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3.xml" ContentType="application/vnd.openxmlformats-officedocument.drawing+xml"/>
  <Override PartName="/xl/tables/table12.xml" ContentType="application/vnd.openxmlformats-officedocument.spreadsheetml.table+xml"/>
  <Override PartName="/xl/slicers/slicer1.xml" ContentType="application/vnd.ms-excel.slicer+xml"/>
  <Override PartName="/xl/drawings/drawing4.xml" ContentType="application/vnd.openxmlformats-officedocument.drawing+xml"/>
  <Override PartName="/xl/tables/table13.xml" ContentType="application/vnd.openxmlformats-officedocument.spreadsheetml.table+xml"/>
  <Override PartName="/xl/slicers/slicer2.xml" ContentType="application/vnd.ms-excel.slicer+xml"/>
  <Override PartName="/xl/drawings/drawing5.xml" ContentType="application/vnd.openxmlformats-officedocument.drawing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Weigel\Desktop\Stock_matière\"/>
    </mc:Choice>
  </mc:AlternateContent>
  <bookViews>
    <workbookView xWindow="240" yWindow="105" windowWidth="14805" windowHeight="8010" activeTab="2"/>
  </bookViews>
  <sheets>
    <sheet name="Accueil" sheetId="6" r:id="rId1"/>
    <sheet name="Parramètre" sheetId="2" r:id="rId2"/>
    <sheet name="Stock" sheetId="1" r:id="rId3"/>
    <sheet name="Rond" sheetId="5" r:id="rId4"/>
    <sheet name="Mouvement" sheetId="8" r:id="rId5"/>
  </sheets>
  <functionGroups builtInGroupCount="18"/>
  <definedNames>
    <definedName name="seg_emplacement_rond">#N/A</definedName>
    <definedName name="seg_famille_rond">#N/A</definedName>
    <definedName name="seg_matériaux_rond">#N/A</definedName>
    <definedName name="Segment_Famille1">#N/A</definedName>
    <definedName name="Segment_Format1">#N/A</definedName>
    <definedName name="Segment_Lieu_de_stockage1">#N/A</definedName>
    <definedName name="Segment_Matériaux1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5:slicerCaches>
    </ext>
  </extLst>
</workbook>
</file>

<file path=xl/calcChain.xml><?xml version="1.0" encoding="utf-8"?>
<calcChain xmlns="http://schemas.openxmlformats.org/spreadsheetml/2006/main">
  <c r="E4" i="8" l="1"/>
  <c r="K3" i="5" l="1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F256" i="5" l="1"/>
  <c r="F255" i="5"/>
  <c r="F254" i="5"/>
  <c r="F253" i="5"/>
  <c r="F252" i="5"/>
  <c r="F251" i="5"/>
  <c r="F250" i="5"/>
  <c r="F249" i="5"/>
  <c r="F248" i="5"/>
  <c r="F247" i="5"/>
  <c r="F246" i="5"/>
  <c r="F245" i="5"/>
  <c r="F244" i="5"/>
  <c r="F243" i="5"/>
  <c r="F242" i="5"/>
  <c r="F241" i="5"/>
  <c r="F240" i="5"/>
  <c r="F239" i="5"/>
  <c r="F238" i="5"/>
  <c r="F237" i="5"/>
  <c r="F236" i="5"/>
  <c r="F235" i="5"/>
  <c r="F234" i="5"/>
  <c r="F233" i="5"/>
  <c r="F232" i="5"/>
  <c r="F231" i="5"/>
  <c r="F230" i="5"/>
  <c r="F229" i="5"/>
  <c r="F228" i="5"/>
  <c r="F227" i="5"/>
  <c r="F226" i="5"/>
  <c r="F225" i="5"/>
  <c r="F224" i="5"/>
  <c r="F223" i="5"/>
  <c r="F222" i="5"/>
  <c r="F221" i="5"/>
  <c r="F220" i="5"/>
  <c r="F219" i="5"/>
  <c r="F218" i="5"/>
  <c r="F217" i="5"/>
  <c r="F216" i="5"/>
  <c r="F215" i="5"/>
  <c r="F214" i="5"/>
  <c r="F213" i="5"/>
  <c r="F212" i="5"/>
  <c r="F211" i="5"/>
  <c r="F210" i="5"/>
  <c r="F209" i="5"/>
  <c r="F208" i="5"/>
  <c r="F207" i="5"/>
  <c r="F206" i="5"/>
  <c r="F205" i="5"/>
  <c r="F204" i="5"/>
  <c r="F203" i="5"/>
  <c r="F202" i="5"/>
  <c r="F201" i="5"/>
  <c r="F200" i="5"/>
  <c r="F199" i="5"/>
  <c r="F198" i="5"/>
  <c r="F197" i="5"/>
  <c r="F196" i="5"/>
  <c r="F195" i="5"/>
  <c r="F194" i="5"/>
  <c r="F193" i="5"/>
  <c r="F192" i="5"/>
  <c r="F191" i="5"/>
  <c r="F190" i="5"/>
  <c r="F189" i="5"/>
  <c r="F188" i="5"/>
  <c r="F187" i="5"/>
  <c r="F186" i="5"/>
  <c r="F185" i="5"/>
  <c r="F184" i="5"/>
  <c r="F183" i="5"/>
  <c r="F182" i="5"/>
  <c r="F181" i="5"/>
  <c r="F180" i="5"/>
  <c r="F179" i="5"/>
  <c r="F178" i="5"/>
  <c r="F177" i="5"/>
  <c r="F176" i="5"/>
  <c r="F175" i="5"/>
  <c r="F174" i="5"/>
  <c r="F173" i="5"/>
  <c r="F172" i="5"/>
  <c r="F171" i="5"/>
  <c r="F170" i="5"/>
  <c r="F169" i="5"/>
  <c r="F168" i="5"/>
  <c r="F167" i="5"/>
  <c r="F166" i="5"/>
  <c r="F165" i="5"/>
  <c r="F164" i="5"/>
  <c r="F163" i="5"/>
  <c r="F162" i="5"/>
  <c r="F161" i="5"/>
  <c r="F160" i="5"/>
  <c r="F159" i="5"/>
  <c r="F158" i="5"/>
  <c r="F157" i="5"/>
  <c r="F156" i="5"/>
  <c r="F155" i="5"/>
  <c r="F154" i="5"/>
  <c r="F153" i="5"/>
  <c r="F152" i="5"/>
  <c r="F151" i="5"/>
  <c r="F150" i="5"/>
  <c r="F149" i="5"/>
  <c r="F148" i="5"/>
  <c r="F147" i="5"/>
  <c r="F146" i="5"/>
  <c r="F145" i="5"/>
  <c r="F144" i="5"/>
  <c r="F143" i="5"/>
  <c r="F142" i="5"/>
  <c r="F141" i="5"/>
  <c r="F140" i="5"/>
  <c r="F139" i="5"/>
  <c r="F138" i="5"/>
  <c r="F137" i="5"/>
  <c r="F136" i="5"/>
  <c r="F135" i="5"/>
  <c r="F134" i="5"/>
  <c r="F133" i="5"/>
  <c r="F132" i="5"/>
  <c r="F131" i="5"/>
  <c r="F130" i="5"/>
  <c r="F129" i="5"/>
  <c r="F128" i="5"/>
  <c r="F127" i="5"/>
  <c r="F126" i="5"/>
  <c r="F125" i="5"/>
  <c r="F124" i="5"/>
  <c r="F123" i="5"/>
  <c r="F122" i="5"/>
  <c r="F121" i="5"/>
  <c r="F120" i="5"/>
  <c r="F119" i="5"/>
  <c r="F118" i="5"/>
  <c r="F117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98" i="5"/>
  <c r="F97" i="5"/>
  <c r="F96" i="5"/>
  <c r="F95" i="5"/>
  <c r="F94" i="5"/>
  <c r="F93" i="5"/>
  <c r="F92" i="5"/>
  <c r="F91" i="5"/>
  <c r="F90" i="5"/>
  <c r="F89" i="5"/>
  <c r="F88" i="5"/>
  <c r="F87" i="5"/>
  <c r="F86" i="5"/>
  <c r="F85" i="5"/>
  <c r="F84" i="5"/>
  <c r="F83" i="5"/>
  <c r="F82" i="5"/>
  <c r="F81" i="5"/>
  <c r="F80" i="5"/>
  <c r="F79" i="5"/>
  <c r="F78" i="5"/>
  <c r="F77" i="5"/>
  <c r="F76" i="5"/>
  <c r="F75" i="5"/>
  <c r="F74" i="5"/>
  <c r="F73" i="5"/>
  <c r="F72" i="5"/>
  <c r="F71" i="5"/>
  <c r="F70" i="5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F3" i="5"/>
  <c r="L45" i="5" l="1"/>
  <c r="O45" i="5" s="1"/>
  <c r="P45" i="5" s="1"/>
  <c r="L89" i="5"/>
  <c r="O89" i="5" s="1"/>
  <c r="P89" i="5" s="1"/>
  <c r="L143" i="5"/>
  <c r="O143" i="5" s="1"/>
  <c r="P143" i="5" s="1"/>
  <c r="L148" i="5"/>
  <c r="O148" i="5" s="1"/>
  <c r="P148" i="5" s="1"/>
  <c r="L161" i="5"/>
  <c r="O161" i="5" s="1"/>
  <c r="P161" i="5" s="1"/>
  <c r="L39" i="5"/>
  <c r="O39" i="5" s="1"/>
  <c r="P39" i="5" s="1"/>
  <c r="L79" i="5"/>
  <c r="O79" i="5" s="1"/>
  <c r="P79" i="5" s="1"/>
  <c r="L3" i="5"/>
  <c r="O3" i="5" s="1"/>
  <c r="P3" i="5" s="1"/>
  <c r="L19" i="5"/>
  <c r="O19" i="5" s="1"/>
  <c r="P19" i="5" s="1"/>
  <c r="L29" i="5"/>
  <c r="O29" i="5" s="1"/>
  <c r="P29" i="5" s="1"/>
  <c r="L93" i="5"/>
  <c r="O93" i="5" s="1"/>
  <c r="P93" i="5" s="1"/>
  <c r="L190" i="5"/>
  <c r="O190" i="5" s="1"/>
  <c r="P190" i="5" s="1"/>
  <c r="L6" i="5"/>
  <c r="O6" i="5" s="1"/>
  <c r="P6" i="5" s="1"/>
  <c r="L23" i="5"/>
  <c r="O23" i="5" s="1"/>
  <c r="P23" i="5" s="1"/>
  <c r="L43" i="5"/>
  <c r="O43" i="5" s="1"/>
  <c r="P43" i="5" s="1"/>
  <c r="L63" i="5"/>
  <c r="O63" i="5" s="1"/>
  <c r="P63" i="5" s="1"/>
  <c r="L87" i="5"/>
  <c r="O87" i="5" s="1"/>
  <c r="P87" i="5" s="1"/>
  <c r="L102" i="5"/>
  <c r="O102" i="5" s="1"/>
  <c r="P102" i="5" s="1"/>
  <c r="L9" i="5"/>
  <c r="O9" i="5" s="1"/>
  <c r="P9" i="5" s="1"/>
  <c r="L17" i="5"/>
  <c r="O17" i="5" s="1"/>
  <c r="P17" i="5" s="1"/>
  <c r="L77" i="5"/>
  <c r="O77" i="5" s="1"/>
  <c r="P77" i="5" s="1"/>
  <c r="L107" i="5"/>
  <c r="O107" i="5" s="1"/>
  <c r="P107" i="5" s="1"/>
  <c r="L111" i="5"/>
  <c r="O111" i="5" s="1"/>
  <c r="P111" i="5" s="1"/>
  <c r="L116" i="5"/>
  <c r="O116" i="5" s="1"/>
  <c r="P116" i="5" s="1"/>
  <c r="L177" i="5"/>
  <c r="O177" i="5" s="1"/>
  <c r="P177" i="5" s="1"/>
  <c r="L4" i="5"/>
  <c r="O4" i="5" s="1"/>
  <c r="P4" i="5" s="1"/>
  <c r="L27" i="5"/>
  <c r="O27" i="5" s="1"/>
  <c r="P27" i="5" s="1"/>
  <c r="L47" i="5"/>
  <c r="O47" i="5" s="1"/>
  <c r="P47" i="5" s="1"/>
  <c r="L67" i="5"/>
  <c r="O67" i="5" s="1"/>
  <c r="P67" i="5" s="1"/>
  <c r="L71" i="5"/>
  <c r="O71" i="5" s="1"/>
  <c r="P71" i="5" s="1"/>
  <c r="L91" i="5"/>
  <c r="O91" i="5" s="1"/>
  <c r="P91" i="5" s="1"/>
  <c r="L173" i="5"/>
  <c r="O173" i="5" s="1"/>
  <c r="P173" i="5" s="1"/>
  <c r="L187" i="5"/>
  <c r="O187" i="5" s="1"/>
  <c r="P187" i="5" s="1"/>
  <c r="L213" i="5"/>
  <c r="O213" i="5" s="1"/>
  <c r="P213" i="5" s="1"/>
  <c r="L65" i="5"/>
  <c r="O65" i="5" s="1"/>
  <c r="P65" i="5" s="1"/>
  <c r="L139" i="5"/>
  <c r="O139" i="5" s="1"/>
  <c r="P139" i="5" s="1"/>
  <c r="L35" i="5"/>
  <c r="O35" i="5" s="1"/>
  <c r="P35" i="5" s="1"/>
  <c r="L59" i="5"/>
  <c r="O59" i="5" s="1"/>
  <c r="P59" i="5" s="1"/>
  <c r="L8" i="5"/>
  <c r="O8" i="5" s="1"/>
  <c r="P8" i="5" s="1"/>
  <c r="L49" i="5"/>
  <c r="O49" i="5" s="1"/>
  <c r="P49" i="5" s="1"/>
  <c r="L73" i="5"/>
  <c r="O73" i="5" s="1"/>
  <c r="P73" i="5" s="1"/>
  <c r="L136" i="5"/>
  <c r="O136" i="5" s="1"/>
  <c r="P136" i="5" s="1"/>
  <c r="L145" i="5"/>
  <c r="O145" i="5" s="1"/>
  <c r="P145" i="5" s="1"/>
  <c r="L218" i="5"/>
  <c r="O218" i="5" s="1"/>
  <c r="P218" i="5" s="1"/>
  <c r="L33" i="5"/>
  <c r="O33" i="5" s="1"/>
  <c r="P33" i="5" s="1"/>
  <c r="L57" i="5"/>
  <c r="O57" i="5" s="1"/>
  <c r="P57" i="5" s="1"/>
  <c r="L7" i="5"/>
  <c r="O7" i="5" s="1"/>
  <c r="P7" i="5" s="1"/>
  <c r="L15" i="5"/>
  <c r="O15" i="5" s="1"/>
  <c r="P15" i="5" s="1"/>
  <c r="L41" i="5"/>
  <c r="O41" i="5" s="1"/>
  <c r="P41" i="5" s="1"/>
  <c r="L61" i="5"/>
  <c r="O61" i="5" s="1"/>
  <c r="P61" i="5" s="1"/>
  <c r="L81" i="5"/>
  <c r="O81" i="5" s="1"/>
  <c r="P81" i="5" s="1"/>
  <c r="L125" i="5"/>
  <c r="O125" i="5" s="1"/>
  <c r="P125" i="5" s="1"/>
  <c r="L183" i="5"/>
  <c r="O183" i="5" s="1"/>
  <c r="P183" i="5" s="1"/>
  <c r="L197" i="5"/>
  <c r="O197" i="5" s="1"/>
  <c r="P197" i="5" s="1"/>
  <c r="L253" i="5"/>
  <c r="O253" i="5" s="1"/>
  <c r="P253" i="5" s="1"/>
  <c r="L13" i="5"/>
  <c r="O13" i="5" s="1"/>
  <c r="P13" i="5" s="1"/>
  <c r="L25" i="5"/>
  <c r="O25" i="5" s="1"/>
  <c r="P25" i="5" s="1"/>
  <c r="L222" i="5"/>
  <c r="O222" i="5" s="1"/>
  <c r="P222" i="5" s="1"/>
  <c r="L11" i="5"/>
  <c r="O11" i="5" s="1"/>
  <c r="P11" i="5" s="1"/>
  <c r="L157" i="5"/>
  <c r="O157" i="5" s="1"/>
  <c r="P157" i="5" s="1"/>
  <c r="L167" i="5"/>
  <c r="O167" i="5" s="1"/>
  <c r="P167" i="5" s="1"/>
  <c r="L83" i="5"/>
  <c r="O83" i="5" s="1"/>
  <c r="P83" i="5" s="1"/>
  <c r="L31" i="5"/>
  <c r="O31" i="5" s="1"/>
  <c r="P31" i="5" s="1"/>
  <c r="L51" i="5"/>
  <c r="O51" i="5" s="1"/>
  <c r="P51" i="5" s="1"/>
  <c r="L55" i="5"/>
  <c r="O55" i="5" s="1"/>
  <c r="P55" i="5" s="1"/>
  <c r="L75" i="5"/>
  <c r="O75" i="5" s="1"/>
  <c r="P75" i="5" s="1"/>
  <c r="L104" i="5"/>
  <c r="O104" i="5" s="1"/>
  <c r="P104" i="5" s="1"/>
  <c r="L113" i="5"/>
  <c r="O113" i="5" s="1"/>
  <c r="P113" i="5" s="1"/>
  <c r="L134" i="5"/>
  <c r="O134" i="5" s="1"/>
  <c r="P134" i="5" s="1"/>
  <c r="L179" i="5"/>
  <c r="O179" i="5" s="1"/>
  <c r="P179" i="5" s="1"/>
  <c r="L236" i="5"/>
  <c r="O236" i="5" s="1"/>
  <c r="P236" i="5" s="1"/>
  <c r="L20" i="5"/>
  <c r="O20" i="5" s="1"/>
  <c r="P20" i="5" s="1"/>
  <c r="L22" i="5"/>
  <c r="O22" i="5" s="1"/>
  <c r="P22" i="5" s="1"/>
  <c r="L36" i="5"/>
  <c r="O36" i="5" s="1"/>
  <c r="P36" i="5" s="1"/>
  <c r="L38" i="5"/>
  <c r="O38" i="5" s="1"/>
  <c r="P38" i="5" s="1"/>
  <c r="L52" i="5"/>
  <c r="O52" i="5" s="1"/>
  <c r="P52" i="5" s="1"/>
  <c r="L54" i="5"/>
  <c r="O54" i="5" s="1"/>
  <c r="P54" i="5" s="1"/>
  <c r="L68" i="5"/>
  <c r="O68" i="5" s="1"/>
  <c r="P68" i="5" s="1"/>
  <c r="L70" i="5"/>
  <c r="O70" i="5" s="1"/>
  <c r="P70" i="5" s="1"/>
  <c r="L84" i="5"/>
  <c r="O84" i="5" s="1"/>
  <c r="P84" i="5" s="1"/>
  <c r="L86" i="5"/>
  <c r="O86" i="5" s="1"/>
  <c r="P86" i="5" s="1"/>
  <c r="L100" i="5"/>
  <c r="O100" i="5" s="1"/>
  <c r="P100" i="5" s="1"/>
  <c r="L123" i="5"/>
  <c r="O123" i="5" s="1"/>
  <c r="P123" i="5" s="1"/>
  <c r="L132" i="5"/>
  <c r="O132" i="5" s="1"/>
  <c r="P132" i="5" s="1"/>
  <c r="L155" i="5"/>
  <c r="O155" i="5" s="1"/>
  <c r="P155" i="5" s="1"/>
  <c r="L165" i="5"/>
  <c r="O165" i="5" s="1"/>
  <c r="P165" i="5" s="1"/>
  <c r="L171" i="5"/>
  <c r="O171" i="5" s="1"/>
  <c r="P171" i="5" s="1"/>
  <c r="L195" i="5"/>
  <c r="O195" i="5" s="1"/>
  <c r="P195" i="5" s="1"/>
  <c r="L210" i="5"/>
  <c r="O210" i="5" s="1"/>
  <c r="P210" i="5" s="1"/>
  <c r="L12" i="5"/>
  <c r="O12" i="5" s="1"/>
  <c r="P12" i="5" s="1"/>
  <c r="L16" i="5"/>
  <c r="O16" i="5" s="1"/>
  <c r="P16" i="5" s="1"/>
  <c r="L28" i="5"/>
  <c r="O28" i="5" s="1"/>
  <c r="P28" i="5" s="1"/>
  <c r="L32" i="5"/>
  <c r="O32" i="5" s="1"/>
  <c r="P32" i="5" s="1"/>
  <c r="L44" i="5"/>
  <c r="O44" i="5" s="1"/>
  <c r="P44" i="5" s="1"/>
  <c r="L48" i="5"/>
  <c r="O48" i="5" s="1"/>
  <c r="P48" i="5" s="1"/>
  <c r="L60" i="5"/>
  <c r="O60" i="5" s="1"/>
  <c r="P60" i="5" s="1"/>
  <c r="L64" i="5"/>
  <c r="O64" i="5" s="1"/>
  <c r="P64" i="5" s="1"/>
  <c r="L76" i="5"/>
  <c r="O76" i="5" s="1"/>
  <c r="P76" i="5" s="1"/>
  <c r="L80" i="5"/>
  <c r="O80" i="5" s="1"/>
  <c r="P80" i="5" s="1"/>
  <c r="L92" i="5"/>
  <c r="O92" i="5" s="1"/>
  <c r="P92" i="5" s="1"/>
  <c r="L97" i="5"/>
  <c r="O97" i="5" s="1"/>
  <c r="P97" i="5" s="1"/>
  <c r="L109" i="5"/>
  <c r="O109" i="5" s="1"/>
  <c r="P109" i="5" s="1"/>
  <c r="L120" i="5"/>
  <c r="O120" i="5" s="1"/>
  <c r="P120" i="5" s="1"/>
  <c r="L129" i="5"/>
  <c r="O129" i="5" s="1"/>
  <c r="P129" i="5" s="1"/>
  <c r="L141" i="5"/>
  <c r="O141" i="5" s="1"/>
  <c r="P141" i="5" s="1"/>
  <c r="L152" i="5"/>
  <c r="O152" i="5" s="1"/>
  <c r="P152" i="5" s="1"/>
  <c r="L181" i="5"/>
  <c r="O181" i="5" s="1"/>
  <c r="P181" i="5" s="1"/>
  <c r="L188" i="5"/>
  <c r="O188" i="5" s="1"/>
  <c r="P188" i="5" s="1"/>
  <c r="L224" i="5"/>
  <c r="O224" i="5" s="1"/>
  <c r="P224" i="5" s="1"/>
  <c r="L231" i="5"/>
  <c r="O231" i="5" s="1"/>
  <c r="P231" i="5" s="1"/>
  <c r="L234" i="5"/>
  <c r="O234" i="5" s="1"/>
  <c r="P234" i="5" s="1"/>
  <c r="L238" i="5"/>
  <c r="O238" i="5" s="1"/>
  <c r="P238" i="5" s="1"/>
  <c r="L24" i="5"/>
  <c r="O24" i="5" s="1"/>
  <c r="P24" i="5" s="1"/>
  <c r="L40" i="5"/>
  <c r="O40" i="5" s="1"/>
  <c r="P40" i="5" s="1"/>
  <c r="L56" i="5"/>
  <c r="O56" i="5" s="1"/>
  <c r="P56" i="5" s="1"/>
  <c r="L72" i="5"/>
  <c r="O72" i="5" s="1"/>
  <c r="P72" i="5" s="1"/>
  <c r="L88" i="5"/>
  <c r="O88" i="5" s="1"/>
  <c r="P88" i="5" s="1"/>
  <c r="L95" i="5"/>
  <c r="O95" i="5" s="1"/>
  <c r="P95" i="5" s="1"/>
  <c r="L118" i="5"/>
  <c r="O118" i="5" s="1"/>
  <c r="P118" i="5" s="1"/>
  <c r="L150" i="5"/>
  <c r="O150" i="5" s="1"/>
  <c r="P150" i="5" s="1"/>
  <c r="L247" i="5"/>
  <c r="O247" i="5" s="1"/>
  <c r="P247" i="5" s="1"/>
  <c r="L127" i="5"/>
  <c r="O127" i="5" s="1"/>
  <c r="P127" i="5" s="1"/>
  <c r="L163" i="5"/>
  <c r="O163" i="5" s="1"/>
  <c r="P163" i="5" s="1"/>
  <c r="L169" i="5"/>
  <c r="O169" i="5" s="1"/>
  <c r="P169" i="5" s="1"/>
  <c r="L204" i="5"/>
  <c r="O204" i="5" s="1"/>
  <c r="P204" i="5" s="1"/>
  <c r="L212" i="5"/>
  <c r="O212" i="5" s="1"/>
  <c r="P212" i="5" s="1"/>
  <c r="L99" i="5"/>
  <c r="O99" i="5" s="1"/>
  <c r="P99" i="5" s="1"/>
  <c r="L108" i="5"/>
  <c r="O108" i="5" s="1"/>
  <c r="P108" i="5" s="1"/>
  <c r="L115" i="5"/>
  <c r="O115" i="5" s="1"/>
  <c r="P115" i="5" s="1"/>
  <c r="L124" i="5"/>
  <c r="O124" i="5" s="1"/>
  <c r="P124" i="5" s="1"/>
  <c r="L131" i="5"/>
  <c r="O131" i="5" s="1"/>
  <c r="P131" i="5" s="1"/>
  <c r="L140" i="5"/>
  <c r="O140" i="5" s="1"/>
  <c r="P140" i="5" s="1"/>
  <c r="L147" i="5"/>
  <c r="O147" i="5" s="1"/>
  <c r="P147" i="5" s="1"/>
  <c r="L156" i="5"/>
  <c r="O156" i="5" s="1"/>
  <c r="P156" i="5" s="1"/>
  <c r="L158" i="5"/>
  <c r="O158" i="5" s="1"/>
  <c r="P158" i="5" s="1"/>
  <c r="L198" i="5"/>
  <c r="O198" i="5" s="1"/>
  <c r="P198" i="5" s="1"/>
  <c r="L205" i="5"/>
  <c r="O205" i="5" s="1"/>
  <c r="P205" i="5" s="1"/>
  <c r="L245" i="5"/>
  <c r="O245" i="5" s="1"/>
  <c r="P245" i="5" s="1"/>
  <c r="L251" i="5"/>
  <c r="O251" i="5" s="1"/>
  <c r="P251" i="5" s="1"/>
  <c r="L5" i="5"/>
  <c r="O5" i="5" s="1"/>
  <c r="P5" i="5" s="1"/>
  <c r="L14" i="5"/>
  <c r="O14" i="5" s="1"/>
  <c r="P14" i="5" s="1"/>
  <c r="L21" i="5"/>
  <c r="O21" i="5" s="1"/>
  <c r="P21" i="5" s="1"/>
  <c r="L30" i="5"/>
  <c r="O30" i="5" s="1"/>
  <c r="P30" i="5" s="1"/>
  <c r="L37" i="5"/>
  <c r="O37" i="5" s="1"/>
  <c r="P37" i="5" s="1"/>
  <c r="L46" i="5"/>
  <c r="O46" i="5" s="1"/>
  <c r="P46" i="5" s="1"/>
  <c r="L53" i="5"/>
  <c r="O53" i="5" s="1"/>
  <c r="P53" i="5" s="1"/>
  <c r="L62" i="5"/>
  <c r="O62" i="5" s="1"/>
  <c r="P62" i="5" s="1"/>
  <c r="L69" i="5"/>
  <c r="O69" i="5" s="1"/>
  <c r="P69" i="5" s="1"/>
  <c r="L78" i="5"/>
  <c r="O78" i="5" s="1"/>
  <c r="P78" i="5" s="1"/>
  <c r="L85" i="5"/>
  <c r="O85" i="5" s="1"/>
  <c r="P85" i="5" s="1"/>
  <c r="L94" i="5"/>
  <c r="O94" i="5" s="1"/>
  <c r="P94" i="5" s="1"/>
  <c r="L101" i="5"/>
  <c r="O101" i="5" s="1"/>
  <c r="P101" i="5" s="1"/>
  <c r="L110" i="5"/>
  <c r="O110" i="5" s="1"/>
  <c r="P110" i="5" s="1"/>
  <c r="L117" i="5"/>
  <c r="O117" i="5" s="1"/>
  <c r="P117" i="5" s="1"/>
  <c r="L126" i="5"/>
  <c r="O126" i="5" s="1"/>
  <c r="P126" i="5" s="1"/>
  <c r="L133" i="5"/>
  <c r="O133" i="5" s="1"/>
  <c r="P133" i="5" s="1"/>
  <c r="L142" i="5"/>
  <c r="O142" i="5" s="1"/>
  <c r="P142" i="5" s="1"/>
  <c r="L149" i="5"/>
  <c r="O149" i="5" s="1"/>
  <c r="P149" i="5" s="1"/>
  <c r="L160" i="5"/>
  <c r="O160" i="5" s="1"/>
  <c r="P160" i="5" s="1"/>
  <c r="L164" i="5"/>
  <c r="O164" i="5" s="1"/>
  <c r="P164" i="5" s="1"/>
  <c r="L166" i="5"/>
  <c r="O166" i="5" s="1"/>
  <c r="P166" i="5" s="1"/>
  <c r="L172" i="5"/>
  <c r="O172" i="5" s="1"/>
  <c r="P172" i="5" s="1"/>
  <c r="L174" i="5"/>
  <c r="O174" i="5" s="1"/>
  <c r="P174" i="5" s="1"/>
  <c r="L182" i="5"/>
  <c r="O182" i="5" s="1"/>
  <c r="P182" i="5" s="1"/>
  <c r="L184" i="5"/>
  <c r="O184" i="5" s="1"/>
  <c r="P184" i="5" s="1"/>
  <c r="L203" i="5"/>
  <c r="O203" i="5" s="1"/>
  <c r="P203" i="5" s="1"/>
  <c r="L208" i="5"/>
  <c r="O208" i="5" s="1"/>
  <c r="P208" i="5" s="1"/>
  <c r="L220" i="5"/>
  <c r="O220" i="5" s="1"/>
  <c r="P220" i="5" s="1"/>
  <c r="L230" i="5"/>
  <c r="O230" i="5" s="1"/>
  <c r="P230" i="5" s="1"/>
  <c r="L237" i="5"/>
  <c r="O237" i="5" s="1"/>
  <c r="P237" i="5" s="1"/>
  <c r="L242" i="5"/>
  <c r="O242" i="5" s="1"/>
  <c r="P242" i="5" s="1"/>
  <c r="L103" i="5"/>
  <c r="O103" i="5" s="1"/>
  <c r="P103" i="5" s="1"/>
  <c r="L119" i="5"/>
  <c r="O119" i="5" s="1"/>
  <c r="P119" i="5" s="1"/>
  <c r="L135" i="5"/>
  <c r="O135" i="5" s="1"/>
  <c r="P135" i="5" s="1"/>
  <c r="L151" i="5"/>
  <c r="O151" i="5" s="1"/>
  <c r="P151" i="5" s="1"/>
  <c r="L168" i="5"/>
  <c r="O168" i="5" s="1"/>
  <c r="P168" i="5" s="1"/>
  <c r="L176" i="5"/>
  <c r="O176" i="5" s="1"/>
  <c r="P176" i="5" s="1"/>
  <c r="L180" i="5"/>
  <c r="O180" i="5" s="1"/>
  <c r="P180" i="5" s="1"/>
  <c r="L196" i="5"/>
  <c r="O196" i="5" s="1"/>
  <c r="P196" i="5" s="1"/>
  <c r="L211" i="5"/>
  <c r="O211" i="5" s="1"/>
  <c r="P211" i="5" s="1"/>
  <c r="L214" i="5"/>
  <c r="O214" i="5" s="1"/>
  <c r="P214" i="5" s="1"/>
  <c r="L228" i="5"/>
  <c r="O228" i="5" s="1"/>
  <c r="P228" i="5" s="1"/>
  <c r="L235" i="5"/>
  <c r="O235" i="5" s="1"/>
  <c r="P235" i="5" s="1"/>
  <c r="L255" i="5"/>
  <c r="O255" i="5" s="1"/>
  <c r="P255" i="5" s="1"/>
  <c r="L96" i="5"/>
  <c r="O96" i="5" s="1"/>
  <c r="P96" i="5" s="1"/>
  <c r="L105" i="5"/>
  <c r="O105" i="5" s="1"/>
  <c r="P105" i="5" s="1"/>
  <c r="L112" i="5"/>
  <c r="O112" i="5" s="1"/>
  <c r="P112" i="5" s="1"/>
  <c r="L121" i="5"/>
  <c r="O121" i="5" s="1"/>
  <c r="P121" i="5" s="1"/>
  <c r="L128" i="5"/>
  <c r="O128" i="5" s="1"/>
  <c r="P128" i="5" s="1"/>
  <c r="L137" i="5"/>
  <c r="O137" i="5" s="1"/>
  <c r="P137" i="5" s="1"/>
  <c r="L144" i="5"/>
  <c r="O144" i="5" s="1"/>
  <c r="P144" i="5" s="1"/>
  <c r="L153" i="5"/>
  <c r="O153" i="5" s="1"/>
  <c r="P153" i="5" s="1"/>
  <c r="L189" i="5"/>
  <c r="O189" i="5" s="1"/>
  <c r="P189" i="5" s="1"/>
  <c r="L199" i="5"/>
  <c r="O199" i="5" s="1"/>
  <c r="P199" i="5" s="1"/>
  <c r="L206" i="5"/>
  <c r="O206" i="5" s="1"/>
  <c r="P206" i="5" s="1"/>
  <c r="L240" i="5"/>
  <c r="O240" i="5" s="1"/>
  <c r="P240" i="5" s="1"/>
  <c r="L243" i="5"/>
  <c r="O243" i="5" s="1"/>
  <c r="P243" i="5" s="1"/>
  <c r="L185" i="5"/>
  <c r="O185" i="5" s="1"/>
  <c r="P185" i="5" s="1"/>
  <c r="L192" i="5"/>
  <c r="O192" i="5" s="1"/>
  <c r="P192" i="5" s="1"/>
  <c r="L201" i="5"/>
  <c r="O201" i="5" s="1"/>
  <c r="P201" i="5" s="1"/>
  <c r="L226" i="5"/>
  <c r="O226" i="5" s="1"/>
  <c r="P226" i="5" s="1"/>
  <c r="L10" i="5"/>
  <c r="O10" i="5" s="1"/>
  <c r="P10" i="5" s="1"/>
  <c r="L18" i="5"/>
  <c r="O18" i="5" s="1"/>
  <c r="P18" i="5" s="1"/>
  <c r="L26" i="5"/>
  <c r="O26" i="5" s="1"/>
  <c r="P26" i="5" s="1"/>
  <c r="L34" i="5"/>
  <c r="O34" i="5" s="1"/>
  <c r="P34" i="5" s="1"/>
  <c r="L42" i="5"/>
  <c r="O42" i="5" s="1"/>
  <c r="P42" i="5" s="1"/>
  <c r="L50" i="5"/>
  <c r="O50" i="5" s="1"/>
  <c r="P50" i="5" s="1"/>
  <c r="L58" i="5"/>
  <c r="O58" i="5" s="1"/>
  <c r="P58" i="5" s="1"/>
  <c r="L66" i="5"/>
  <c r="O66" i="5" s="1"/>
  <c r="P66" i="5" s="1"/>
  <c r="L74" i="5"/>
  <c r="O74" i="5" s="1"/>
  <c r="P74" i="5" s="1"/>
  <c r="L82" i="5"/>
  <c r="O82" i="5" s="1"/>
  <c r="P82" i="5" s="1"/>
  <c r="L90" i="5"/>
  <c r="O90" i="5" s="1"/>
  <c r="P90" i="5" s="1"/>
  <c r="L98" i="5"/>
  <c r="O98" i="5" s="1"/>
  <c r="P98" i="5" s="1"/>
  <c r="L106" i="5"/>
  <c r="O106" i="5" s="1"/>
  <c r="P106" i="5" s="1"/>
  <c r="L114" i="5"/>
  <c r="O114" i="5" s="1"/>
  <c r="P114" i="5" s="1"/>
  <c r="L122" i="5"/>
  <c r="O122" i="5" s="1"/>
  <c r="P122" i="5" s="1"/>
  <c r="L130" i="5"/>
  <c r="O130" i="5" s="1"/>
  <c r="P130" i="5" s="1"/>
  <c r="L138" i="5"/>
  <c r="O138" i="5" s="1"/>
  <c r="P138" i="5" s="1"/>
  <c r="L146" i="5"/>
  <c r="O146" i="5" s="1"/>
  <c r="P146" i="5" s="1"/>
  <c r="L154" i="5"/>
  <c r="O154" i="5" s="1"/>
  <c r="P154" i="5" s="1"/>
  <c r="L159" i="5"/>
  <c r="O159" i="5" s="1"/>
  <c r="P159" i="5" s="1"/>
  <c r="L175" i="5"/>
  <c r="O175" i="5" s="1"/>
  <c r="P175" i="5" s="1"/>
  <c r="L191" i="5"/>
  <c r="O191" i="5" s="1"/>
  <c r="P191" i="5" s="1"/>
  <c r="L215" i="5"/>
  <c r="O215" i="5" s="1"/>
  <c r="P215" i="5" s="1"/>
  <c r="L219" i="5"/>
  <c r="O219" i="5" s="1"/>
  <c r="P219" i="5" s="1"/>
  <c r="L221" i="5"/>
  <c r="O221" i="5" s="1"/>
  <c r="P221" i="5" s="1"/>
  <c r="L244" i="5"/>
  <c r="O244" i="5" s="1"/>
  <c r="P244" i="5" s="1"/>
  <c r="L246" i="5"/>
  <c r="O246" i="5" s="1"/>
  <c r="P246" i="5" s="1"/>
  <c r="L250" i="5"/>
  <c r="O250" i="5" s="1"/>
  <c r="P250" i="5" s="1"/>
  <c r="L252" i="5"/>
  <c r="O252" i="5" s="1"/>
  <c r="P252" i="5" s="1"/>
  <c r="L254" i="5"/>
  <c r="O254" i="5" s="1"/>
  <c r="P254" i="5" s="1"/>
  <c r="L193" i="5"/>
  <c r="O193" i="5" s="1"/>
  <c r="P193" i="5" s="1"/>
  <c r="L200" i="5"/>
  <c r="O200" i="5" s="1"/>
  <c r="P200" i="5" s="1"/>
  <c r="L227" i="5"/>
  <c r="O227" i="5" s="1"/>
  <c r="P227" i="5" s="1"/>
  <c r="L229" i="5"/>
  <c r="O229" i="5" s="1"/>
  <c r="P229" i="5" s="1"/>
  <c r="L162" i="5"/>
  <c r="O162" i="5" s="1"/>
  <c r="P162" i="5" s="1"/>
  <c r="L170" i="5"/>
  <c r="O170" i="5" s="1"/>
  <c r="P170" i="5" s="1"/>
  <c r="L178" i="5"/>
  <c r="O178" i="5" s="1"/>
  <c r="P178" i="5" s="1"/>
  <c r="L186" i="5"/>
  <c r="O186" i="5" s="1"/>
  <c r="P186" i="5" s="1"/>
  <c r="L194" i="5"/>
  <c r="O194" i="5" s="1"/>
  <c r="P194" i="5" s="1"/>
  <c r="L202" i="5"/>
  <c r="O202" i="5" s="1"/>
  <c r="P202" i="5" s="1"/>
  <c r="L207" i="5"/>
  <c r="O207" i="5" s="1"/>
  <c r="P207" i="5" s="1"/>
  <c r="L216" i="5"/>
  <c r="O216" i="5" s="1"/>
  <c r="P216" i="5" s="1"/>
  <c r="L223" i="5"/>
  <c r="O223" i="5" s="1"/>
  <c r="P223" i="5" s="1"/>
  <c r="L232" i="5"/>
  <c r="O232" i="5" s="1"/>
  <c r="P232" i="5" s="1"/>
  <c r="L239" i="5"/>
  <c r="O239" i="5" s="1"/>
  <c r="P239" i="5" s="1"/>
  <c r="L248" i="5"/>
  <c r="O248" i="5" s="1"/>
  <c r="P248" i="5" s="1"/>
  <c r="L256" i="5"/>
  <c r="O256" i="5" s="1"/>
  <c r="P256" i="5" s="1"/>
  <c r="L209" i="5"/>
  <c r="O209" i="5" s="1"/>
  <c r="P209" i="5" s="1"/>
  <c r="L217" i="5"/>
  <c r="O217" i="5" s="1"/>
  <c r="P217" i="5" s="1"/>
  <c r="L225" i="5"/>
  <c r="O225" i="5" s="1"/>
  <c r="P225" i="5" s="1"/>
  <c r="L233" i="5"/>
  <c r="O233" i="5" s="1"/>
  <c r="P233" i="5" s="1"/>
  <c r="L241" i="5"/>
  <c r="O241" i="5" s="1"/>
  <c r="P241" i="5" s="1"/>
  <c r="L249" i="5"/>
  <c r="O249" i="5" s="1"/>
  <c r="P249" i="5" s="1"/>
  <c r="S2" i="5" l="1"/>
  <c r="F263" i="1" l="1"/>
  <c r="K263" i="1"/>
  <c r="L263" i="1" l="1"/>
  <c r="O263" i="1"/>
  <c r="P263" i="1" l="1"/>
  <c r="F252" i="1" l="1"/>
  <c r="F253" i="1"/>
  <c r="F254" i="1"/>
  <c r="F255" i="1"/>
  <c r="F256" i="1"/>
  <c r="F257" i="1"/>
  <c r="F258" i="1"/>
  <c r="F259" i="1"/>
  <c r="F260" i="1"/>
  <c r="F261" i="1"/>
  <c r="F262" i="1"/>
  <c r="F251" i="1"/>
  <c r="F250" i="1"/>
  <c r="F249" i="1"/>
  <c r="F248" i="1"/>
  <c r="F247" i="1"/>
  <c r="F245" i="1"/>
  <c r="F246" i="1"/>
  <c r="F241" i="1"/>
  <c r="F242" i="1"/>
  <c r="F243" i="1"/>
  <c r="F244" i="1"/>
  <c r="F240" i="1"/>
  <c r="F239" i="1"/>
  <c r="K241" i="1"/>
  <c r="K246" i="1"/>
  <c r="K259" i="1"/>
  <c r="K239" i="1"/>
  <c r="K262" i="1"/>
  <c r="K248" i="1"/>
  <c r="K247" i="1"/>
  <c r="K252" i="1"/>
  <c r="K254" i="1"/>
  <c r="K261" i="1"/>
  <c r="K255" i="1"/>
  <c r="K250" i="1"/>
  <c r="K258" i="1"/>
  <c r="K253" i="1"/>
  <c r="K244" i="1"/>
  <c r="K257" i="1"/>
  <c r="K251" i="1"/>
  <c r="K256" i="1"/>
  <c r="K242" i="1"/>
  <c r="K249" i="1"/>
  <c r="K240" i="1"/>
  <c r="K260" i="1"/>
  <c r="K243" i="1"/>
  <c r="K245" i="1"/>
  <c r="L256" i="1" l="1"/>
  <c r="L255" i="1"/>
  <c r="L262" i="1"/>
  <c r="L254" i="1"/>
  <c r="L261" i="1"/>
  <c r="L253" i="1"/>
  <c r="L252" i="1"/>
  <c r="L259" i="1"/>
  <c r="L258" i="1"/>
  <c r="L260" i="1"/>
  <c r="L257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O253" i="1"/>
  <c r="O244" i="1"/>
  <c r="O251" i="1"/>
  <c r="O247" i="1"/>
  <c r="O245" i="1"/>
  <c r="O239" i="1"/>
  <c r="O243" i="1"/>
  <c r="O249" i="1"/>
  <c r="O255" i="1"/>
  <c r="O256" i="1"/>
  <c r="O246" i="1"/>
  <c r="O252" i="1"/>
  <c r="O254" i="1"/>
  <c r="O248" i="1"/>
  <c r="O261" i="1"/>
  <c r="O262" i="1"/>
  <c r="O242" i="1"/>
  <c r="O250" i="1"/>
  <c r="O240" i="1"/>
  <c r="O257" i="1"/>
  <c r="O258" i="1"/>
  <c r="O259" i="1"/>
  <c r="O241" i="1"/>
  <c r="O260" i="1"/>
  <c r="P254" i="1" l="1"/>
  <c r="P257" i="1"/>
  <c r="P262" i="1"/>
  <c r="P252" i="1"/>
  <c r="P253" i="1"/>
  <c r="P261" i="1"/>
  <c r="P260" i="1"/>
  <c r="P255" i="1"/>
  <c r="P259" i="1"/>
  <c r="P258" i="1"/>
  <c r="P256" i="1"/>
  <c r="P251" i="1"/>
  <c r="P250" i="1"/>
  <c r="P249" i="1"/>
  <c r="P248" i="1"/>
  <c r="P247" i="1"/>
  <c r="P245" i="1"/>
  <c r="P246" i="1"/>
  <c r="P242" i="1"/>
  <c r="P241" i="1"/>
  <c r="P243" i="1"/>
  <c r="P244" i="1"/>
  <c r="P240" i="1"/>
  <c r="P239" i="1"/>
  <c r="F238" i="1" l="1"/>
  <c r="F237" i="1"/>
  <c r="F236" i="1"/>
  <c r="F235" i="1" l="1"/>
  <c r="F234" i="1"/>
  <c r="F23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03" i="1"/>
  <c r="F202" i="1"/>
  <c r="F201" i="1"/>
  <c r="F200" i="1"/>
  <c r="F199" i="1"/>
  <c r="F198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67" i="1"/>
  <c r="F164" i="1"/>
  <c r="F165" i="1"/>
  <c r="F166" i="1"/>
  <c r="F163" i="1"/>
  <c r="F162" i="1"/>
  <c r="F161" i="1"/>
  <c r="F160" i="1"/>
  <c r="F159" i="1" l="1"/>
  <c r="F158" i="1"/>
  <c r="F154" i="1" l="1"/>
  <c r="F155" i="1"/>
  <c r="F156" i="1"/>
  <c r="F157" i="1"/>
  <c r="F153" i="1"/>
  <c r="F148" i="1"/>
  <c r="F149" i="1"/>
  <c r="F150" i="1"/>
  <c r="F151" i="1"/>
  <c r="F152" i="1"/>
  <c r="F147" i="1"/>
  <c r="F132" i="1" l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31" i="1"/>
  <c r="F126" i="1"/>
  <c r="F127" i="1"/>
  <c r="F128" i="1"/>
  <c r="F129" i="1"/>
  <c r="F130" i="1"/>
  <c r="F125" i="1"/>
  <c r="F122" i="1"/>
  <c r="F123" i="1"/>
  <c r="F124" i="1"/>
  <c r="F121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78" i="1"/>
  <c r="F79" i="1"/>
  <c r="F80" i="1"/>
  <c r="F68" i="1"/>
  <c r="F69" i="1"/>
  <c r="F70" i="1"/>
  <c r="F71" i="1"/>
  <c r="F72" i="1"/>
  <c r="F73" i="1"/>
  <c r="F74" i="1"/>
  <c r="F75" i="1"/>
  <c r="F76" i="1"/>
  <c r="F77" i="1"/>
  <c r="F67" i="1"/>
  <c r="F65" i="1"/>
  <c r="F66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K5" i="1"/>
  <c r="K90" i="1"/>
  <c r="K20" i="1"/>
  <c r="K189" i="1"/>
  <c r="K201" i="1"/>
  <c r="K219" i="1"/>
  <c r="K69" i="1"/>
  <c r="K142" i="1"/>
  <c r="K100" i="1"/>
  <c r="K114" i="1"/>
  <c r="K147" i="1"/>
  <c r="K93" i="1"/>
  <c r="K121" i="1"/>
  <c r="K229" i="1"/>
  <c r="K151" i="1"/>
  <c r="K235" i="1"/>
  <c r="K39" i="1"/>
  <c r="K101" i="1"/>
  <c r="K135" i="1"/>
  <c r="K148" i="1"/>
  <c r="K70" i="1"/>
  <c r="K129" i="1"/>
  <c r="K110" i="1"/>
  <c r="K34" i="1"/>
  <c r="K127" i="1"/>
  <c r="K137" i="1"/>
  <c r="K225" i="1"/>
  <c r="K193" i="1"/>
  <c r="K47" i="1"/>
  <c r="K99" i="1"/>
  <c r="K157" i="1"/>
  <c r="K111" i="1"/>
  <c r="K89" i="1"/>
  <c r="K9" i="1"/>
  <c r="K123" i="1"/>
  <c r="K232" i="1"/>
  <c r="K150" i="1"/>
  <c r="K21" i="1"/>
  <c r="K161" i="1"/>
  <c r="K198" i="1"/>
  <c r="K52" i="1"/>
  <c r="K78" i="1"/>
  <c r="K179" i="1"/>
  <c r="K36" i="1"/>
  <c r="K180" i="1"/>
  <c r="K141" i="1"/>
  <c r="K162" i="1"/>
  <c r="K45" i="1"/>
  <c r="K165" i="1"/>
  <c r="K63" i="1"/>
  <c r="K57" i="1"/>
  <c r="K96" i="1"/>
  <c r="K43" i="1"/>
  <c r="K205" i="1"/>
  <c r="K187" i="1"/>
  <c r="K178" i="1"/>
  <c r="K103" i="1"/>
  <c r="K131" i="1"/>
  <c r="K79" i="1"/>
  <c r="K117" i="1"/>
  <c r="K163" i="1"/>
  <c r="K168" i="1"/>
  <c r="K28" i="1"/>
  <c r="K80" i="1"/>
  <c r="K65" i="1"/>
  <c r="K87" i="1"/>
  <c r="K24" i="1"/>
  <c r="K105" i="1"/>
  <c r="K119" i="1"/>
  <c r="K218" i="1"/>
  <c r="K15" i="1"/>
  <c r="K215" i="1"/>
  <c r="K53" i="1"/>
  <c r="K54" i="1"/>
  <c r="K35" i="1"/>
  <c r="K42" i="1"/>
  <c r="K49" i="1"/>
  <c r="K171" i="1"/>
  <c r="K68" i="1"/>
  <c r="K124" i="1"/>
  <c r="K210" i="1"/>
  <c r="K132" i="1"/>
  <c r="K112" i="1"/>
  <c r="K176" i="1"/>
  <c r="K221" i="1"/>
  <c r="K155" i="1"/>
  <c r="K11" i="1"/>
  <c r="K172" i="1"/>
  <c r="K61" i="1"/>
  <c r="K86" i="1"/>
  <c r="K181" i="1"/>
  <c r="K3" i="1"/>
  <c r="K37" i="1"/>
  <c r="K46" i="1"/>
  <c r="K153" i="1"/>
  <c r="K106" i="1"/>
  <c r="K204" i="1"/>
  <c r="K200" i="1"/>
  <c r="K8" i="1"/>
  <c r="K72" i="1"/>
  <c r="K98" i="1"/>
  <c r="K207" i="1"/>
  <c r="K77" i="1"/>
  <c r="K191" i="1"/>
  <c r="K197" i="1"/>
  <c r="K160" i="1"/>
  <c r="K7" i="1"/>
  <c r="K230" i="1"/>
  <c r="K203" i="1"/>
  <c r="K170" i="1"/>
  <c r="K126" i="1"/>
  <c r="K76" i="1"/>
  <c r="K139" i="1"/>
  <c r="K31" i="1"/>
  <c r="K196" i="1"/>
  <c r="K214" i="1"/>
  <c r="K14" i="1"/>
  <c r="K74" i="1"/>
  <c r="K213" i="1"/>
  <c r="K18" i="1"/>
  <c r="K73" i="1"/>
  <c r="K236" i="1"/>
  <c r="K22" i="1"/>
  <c r="K95" i="1"/>
  <c r="K27" i="1"/>
  <c r="K183" i="1"/>
  <c r="K60" i="1"/>
  <c r="K233" i="1"/>
  <c r="K231" i="1"/>
  <c r="K91" i="1"/>
  <c r="K55" i="1"/>
  <c r="K58" i="1"/>
  <c r="K125" i="1"/>
  <c r="K33" i="1"/>
  <c r="K30" i="1"/>
  <c r="K173" i="1"/>
  <c r="K192" i="1"/>
  <c r="K185" i="1"/>
  <c r="K217" i="1"/>
  <c r="K16" i="1"/>
  <c r="K169" i="1"/>
  <c r="K13" i="1"/>
  <c r="K82" i="1"/>
  <c r="K115" i="1"/>
  <c r="K88" i="1"/>
  <c r="K209" i="1"/>
  <c r="K17" i="1"/>
  <c r="K228" i="1"/>
  <c r="K143" i="1"/>
  <c r="K175" i="1"/>
  <c r="K128" i="1"/>
  <c r="K149" i="1"/>
  <c r="K145" i="1"/>
  <c r="K156" i="1"/>
  <c r="K174" i="1"/>
  <c r="K12" i="1"/>
  <c r="K164" i="1"/>
  <c r="K216" i="1"/>
  <c r="K188" i="1"/>
  <c r="K44" i="1"/>
  <c r="K75" i="1"/>
  <c r="K50" i="1"/>
  <c r="K109" i="1"/>
  <c r="K223" i="1"/>
  <c r="K226" i="1"/>
  <c r="K234" i="1"/>
  <c r="K108" i="1"/>
  <c r="K25" i="1"/>
  <c r="K133" i="1"/>
  <c r="K159" i="1"/>
  <c r="K62" i="1"/>
  <c r="K120" i="1"/>
  <c r="K182" i="1"/>
  <c r="K71" i="1"/>
  <c r="K199" i="1"/>
  <c r="K146" i="1"/>
  <c r="K64" i="1"/>
  <c r="K81" i="1"/>
  <c r="K51" i="1"/>
  <c r="K107" i="1"/>
  <c r="K48" i="1"/>
  <c r="K94" i="1"/>
  <c r="K166" i="1"/>
  <c r="K206" i="1"/>
  <c r="K152" i="1"/>
  <c r="K212" i="1"/>
  <c r="K97" i="1"/>
  <c r="K102" i="1"/>
  <c r="K10" i="1"/>
  <c r="K177" i="1"/>
  <c r="K41" i="1"/>
  <c r="K84" i="1"/>
  <c r="K118" i="1"/>
  <c r="K116" i="1"/>
  <c r="K167" i="1"/>
  <c r="K190" i="1"/>
  <c r="K238" i="1"/>
  <c r="K83" i="1"/>
  <c r="K85" i="1"/>
  <c r="K186" i="1"/>
  <c r="K40" i="1"/>
  <c r="K158" i="1"/>
  <c r="K222" i="1"/>
  <c r="K66" i="1"/>
  <c r="K6" i="1"/>
  <c r="K122" i="1"/>
  <c r="K113" i="1"/>
  <c r="K136" i="1"/>
  <c r="K184" i="1"/>
  <c r="K224" i="1"/>
  <c r="K38" i="1"/>
  <c r="K140" i="1"/>
  <c r="K220" i="1"/>
  <c r="K29" i="1"/>
  <c r="K59" i="1"/>
  <c r="K237" i="1"/>
  <c r="K195" i="1"/>
  <c r="K104" i="1"/>
  <c r="K134" i="1"/>
  <c r="K32" i="1"/>
  <c r="K130" i="1"/>
  <c r="K194" i="1"/>
  <c r="K138" i="1"/>
  <c r="K23" i="1"/>
  <c r="K56" i="1"/>
  <c r="K4" i="1"/>
  <c r="K144" i="1"/>
  <c r="K67" i="1"/>
  <c r="K154" i="1"/>
  <c r="K92" i="1"/>
  <c r="K211" i="1"/>
  <c r="K227" i="1"/>
  <c r="K19" i="1"/>
  <c r="K208" i="1"/>
  <c r="K202" i="1"/>
  <c r="K26" i="1"/>
  <c r="L26" i="1" l="1"/>
  <c r="L202" i="1"/>
  <c r="L208" i="1"/>
  <c r="L19" i="1"/>
  <c r="L227" i="1"/>
  <c r="L211" i="1"/>
  <c r="L92" i="1"/>
  <c r="L154" i="1"/>
  <c r="L67" i="1"/>
  <c r="L144" i="1"/>
  <c r="L4" i="1"/>
  <c r="L56" i="1"/>
  <c r="L23" i="1"/>
  <c r="L138" i="1"/>
  <c r="L194" i="1"/>
  <c r="L130" i="1"/>
  <c r="L32" i="1"/>
  <c r="L134" i="1"/>
  <c r="L104" i="1"/>
  <c r="L195" i="1"/>
  <c r="L237" i="1"/>
  <c r="L59" i="1"/>
  <c r="L29" i="1"/>
  <c r="L220" i="1"/>
  <c r="L140" i="1"/>
  <c r="L38" i="1"/>
  <c r="L224" i="1"/>
  <c r="L184" i="1"/>
  <c r="L136" i="1"/>
  <c r="L113" i="1"/>
  <c r="L122" i="1"/>
  <c r="L6" i="1"/>
  <c r="L66" i="1"/>
  <c r="L222" i="1"/>
  <c r="L158" i="1"/>
  <c r="L40" i="1"/>
  <c r="L186" i="1"/>
  <c r="L85" i="1"/>
  <c r="L83" i="1"/>
  <c r="L238" i="1"/>
  <c r="L190" i="1"/>
  <c r="L167" i="1"/>
  <c r="L116" i="1"/>
  <c r="L118" i="1"/>
  <c r="L84" i="1"/>
  <c r="L41" i="1"/>
  <c r="L177" i="1"/>
  <c r="L10" i="1"/>
  <c r="L102" i="1"/>
  <c r="L97" i="1"/>
  <c r="L212" i="1"/>
  <c r="L152" i="1"/>
  <c r="L206" i="1"/>
  <c r="L166" i="1"/>
  <c r="L94" i="1"/>
  <c r="L48" i="1"/>
  <c r="L107" i="1"/>
  <c r="L51" i="1"/>
  <c r="L81" i="1"/>
  <c r="L64" i="1"/>
  <c r="L146" i="1"/>
  <c r="L199" i="1"/>
  <c r="L71" i="1"/>
  <c r="L182" i="1"/>
  <c r="L120" i="1"/>
  <c r="L62" i="1"/>
  <c r="L159" i="1"/>
  <c r="L133" i="1"/>
  <c r="L25" i="1"/>
  <c r="L108" i="1"/>
  <c r="L234" i="1"/>
  <c r="L226" i="1"/>
  <c r="L223" i="1"/>
  <c r="L109" i="1"/>
  <c r="L50" i="1"/>
  <c r="L75" i="1"/>
  <c r="L44" i="1"/>
  <c r="L188" i="1"/>
  <c r="L216" i="1"/>
  <c r="L164" i="1"/>
  <c r="L12" i="1"/>
  <c r="L174" i="1"/>
  <c r="L156" i="1"/>
  <c r="L145" i="1"/>
  <c r="L149" i="1"/>
  <c r="L128" i="1"/>
  <c r="L175" i="1"/>
  <c r="L143" i="1"/>
  <c r="L228" i="1"/>
  <c r="L17" i="1"/>
  <c r="L209" i="1"/>
  <c r="L88" i="1"/>
  <c r="L115" i="1"/>
  <c r="L82" i="1"/>
  <c r="L13" i="1"/>
  <c r="L169" i="1"/>
  <c r="L16" i="1"/>
  <c r="L217" i="1"/>
  <c r="L185" i="1"/>
  <c r="L192" i="1"/>
  <c r="L173" i="1"/>
  <c r="L30" i="1"/>
  <c r="L33" i="1"/>
  <c r="L125" i="1"/>
  <c r="L58" i="1"/>
  <c r="L55" i="1"/>
  <c r="L91" i="1"/>
  <c r="L231" i="1"/>
  <c r="L233" i="1"/>
  <c r="L60" i="1"/>
  <c r="L183" i="1"/>
  <c r="L27" i="1"/>
  <c r="L95" i="1"/>
  <c r="L22" i="1"/>
  <c r="L236" i="1"/>
  <c r="L73" i="1"/>
  <c r="L18" i="1"/>
  <c r="L213" i="1"/>
  <c r="L74" i="1"/>
  <c r="L14" i="1"/>
  <c r="L214" i="1"/>
  <c r="L196" i="1"/>
  <c r="L31" i="1"/>
  <c r="L139" i="1"/>
  <c r="L76" i="1"/>
  <c r="L126" i="1"/>
  <c r="L170" i="1"/>
  <c r="L203" i="1"/>
  <c r="L230" i="1"/>
  <c r="L7" i="1"/>
  <c r="L160" i="1"/>
  <c r="L197" i="1"/>
  <c r="L191" i="1"/>
  <c r="L77" i="1"/>
  <c r="L207" i="1"/>
  <c r="L98" i="1"/>
  <c r="L72" i="1"/>
  <c r="L8" i="1"/>
  <c r="L200" i="1"/>
  <c r="L204" i="1"/>
  <c r="L106" i="1"/>
  <c r="L153" i="1"/>
  <c r="L46" i="1"/>
  <c r="L37" i="1"/>
  <c r="L3" i="1"/>
  <c r="L181" i="1"/>
  <c r="L86" i="1"/>
  <c r="L61" i="1"/>
  <c r="L172" i="1"/>
  <c r="L11" i="1"/>
  <c r="L155" i="1"/>
  <c r="L221" i="1"/>
  <c r="L176" i="1"/>
  <c r="L112" i="1"/>
  <c r="L132" i="1"/>
  <c r="L210" i="1"/>
  <c r="L124" i="1"/>
  <c r="L68" i="1"/>
  <c r="L171" i="1"/>
  <c r="L49" i="1"/>
  <c r="L42" i="1"/>
  <c r="L35" i="1"/>
  <c r="L54" i="1"/>
  <c r="L53" i="1"/>
  <c r="L215" i="1"/>
  <c r="L15" i="1"/>
  <c r="L218" i="1"/>
  <c r="L119" i="1"/>
  <c r="L105" i="1"/>
  <c r="L24" i="1"/>
  <c r="L87" i="1"/>
  <c r="L65" i="1"/>
  <c r="L80" i="1"/>
  <c r="L28" i="1"/>
  <c r="L168" i="1"/>
  <c r="L163" i="1"/>
  <c r="L117" i="1"/>
  <c r="L79" i="1"/>
  <c r="L131" i="1"/>
  <c r="L103" i="1"/>
  <c r="L178" i="1"/>
  <c r="L187" i="1"/>
  <c r="L205" i="1"/>
  <c r="L43" i="1"/>
  <c r="L96" i="1"/>
  <c r="L57" i="1"/>
  <c r="L63" i="1"/>
  <c r="L165" i="1"/>
  <c r="L45" i="1"/>
  <c r="L162" i="1"/>
  <c r="L141" i="1"/>
  <c r="L180" i="1"/>
  <c r="L36" i="1"/>
  <c r="L179" i="1"/>
  <c r="L78" i="1"/>
  <c r="L52" i="1"/>
  <c r="L198" i="1"/>
  <c r="L161" i="1"/>
  <c r="L21" i="1"/>
  <c r="L150" i="1"/>
  <c r="L232" i="1"/>
  <c r="L123" i="1"/>
  <c r="L9" i="1"/>
  <c r="L89" i="1"/>
  <c r="L111" i="1"/>
  <c r="L157" i="1"/>
  <c r="L99" i="1"/>
  <c r="L47" i="1"/>
  <c r="L193" i="1"/>
  <c r="L225" i="1"/>
  <c r="L137" i="1"/>
  <c r="L127" i="1"/>
  <c r="L34" i="1"/>
  <c r="L110" i="1"/>
  <c r="L129" i="1"/>
  <c r="L70" i="1"/>
  <c r="L148" i="1"/>
  <c r="L135" i="1"/>
  <c r="L101" i="1"/>
  <c r="L39" i="1"/>
  <c r="L235" i="1"/>
  <c r="L151" i="1"/>
  <c r="L229" i="1"/>
  <c r="L121" i="1"/>
  <c r="L93" i="1"/>
  <c r="L147" i="1"/>
  <c r="L114" i="1"/>
  <c r="L100" i="1"/>
  <c r="L142" i="1"/>
  <c r="L69" i="1"/>
  <c r="L219" i="1"/>
  <c r="L201" i="1"/>
  <c r="L189" i="1"/>
  <c r="L20" i="1"/>
  <c r="L90" i="1"/>
  <c r="L5" i="1"/>
  <c r="O26" i="1"/>
  <c r="O211" i="1"/>
  <c r="O32" i="1"/>
  <c r="O140" i="1"/>
  <c r="O40" i="1"/>
  <c r="O84" i="1"/>
  <c r="O166" i="1"/>
  <c r="O51" i="1"/>
  <c r="O108" i="1"/>
  <c r="O188" i="1"/>
  <c r="O156" i="1"/>
  <c r="O228" i="1"/>
  <c r="O231" i="1"/>
  <c r="O183" i="1"/>
  <c r="O73" i="1"/>
  <c r="O14" i="1"/>
  <c r="O31" i="1"/>
  <c r="O207" i="1"/>
  <c r="O172" i="1"/>
  <c r="O221" i="1"/>
  <c r="O54" i="1"/>
  <c r="O119" i="1"/>
  <c r="O28" i="1"/>
  <c r="O205" i="1"/>
  <c r="O45" i="1"/>
  <c r="O36" i="1"/>
  <c r="O21" i="1"/>
  <c r="O99" i="1"/>
  <c r="O148" i="1"/>
  <c r="O121" i="1"/>
  <c r="O201" i="1"/>
  <c r="O79" i="1"/>
  <c r="O47" i="1"/>
  <c r="O135" i="1"/>
  <c r="O5" i="1"/>
  <c r="O33" i="1"/>
  <c r="O236" i="1"/>
  <c r="O37" i="1"/>
  <c r="O218" i="1"/>
  <c r="O157" i="1"/>
  <c r="O202" i="1"/>
  <c r="O92" i="1"/>
  <c r="O56" i="1"/>
  <c r="O134" i="1"/>
  <c r="O237" i="1"/>
  <c r="O38" i="1"/>
  <c r="O6" i="1"/>
  <c r="O186" i="1"/>
  <c r="O238" i="1"/>
  <c r="O116" i="1"/>
  <c r="O41" i="1"/>
  <c r="O97" i="1"/>
  <c r="O94" i="1"/>
  <c r="O81" i="1"/>
  <c r="O199" i="1"/>
  <c r="O62" i="1"/>
  <c r="O234" i="1"/>
  <c r="O17" i="1"/>
  <c r="O233" i="1"/>
  <c r="O27" i="1"/>
  <c r="O18" i="1"/>
  <c r="O139" i="1"/>
  <c r="O230" i="1"/>
  <c r="O153" i="1"/>
  <c r="O11" i="1"/>
  <c r="O176" i="1"/>
  <c r="O53" i="1"/>
  <c r="O168" i="1"/>
  <c r="O43" i="1"/>
  <c r="O179" i="1"/>
  <c r="O34" i="1"/>
  <c r="O93" i="1"/>
  <c r="O217" i="1"/>
  <c r="O208" i="1"/>
  <c r="O23" i="1"/>
  <c r="O59" i="1"/>
  <c r="O224" i="1"/>
  <c r="O85" i="1"/>
  <c r="O177" i="1"/>
  <c r="O216" i="1"/>
  <c r="O145" i="1"/>
  <c r="O209" i="1"/>
  <c r="O169" i="1"/>
  <c r="O58" i="1"/>
  <c r="O95" i="1"/>
  <c r="O76" i="1"/>
  <c r="O7" i="1"/>
  <c r="O98" i="1"/>
  <c r="O200" i="1"/>
  <c r="O181" i="1"/>
  <c r="O112" i="1"/>
  <c r="O68" i="1"/>
  <c r="O105" i="1"/>
  <c r="O103" i="1"/>
  <c r="O150" i="1"/>
  <c r="O89" i="1"/>
  <c r="O193" i="1"/>
  <c r="O110" i="1"/>
  <c r="O101" i="1"/>
  <c r="O147" i="1"/>
  <c r="O189" i="1"/>
  <c r="O100" i="1"/>
  <c r="O20" i="1"/>
  <c r="O144" i="1"/>
  <c r="O113" i="1"/>
  <c r="O167" i="1"/>
  <c r="O223" i="1"/>
  <c r="O170" i="1"/>
  <c r="O57" i="1"/>
  <c r="O19" i="1"/>
  <c r="O154" i="1"/>
  <c r="O29" i="1"/>
  <c r="O184" i="1"/>
  <c r="O83" i="1"/>
  <c r="O190" i="1"/>
  <c r="O48" i="1"/>
  <c r="O159" i="1"/>
  <c r="O75" i="1"/>
  <c r="O164" i="1"/>
  <c r="O149" i="1"/>
  <c r="O88" i="1"/>
  <c r="O173" i="1"/>
  <c r="O60" i="1"/>
  <c r="O22" i="1"/>
  <c r="O126" i="1"/>
  <c r="O160" i="1"/>
  <c r="O204" i="1"/>
  <c r="O46" i="1"/>
  <c r="O86" i="1"/>
  <c r="O132" i="1"/>
  <c r="O171" i="1"/>
  <c r="O215" i="1"/>
  <c r="O24" i="1"/>
  <c r="O163" i="1"/>
  <c r="O162" i="1"/>
  <c r="O78" i="1"/>
  <c r="O232" i="1"/>
  <c r="O111" i="1"/>
  <c r="O39" i="1"/>
  <c r="O114" i="1"/>
  <c r="O67" i="1"/>
  <c r="O138" i="1"/>
  <c r="O136" i="1"/>
  <c r="O66" i="1"/>
  <c r="O118" i="1"/>
  <c r="O107" i="1"/>
  <c r="O71" i="1"/>
  <c r="O133" i="1"/>
  <c r="O226" i="1"/>
  <c r="O44" i="1"/>
  <c r="O128" i="1"/>
  <c r="O115" i="1"/>
  <c r="O16" i="1"/>
  <c r="O30" i="1"/>
  <c r="O55" i="1"/>
  <c r="O197" i="1"/>
  <c r="O72" i="1"/>
  <c r="O49" i="1"/>
  <c r="O15" i="1"/>
  <c r="O87" i="1"/>
  <c r="O117" i="1"/>
  <c r="O96" i="1"/>
  <c r="O141" i="1"/>
  <c r="O123" i="1"/>
  <c r="O225" i="1"/>
  <c r="O129" i="1"/>
  <c r="O235" i="1"/>
  <c r="O142" i="1"/>
  <c r="O194" i="1"/>
  <c r="O104" i="1"/>
  <c r="O10" i="1"/>
  <c r="O212" i="1"/>
  <c r="O182" i="1"/>
  <c r="O25" i="1"/>
  <c r="O12" i="1"/>
  <c r="O213" i="1"/>
  <c r="O214" i="1"/>
  <c r="O210" i="1"/>
  <c r="O178" i="1"/>
  <c r="O151" i="1"/>
  <c r="O4" i="1"/>
  <c r="O195" i="1"/>
  <c r="O220" i="1"/>
  <c r="O122" i="1"/>
  <c r="O222" i="1"/>
  <c r="O152" i="1"/>
  <c r="O64" i="1"/>
  <c r="O109" i="1"/>
  <c r="O175" i="1"/>
  <c r="O82" i="1"/>
  <c r="O185" i="1"/>
  <c r="O91" i="1"/>
  <c r="O74" i="1"/>
  <c r="O196" i="1"/>
  <c r="O203" i="1"/>
  <c r="O191" i="1"/>
  <c r="O8" i="1"/>
  <c r="O106" i="1"/>
  <c r="O124" i="1"/>
  <c r="O42" i="1"/>
  <c r="O187" i="1"/>
  <c r="O63" i="1"/>
  <c r="O180" i="1"/>
  <c r="O198" i="1"/>
  <c r="O9" i="1"/>
  <c r="O229" i="1"/>
  <c r="O219" i="1"/>
  <c r="O227" i="1"/>
  <c r="O130" i="1"/>
  <c r="O158" i="1"/>
  <c r="O102" i="1"/>
  <c r="O206" i="1"/>
  <c r="O146" i="1"/>
  <c r="O120" i="1"/>
  <c r="O50" i="1"/>
  <c r="O174" i="1"/>
  <c r="O143" i="1"/>
  <c r="O13" i="1"/>
  <c r="O192" i="1"/>
  <c r="O125" i="1"/>
  <c r="O77" i="1"/>
  <c r="O3" i="1"/>
  <c r="O155" i="1"/>
  <c r="O35" i="1"/>
  <c r="O80" i="1"/>
  <c r="O165" i="1"/>
  <c r="O161" i="1"/>
  <c r="O127" i="1"/>
  <c r="O70" i="1"/>
  <c r="O90" i="1"/>
  <c r="O61" i="1"/>
  <c r="O65" i="1"/>
  <c r="O131" i="1"/>
  <c r="O52" i="1"/>
  <c r="O137" i="1"/>
  <c r="O69" i="1"/>
  <c r="P69" i="1" l="1"/>
  <c r="P137" i="1"/>
  <c r="P52" i="1"/>
  <c r="P131" i="1"/>
  <c r="P65" i="1"/>
  <c r="P61" i="1"/>
  <c r="P90" i="1"/>
  <c r="P70" i="1"/>
  <c r="P127" i="1"/>
  <c r="P161" i="1"/>
  <c r="P165" i="1"/>
  <c r="P80" i="1"/>
  <c r="P35" i="1"/>
  <c r="P155" i="1"/>
  <c r="P3" i="1"/>
  <c r="P77" i="1"/>
  <c r="P125" i="1"/>
  <c r="P192" i="1"/>
  <c r="P13" i="1"/>
  <c r="P143" i="1"/>
  <c r="P174" i="1"/>
  <c r="P50" i="1"/>
  <c r="P120" i="1"/>
  <c r="P146" i="1"/>
  <c r="P206" i="1"/>
  <c r="P102" i="1"/>
  <c r="P158" i="1"/>
  <c r="P130" i="1"/>
  <c r="P227" i="1"/>
  <c r="P219" i="1"/>
  <c r="P229" i="1"/>
  <c r="P9" i="1"/>
  <c r="P198" i="1"/>
  <c r="P180" i="1"/>
  <c r="P63" i="1"/>
  <c r="P187" i="1"/>
  <c r="P42" i="1"/>
  <c r="P124" i="1"/>
  <c r="P106" i="1"/>
  <c r="P8" i="1"/>
  <c r="P191" i="1"/>
  <c r="P203" i="1"/>
  <c r="P196" i="1"/>
  <c r="P74" i="1"/>
  <c r="P91" i="1"/>
  <c r="P185" i="1"/>
  <c r="P82" i="1"/>
  <c r="P175" i="1"/>
  <c r="P109" i="1"/>
  <c r="P64" i="1"/>
  <c r="P152" i="1"/>
  <c r="P222" i="1"/>
  <c r="P122" i="1"/>
  <c r="P220" i="1"/>
  <c r="P195" i="1"/>
  <c r="P4" i="1"/>
  <c r="P151" i="1"/>
  <c r="P178" i="1"/>
  <c r="P210" i="1"/>
  <c r="P214" i="1"/>
  <c r="P213" i="1"/>
  <c r="P12" i="1"/>
  <c r="P25" i="1"/>
  <c r="P182" i="1"/>
  <c r="P212" i="1"/>
  <c r="P10" i="1"/>
  <c r="P104" i="1"/>
  <c r="P194" i="1"/>
  <c r="P142" i="1"/>
  <c r="P235" i="1"/>
  <c r="P129" i="1"/>
  <c r="P225" i="1"/>
  <c r="P123" i="1"/>
  <c r="P141" i="1"/>
  <c r="P96" i="1"/>
  <c r="P117" i="1"/>
  <c r="P87" i="1"/>
  <c r="P15" i="1"/>
  <c r="P49" i="1"/>
  <c r="P72" i="1"/>
  <c r="P197" i="1"/>
  <c r="P55" i="1"/>
  <c r="P30" i="1"/>
  <c r="P16" i="1"/>
  <c r="P115" i="1"/>
  <c r="P128" i="1"/>
  <c r="P44" i="1"/>
  <c r="P226" i="1"/>
  <c r="P133" i="1"/>
  <c r="P71" i="1"/>
  <c r="P107" i="1"/>
  <c r="P118" i="1"/>
  <c r="P66" i="1"/>
  <c r="P136" i="1"/>
  <c r="P138" i="1"/>
  <c r="P67" i="1"/>
  <c r="P114" i="1"/>
  <c r="P39" i="1"/>
  <c r="P111" i="1"/>
  <c r="P232" i="1"/>
  <c r="P78" i="1"/>
  <c r="P162" i="1"/>
  <c r="P163" i="1"/>
  <c r="P24" i="1"/>
  <c r="P215" i="1"/>
  <c r="P171" i="1"/>
  <c r="P132" i="1"/>
  <c r="P86" i="1"/>
  <c r="P46" i="1"/>
  <c r="P204" i="1"/>
  <c r="P160" i="1"/>
  <c r="P126" i="1"/>
  <c r="P22" i="1"/>
  <c r="P60" i="1"/>
  <c r="P173" i="1"/>
  <c r="P88" i="1"/>
  <c r="P149" i="1"/>
  <c r="P164" i="1"/>
  <c r="P75" i="1"/>
  <c r="P159" i="1"/>
  <c r="P48" i="1"/>
  <c r="P190" i="1"/>
  <c r="P83" i="1"/>
  <c r="P184" i="1"/>
  <c r="P29" i="1"/>
  <c r="P154" i="1"/>
  <c r="P19" i="1"/>
  <c r="P57" i="1"/>
  <c r="P170" i="1"/>
  <c r="P223" i="1"/>
  <c r="P167" i="1"/>
  <c r="P113" i="1"/>
  <c r="P144" i="1"/>
  <c r="P20" i="1"/>
  <c r="P100" i="1"/>
  <c r="P189" i="1"/>
  <c r="P147" i="1"/>
  <c r="P101" i="1"/>
  <c r="P110" i="1"/>
  <c r="P193" i="1"/>
  <c r="P89" i="1"/>
  <c r="P150" i="1"/>
  <c r="P103" i="1"/>
  <c r="P105" i="1"/>
  <c r="P68" i="1"/>
  <c r="P112" i="1"/>
  <c r="P181" i="1"/>
  <c r="P200" i="1"/>
  <c r="P98" i="1"/>
  <c r="P7" i="1"/>
  <c r="P76" i="1"/>
  <c r="P95" i="1"/>
  <c r="P58" i="1"/>
  <c r="P169" i="1"/>
  <c r="P209" i="1"/>
  <c r="P145" i="1"/>
  <c r="P216" i="1"/>
  <c r="P177" i="1"/>
  <c r="P85" i="1"/>
  <c r="P224" i="1"/>
  <c r="P59" i="1"/>
  <c r="P23" i="1"/>
  <c r="P208" i="1"/>
  <c r="P217" i="1"/>
  <c r="P93" i="1"/>
  <c r="P34" i="1"/>
  <c r="P179" i="1"/>
  <c r="P43" i="1"/>
  <c r="P168" i="1"/>
  <c r="P53" i="1"/>
  <c r="P176" i="1"/>
  <c r="P11" i="1"/>
  <c r="P153" i="1"/>
  <c r="P230" i="1"/>
  <c r="P139" i="1"/>
  <c r="P18" i="1"/>
  <c r="P27" i="1"/>
  <c r="P233" i="1"/>
  <c r="P17" i="1"/>
  <c r="P234" i="1"/>
  <c r="P62" i="1"/>
  <c r="P199" i="1"/>
  <c r="P81" i="1"/>
  <c r="P94" i="1"/>
  <c r="P97" i="1"/>
  <c r="P41" i="1"/>
  <c r="P116" i="1"/>
  <c r="P238" i="1"/>
  <c r="P186" i="1"/>
  <c r="P6" i="1"/>
  <c r="P38" i="1"/>
  <c r="P237" i="1"/>
  <c r="P134" i="1"/>
  <c r="P56" i="1"/>
  <c r="P92" i="1"/>
  <c r="P202" i="1"/>
  <c r="P157" i="1"/>
  <c r="P218" i="1"/>
  <c r="P37" i="1"/>
  <c r="P236" i="1"/>
  <c r="P33" i="1"/>
  <c r="P5" i="1"/>
  <c r="P135" i="1"/>
  <c r="P47" i="1"/>
  <c r="P79" i="1"/>
  <c r="P201" i="1"/>
  <c r="P121" i="1"/>
  <c r="P148" i="1"/>
  <c r="P99" i="1"/>
  <c r="P21" i="1"/>
  <c r="P36" i="1"/>
  <c r="P45" i="1"/>
  <c r="P205" i="1"/>
  <c r="P28" i="1"/>
  <c r="P119" i="1"/>
  <c r="P54" i="1"/>
  <c r="P221" i="1"/>
  <c r="P172" i="1"/>
  <c r="P207" i="1"/>
  <c r="P31" i="1"/>
  <c r="P14" i="1"/>
  <c r="P73" i="1"/>
  <c r="P183" i="1"/>
  <c r="P231" i="1"/>
  <c r="P228" i="1"/>
  <c r="P156" i="1"/>
  <c r="P188" i="1"/>
  <c r="P108" i="1"/>
  <c r="P51" i="1"/>
  <c r="P166" i="1"/>
  <c r="P84" i="1"/>
  <c r="P40" i="1"/>
  <c r="P140" i="1"/>
  <c r="P32" i="1"/>
  <c r="P211" i="1"/>
  <c r="P26" i="1"/>
</calcChain>
</file>

<file path=xl/sharedStrings.xml><?xml version="1.0" encoding="utf-8"?>
<sst xmlns="http://schemas.openxmlformats.org/spreadsheetml/2006/main" count="1913" uniqueCount="246">
  <si>
    <t>Code Article</t>
  </si>
  <si>
    <t>Stock théorqiue Juillet 2016 (kg)</t>
  </si>
  <si>
    <t>Poids au mètre(kg)</t>
  </si>
  <si>
    <t xml:space="preserve">Valeur marchande du stock réel </t>
  </si>
  <si>
    <t>Lieu de stockage</t>
  </si>
  <si>
    <t>0126003</t>
  </si>
  <si>
    <t>Tournage</t>
  </si>
  <si>
    <t>0126004</t>
  </si>
  <si>
    <t>0126005</t>
  </si>
  <si>
    <t>0126006</t>
  </si>
  <si>
    <t>0126008</t>
  </si>
  <si>
    <t>0126010</t>
  </si>
  <si>
    <t>0126012</t>
  </si>
  <si>
    <t>0126016</t>
  </si>
  <si>
    <t>0126020</t>
  </si>
  <si>
    <t>0126025</t>
  </si>
  <si>
    <t>0126030</t>
  </si>
  <si>
    <t>0126035</t>
  </si>
  <si>
    <t>0126040</t>
  </si>
  <si>
    <t>0126055</t>
  </si>
  <si>
    <t>0126060</t>
  </si>
  <si>
    <t>0126065</t>
  </si>
  <si>
    <t>0126080</t>
  </si>
  <si>
    <t>0126085</t>
  </si>
  <si>
    <t>0126095</t>
  </si>
  <si>
    <t>0126100</t>
  </si>
  <si>
    <t>0126120</t>
  </si>
  <si>
    <t>Emplacement</t>
  </si>
  <si>
    <t>Format</t>
  </si>
  <si>
    <t>Famille</t>
  </si>
  <si>
    <t>Matériaux</t>
  </si>
  <si>
    <t>Inox</t>
  </si>
  <si>
    <t>Inox 304L</t>
  </si>
  <si>
    <t>Ajustage</t>
  </si>
  <si>
    <t>Sous-sol</t>
  </si>
  <si>
    <t>Menuiserie</t>
  </si>
  <si>
    <t>Ent. Tournage</t>
  </si>
  <si>
    <t>Ext. tournage</t>
  </si>
  <si>
    <t>Ser. Kasto</t>
  </si>
  <si>
    <t>Ext. Ser</t>
  </si>
  <si>
    <t>Ent. Ser</t>
  </si>
  <si>
    <t>Acier</t>
  </si>
  <si>
    <t>Plastique</t>
  </si>
  <si>
    <t>Cuivreux</t>
  </si>
  <si>
    <t>Alu</t>
  </si>
  <si>
    <t>Plat</t>
  </si>
  <si>
    <t>Carré</t>
  </si>
  <si>
    <t>Tole</t>
  </si>
  <si>
    <t>Plaque</t>
  </si>
  <si>
    <t>Tube rond</t>
  </si>
  <si>
    <t>Tube carré</t>
  </si>
  <si>
    <t>Tube rectangulaire</t>
  </si>
  <si>
    <t>UPN</t>
  </si>
  <si>
    <t>IPN</t>
  </si>
  <si>
    <t>HEA</t>
  </si>
  <si>
    <t>HEB</t>
  </si>
  <si>
    <t>Cornière</t>
  </si>
  <si>
    <t>AUG4</t>
  </si>
  <si>
    <t>7075 Fortal</t>
  </si>
  <si>
    <t>S300 Pb</t>
  </si>
  <si>
    <t>NCD</t>
  </si>
  <si>
    <t>XC18</t>
  </si>
  <si>
    <t>XC48</t>
  </si>
  <si>
    <t>Inox 316L</t>
  </si>
  <si>
    <t>Prix HT</t>
  </si>
  <si>
    <t>0160003</t>
  </si>
  <si>
    <t>0160004</t>
  </si>
  <si>
    <t>0160005</t>
  </si>
  <si>
    <t>0160006</t>
  </si>
  <si>
    <t>0160010</t>
  </si>
  <si>
    <t>0160014</t>
  </si>
  <si>
    <t>0160020</t>
  </si>
  <si>
    <t>0160025</t>
  </si>
  <si>
    <t>0160032</t>
  </si>
  <si>
    <t>0160040</t>
  </si>
  <si>
    <t>0160050</t>
  </si>
  <si>
    <t>0160055</t>
  </si>
  <si>
    <t>0160060</t>
  </si>
  <si>
    <t>0160063</t>
  </si>
  <si>
    <t>0160075</t>
  </si>
  <si>
    <t>0160080</t>
  </si>
  <si>
    <t>0160085</t>
  </si>
  <si>
    <t>0160100</t>
  </si>
  <si>
    <t>0160110</t>
  </si>
  <si>
    <t>0160120</t>
  </si>
  <si>
    <t>0160130</t>
  </si>
  <si>
    <t>0160160</t>
  </si>
  <si>
    <t>0160300</t>
  </si>
  <si>
    <t>0167010</t>
  </si>
  <si>
    <t>0167025</t>
  </si>
  <si>
    <t>0167030</t>
  </si>
  <si>
    <t>0167035</t>
  </si>
  <si>
    <t>0167045</t>
  </si>
  <si>
    <t>0167055</t>
  </si>
  <si>
    <t>0167065</t>
  </si>
  <si>
    <t>0167070</t>
  </si>
  <si>
    <t>0167075</t>
  </si>
  <si>
    <t>0167080</t>
  </si>
  <si>
    <t>0167085</t>
  </si>
  <si>
    <t>0167100</t>
  </si>
  <si>
    <t>0103010</t>
  </si>
  <si>
    <t>0103012</t>
  </si>
  <si>
    <t>0103020</t>
  </si>
  <si>
    <t>0103022</t>
  </si>
  <si>
    <t>0103030</t>
  </si>
  <si>
    <t>0103035</t>
  </si>
  <si>
    <t>0103040</t>
  </si>
  <si>
    <t>0103065</t>
  </si>
  <si>
    <t>0103070</t>
  </si>
  <si>
    <t>0103085</t>
  </si>
  <si>
    <t>0103100</t>
  </si>
  <si>
    <t>0138012</t>
  </si>
  <si>
    <t>0138015</t>
  </si>
  <si>
    <t>0138020</t>
  </si>
  <si>
    <t>0138025</t>
  </si>
  <si>
    <t>0138030</t>
  </si>
  <si>
    <t>0138040</t>
  </si>
  <si>
    <t>0138045</t>
  </si>
  <si>
    <t>0138050</t>
  </si>
  <si>
    <t>0138055</t>
  </si>
  <si>
    <t>0138060</t>
  </si>
  <si>
    <t>0138065</t>
  </si>
  <si>
    <t>0138080</t>
  </si>
  <si>
    <t>0138085</t>
  </si>
  <si>
    <t>01380110</t>
  </si>
  <si>
    <t>0112002</t>
  </si>
  <si>
    <t>0112004</t>
  </si>
  <si>
    <t>0112006</t>
  </si>
  <si>
    <t>0112008</t>
  </si>
  <si>
    <t>0112010</t>
  </si>
  <si>
    <t>0112015</t>
  </si>
  <si>
    <t>0112016</t>
  </si>
  <si>
    <t>0112020</t>
  </si>
  <si>
    <t>0112025</t>
  </si>
  <si>
    <t>0112030</t>
  </si>
  <si>
    <t>0112032</t>
  </si>
  <si>
    <t>0112035</t>
  </si>
  <si>
    <t>0112040</t>
  </si>
  <si>
    <t>0112050</t>
  </si>
  <si>
    <t>0112065</t>
  </si>
  <si>
    <t>0112075</t>
  </si>
  <si>
    <t>0112100</t>
  </si>
  <si>
    <t>0112130</t>
  </si>
  <si>
    <t>0112160</t>
  </si>
  <si>
    <t>0112200</t>
  </si>
  <si>
    <t>5355JO</t>
  </si>
  <si>
    <t>0101006</t>
  </si>
  <si>
    <t>0101008</t>
  </si>
  <si>
    <t>0101010</t>
  </si>
  <si>
    <t>0101016</t>
  </si>
  <si>
    <t>0101025</t>
  </si>
  <si>
    <t>0101032</t>
  </si>
  <si>
    <t>0101040</t>
  </si>
  <si>
    <t>0101050</t>
  </si>
  <si>
    <t>0101060</t>
  </si>
  <si>
    <t>0101065</t>
  </si>
  <si>
    <t>0101085</t>
  </si>
  <si>
    <t>0101125</t>
  </si>
  <si>
    <t>0101160</t>
  </si>
  <si>
    <t>0101250</t>
  </si>
  <si>
    <t>0175002</t>
  </si>
  <si>
    <t>0175003</t>
  </si>
  <si>
    <t>0175004</t>
  </si>
  <si>
    <t>0175006</t>
  </si>
  <si>
    <t>0175008</t>
  </si>
  <si>
    <t>0175010</t>
  </si>
  <si>
    <t>0175012</t>
  </si>
  <si>
    <t>0175014</t>
  </si>
  <si>
    <t>0175018</t>
  </si>
  <si>
    <t>0175020</t>
  </si>
  <si>
    <t>0175025</t>
  </si>
  <si>
    <t>0175030</t>
  </si>
  <si>
    <t>0175035</t>
  </si>
  <si>
    <t>0175040</t>
  </si>
  <si>
    <t>0175050</t>
  </si>
  <si>
    <t>0175060</t>
  </si>
  <si>
    <t>0187000</t>
  </si>
  <si>
    <t>0187003</t>
  </si>
  <si>
    <t>0187004</t>
  </si>
  <si>
    <t>0187005</t>
  </si>
  <si>
    <t>0187008</t>
  </si>
  <si>
    <t>0187010</t>
  </si>
  <si>
    <t>0187012</t>
  </si>
  <si>
    <t>0187014</t>
  </si>
  <si>
    <t>0187016</t>
  </si>
  <si>
    <t>0187020</t>
  </si>
  <si>
    <t>0187025</t>
  </si>
  <si>
    <t>0187030</t>
  </si>
  <si>
    <t>0187034</t>
  </si>
  <si>
    <t>0187040</t>
  </si>
  <si>
    <t>0187045</t>
  </si>
  <si>
    <t>0187050</t>
  </si>
  <si>
    <t>0187055</t>
  </si>
  <si>
    <t>0187063</t>
  </si>
  <si>
    <t>0187075</t>
  </si>
  <si>
    <t>0187080</t>
  </si>
  <si>
    <t>0187085</t>
  </si>
  <si>
    <t>0187100</t>
  </si>
  <si>
    <t>0187110</t>
  </si>
  <si>
    <t>0187120</t>
  </si>
  <si>
    <t>PVC</t>
  </si>
  <si>
    <t>POM C</t>
  </si>
  <si>
    <t>Lexan PC</t>
  </si>
  <si>
    <t>PP</t>
  </si>
  <si>
    <t>AGS</t>
  </si>
  <si>
    <t>CD4</t>
  </si>
  <si>
    <t>PE</t>
  </si>
  <si>
    <t>7049A Zircal</t>
  </si>
  <si>
    <t>PTFE</t>
  </si>
  <si>
    <t>Cuivre</t>
  </si>
  <si>
    <t>Laiton</t>
  </si>
  <si>
    <t>35NCD16</t>
  </si>
  <si>
    <t>Tôle bleue</t>
  </si>
  <si>
    <t>PC</t>
  </si>
  <si>
    <t>PMMA</t>
  </si>
  <si>
    <t>PMMA blanc</t>
  </si>
  <si>
    <t>S235</t>
  </si>
  <si>
    <t>Galva</t>
  </si>
  <si>
    <t>Etire</t>
  </si>
  <si>
    <t>ALU 6060</t>
  </si>
  <si>
    <t>Bronze</t>
  </si>
  <si>
    <t>Surface m²</t>
  </si>
  <si>
    <t>Largueur/basse (mm)</t>
  </si>
  <si>
    <t>hauteur (mm)</t>
  </si>
  <si>
    <t>épaisseur (mm)</t>
  </si>
  <si>
    <t>Rond</t>
  </si>
  <si>
    <t>Disque</t>
  </si>
  <si>
    <t>tube rond en pouce a rajouter onglet spécifique + disque + tole stiée + profilée</t>
  </si>
  <si>
    <t>Stock ser.</t>
  </si>
  <si>
    <t>Densité
(Kg/m3)</t>
  </si>
  <si>
    <t>Ø (mm)</t>
  </si>
  <si>
    <t>nbr</t>
  </si>
  <si>
    <t>Poids du stock réel (Kg)</t>
  </si>
  <si>
    <t>IPE</t>
  </si>
  <si>
    <t>IPEA</t>
  </si>
  <si>
    <t>HEM</t>
  </si>
  <si>
    <t>UPE</t>
  </si>
  <si>
    <t>UAP</t>
  </si>
  <si>
    <t>Stock réel (mm) / m²</t>
  </si>
  <si>
    <t xml:space="preserve"> </t>
  </si>
  <si>
    <t>ajustement (mm)</t>
  </si>
  <si>
    <t>Tableau des mouvement récupérant à chaque entré ou sortie des différents onglet</t>
  </si>
  <si>
    <t>date du mouvement</t>
  </si>
  <si>
    <t xml:space="preserve">ajustement </t>
  </si>
  <si>
    <t>Stock réel après ajustement</t>
  </si>
  <si>
    <t>Stock avant ajustement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</si>
</sst>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\ &quot;€&quot;"/>
    <numFmt numFmtId="165" formatCode="0.00;[Red]0.00"/>
    <numFmt numFmtId="166" formatCode="0.000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43" fontId="7" fillId="0" borderId="0" applyFont="0" applyFill="0" applyBorder="0" applyAlignment="0" applyProtection="0"/>
  </cellStyleXfs>
  <cellXfs count="64">
    <xf numFmtId="0" fontId="0" fillId="0" borderId="0" xfId="0"/>
    <xf numFmtId="0" fontId="1" fillId="0" borderId="0" xfId="0" applyFont="1" applyAlignment="1">
      <alignment horizontal="center"/>
    </xf>
    <xf numFmtId="0" fontId="5" fillId="2" borderId="0" xfId="0" applyFont="1" applyFill="1"/>
    <xf numFmtId="0" fontId="6" fillId="2" borderId="0" xfId="0" applyFont="1" applyFill="1" applyAlignment="1">
      <alignment horizontal="left" vertical="top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0" fontId="1" fillId="4" borderId="0" xfId="0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49" fontId="1" fillId="3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Fill="1" applyBorder="1" applyAlignment="1" applyProtection="1">
      <alignment horizontal="center"/>
      <protection locked="0"/>
    </xf>
    <xf numFmtId="49" fontId="1" fillId="2" borderId="0" xfId="0" applyNumberFormat="1" applyFont="1" applyFill="1" applyBorder="1" applyAlignment="1" applyProtection="1">
      <alignment horizontal="center"/>
      <protection locked="0"/>
    </xf>
    <xf numFmtId="49" fontId="1" fillId="7" borderId="0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2" fontId="1" fillId="0" borderId="0" xfId="0" applyNumberFormat="1" applyFont="1" applyBorder="1" applyAlignment="1" applyProtection="1">
      <alignment horizontal="center"/>
      <protection locked="0"/>
    </xf>
    <xf numFmtId="2" fontId="1" fillId="3" borderId="0" xfId="0" applyNumberFormat="1" applyFont="1" applyFill="1" applyBorder="1" applyAlignment="1" applyProtection="1">
      <alignment horizontal="center"/>
      <protection locked="0"/>
    </xf>
    <xf numFmtId="2" fontId="1" fillId="4" borderId="0" xfId="0" applyNumberFormat="1" applyFont="1" applyFill="1" applyBorder="1" applyAlignment="1" applyProtection="1">
      <alignment horizontal="center"/>
      <protection locked="0"/>
    </xf>
    <xf numFmtId="2" fontId="4" fillId="0" borderId="0" xfId="0" applyNumberFormat="1" applyFont="1" applyBorder="1" applyAlignment="1" applyProtection="1">
      <alignment horizontal="center"/>
      <protection locked="0"/>
    </xf>
    <xf numFmtId="2" fontId="1" fillId="0" borderId="0" xfId="0" applyNumberFormat="1" applyFont="1" applyAlignment="1" applyProtection="1">
      <alignment horizontal="center"/>
      <protection locked="0"/>
    </xf>
    <xf numFmtId="2" fontId="4" fillId="0" borderId="0" xfId="0" applyNumberFormat="1" applyFont="1" applyAlignment="1" applyProtection="1">
      <alignment horizontal="center"/>
      <protection locked="0"/>
    </xf>
    <xf numFmtId="165" fontId="1" fillId="0" borderId="0" xfId="0" applyNumberFormat="1" applyFont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2" fontId="1" fillId="6" borderId="1" xfId="0" applyNumberFormat="1" applyFont="1" applyFill="1" applyBorder="1" applyAlignment="1" applyProtection="1">
      <alignment horizontal="center"/>
      <protection locked="0"/>
    </xf>
    <xf numFmtId="2" fontId="1" fillId="6" borderId="2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0" fontId="1" fillId="0" borderId="0" xfId="0" applyFont="1" applyBorder="1" applyAlignment="1" applyProtection="1">
      <alignment horizontal="center"/>
      <protection hidden="1"/>
    </xf>
    <xf numFmtId="0" fontId="4" fillId="0" borderId="0" xfId="0" applyFont="1" applyProtection="1">
      <protection locked="0"/>
    </xf>
    <xf numFmtId="2" fontId="4" fillId="0" borderId="0" xfId="0" applyNumberFormat="1" applyFont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2" fontId="1" fillId="0" borderId="0" xfId="0" applyNumberFormat="1" applyFont="1" applyAlignment="1" applyProtection="1">
      <alignment horizontal="center" vertical="center" wrapText="1"/>
      <protection locked="0"/>
    </xf>
    <xf numFmtId="0" fontId="3" fillId="5" borderId="0" xfId="0" applyFont="1" applyFill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49" fontId="1" fillId="3" borderId="0" xfId="0" applyNumberFormat="1" applyFont="1" applyFill="1" applyBorder="1" applyAlignment="1" applyProtection="1">
      <alignment horizont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1" fillId="4" borderId="0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2" fontId="1" fillId="0" borderId="0" xfId="0" applyNumberFormat="1" applyFont="1" applyBorder="1" applyAlignment="1" applyProtection="1">
      <alignment horizontal="center"/>
      <protection hidden="1"/>
    </xf>
    <xf numFmtId="2" fontId="4" fillId="0" borderId="0" xfId="0" applyNumberFormat="1" applyFont="1" applyBorder="1" applyAlignment="1" applyProtection="1">
      <alignment horizontal="center"/>
      <protection hidden="1"/>
    </xf>
    <xf numFmtId="2" fontId="1" fillId="3" borderId="0" xfId="0" applyNumberFormat="1" applyFont="1" applyFill="1" applyBorder="1" applyAlignment="1" applyProtection="1">
      <alignment horizontal="center"/>
      <protection hidden="1"/>
    </xf>
    <xf numFmtId="2" fontId="1" fillId="4" borderId="0" xfId="0" applyNumberFormat="1" applyFont="1" applyFill="1" applyBorder="1" applyAlignment="1" applyProtection="1">
      <alignment horizontal="center"/>
      <protection hidden="1"/>
    </xf>
    <xf numFmtId="2" fontId="4" fillId="0" borderId="0" xfId="0" applyNumberFormat="1" applyFont="1" applyAlignment="1" applyProtection="1">
      <alignment horizontal="center"/>
      <protection hidden="1"/>
    </xf>
    <xf numFmtId="164" fontId="1" fillId="0" borderId="0" xfId="0" applyNumberFormat="1" applyFont="1" applyBorder="1" applyAlignment="1" applyProtection="1">
      <alignment horizontal="center"/>
      <protection hidden="1"/>
    </xf>
    <xf numFmtId="164" fontId="1" fillId="3" borderId="0" xfId="0" applyNumberFormat="1" applyFont="1" applyFill="1" applyBorder="1" applyAlignment="1" applyProtection="1">
      <alignment horizontal="center"/>
      <protection hidden="1"/>
    </xf>
    <xf numFmtId="164" fontId="1" fillId="4" borderId="0" xfId="0" applyNumberFormat="1" applyFont="1" applyFill="1" applyBorder="1" applyAlignment="1" applyProtection="1">
      <alignment horizontal="center"/>
      <protection hidden="1"/>
    </xf>
    <xf numFmtId="164" fontId="1" fillId="0" borderId="0" xfId="0" applyNumberFormat="1" applyFont="1" applyAlignment="1" applyProtection="1">
      <alignment horizontal="center"/>
      <protection hidden="1"/>
    </xf>
    <xf numFmtId="166" fontId="0" fillId="0" borderId="0" xfId="2" applyNumberFormat="1" applyFont="1" applyProtection="1">
      <protection locked="0"/>
    </xf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6" borderId="0" xfId="0" applyFill="1"/>
    <xf numFmtId="0" fontId="0" fillId="0" borderId="0" xfId="0" applyAlignment="1" applyProtection="1">
      <alignment horizontal="center" vertical="center" wrapText="1"/>
      <protection locked="0"/>
    </xf>
  </cellXfs>
  <cellStyles count="3">
    <cellStyle name="Milliers" xfId="2" builtinId="3"/>
    <cellStyle name="Normal" xfId="0" builtinId="0"/>
    <cellStyle name="Normal 2" xfId="1"/>
  </cellStyles>
  <dxfs count="177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 style="thin">
          <color theme="9"/>
        </horizontal>
      </border>
      <protection locked="0" hidden="0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0;[Red]0.00"/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ill>
        <patternFill patternType="none">
          <fgColor indexed="64"/>
          <bgColor auto="1"/>
        </patternFill>
      </fill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protection locked="0" hidden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164" formatCode="#,##0.00\ &quot;€&quot;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alignment horizontal="center" vertical="center" textRotation="0" wrapText="1" indent="0" justifyLastLine="0" shrinkToFit="0" readingOrder="0"/>
    </dxf>
    <dxf>
      <protection locked="0" hidden="0"/>
    </dxf>
    <dxf>
      <protection locked="0" hidden="0"/>
    </dxf>
    <dxf>
      <font>
        <b/>
      </font>
      <fill>
        <patternFill patternType="solid">
          <fgColor indexed="64"/>
          <bgColor rgb="FFFF0000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Medium9"/>
  <colors>
    <mruColors>
      <color rgb="FFF34B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07/relationships/slicerCache" Target="slicerCaches/slicerCache7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7/relationships/slicerCache" Target="slicerCaches/slicerCache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5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742950</xdr:colOff>
      <xdr:row>4</xdr:row>
      <xdr:rowOff>66675</xdr:rowOff>
    </xdr:from>
    <xdr:to>
      <xdr:col>3</xdr:col>
      <xdr:colOff>542925</xdr:colOff>
      <xdr:row>6</xdr:row>
      <xdr:rowOff>66675</xdr:rowOff>
    </xdr:to>
    <xdr:sp macro="" textlink="">
      <xdr:nvSpPr>
        <xdr:cNvPr id="2" name="ZoneTexte 1"/>
        <xdr:cNvSpPr txBox="1"/>
      </xdr:nvSpPr>
      <xdr:spPr>
        <a:xfrm>
          <a:off x="1504950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Rond</a:t>
          </a:r>
        </a:p>
      </xdr:txBody>
    </xdr:sp>
    <xdr:clientData fPrintsWithSheet="0"/>
  </xdr:twoCellAnchor>
  <xdr:twoCellAnchor editAs="absolute">
    <xdr:from>
      <xdr:col>3</xdr:col>
      <xdr:colOff>752475</xdr:colOff>
      <xdr:row>0</xdr:row>
      <xdr:rowOff>104775</xdr:rowOff>
    </xdr:from>
    <xdr:to>
      <xdr:col>5</xdr:col>
      <xdr:colOff>552450</xdr:colOff>
      <xdr:row>2</xdr:row>
      <xdr:rowOff>104775</xdr:rowOff>
    </xdr:to>
    <xdr:sp macro="[0]!Parramètre" textlink="">
      <xdr:nvSpPr>
        <xdr:cNvPr id="4" name="ZoneTexte 3"/>
        <xdr:cNvSpPr txBox="1"/>
      </xdr:nvSpPr>
      <xdr:spPr>
        <a:xfrm>
          <a:off x="3038475" y="104775"/>
          <a:ext cx="1323975" cy="381000"/>
        </a:xfrm>
        <a:prstGeom prst="bevel">
          <a:avLst/>
        </a:prstGeom>
        <a:gradFill>
          <a:gsLst>
            <a:gs pos="0">
              <a:schemeClr val="accent2">
                <a:lumMod val="20000"/>
                <a:lumOff val="80000"/>
              </a:schemeClr>
            </a:gs>
            <a:gs pos="40000">
              <a:schemeClr val="accent2">
                <a:lumMod val="40000"/>
                <a:lumOff val="60000"/>
              </a:schemeClr>
            </a:gs>
            <a:gs pos="100000">
              <a:srgbClr val="FF000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Parramètre</a:t>
          </a:r>
        </a:p>
      </xdr:txBody>
    </xdr:sp>
    <xdr:clientData fPrintsWithSheet="0"/>
  </xdr:twoCellAnchor>
  <xdr:twoCellAnchor editAs="absolute">
    <xdr:from>
      <xdr:col>3</xdr:col>
      <xdr:colOff>752475</xdr:colOff>
      <xdr:row>4</xdr:row>
      <xdr:rowOff>66675</xdr:rowOff>
    </xdr:from>
    <xdr:to>
      <xdr:col>5</xdr:col>
      <xdr:colOff>552450</xdr:colOff>
      <xdr:row>6</xdr:row>
      <xdr:rowOff>66675</xdr:rowOff>
    </xdr:to>
    <xdr:sp macro="" textlink="">
      <xdr:nvSpPr>
        <xdr:cNvPr id="5" name="ZoneTexte 4"/>
        <xdr:cNvSpPr txBox="1"/>
      </xdr:nvSpPr>
      <xdr:spPr>
        <a:xfrm>
          <a:off x="3038475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Carré</a:t>
          </a:r>
        </a:p>
      </xdr:txBody>
    </xdr:sp>
    <xdr:clientData fPrintsWithSheet="0"/>
  </xdr:twoCellAnchor>
  <xdr:twoCellAnchor editAs="absolute">
    <xdr:from>
      <xdr:col>5</xdr:col>
      <xdr:colOff>733425</xdr:colOff>
      <xdr:row>4</xdr:row>
      <xdr:rowOff>66675</xdr:rowOff>
    </xdr:from>
    <xdr:to>
      <xdr:col>7</xdr:col>
      <xdr:colOff>542925</xdr:colOff>
      <xdr:row>6</xdr:row>
      <xdr:rowOff>66675</xdr:rowOff>
    </xdr:to>
    <xdr:sp macro="" textlink="">
      <xdr:nvSpPr>
        <xdr:cNvPr id="6" name="ZoneTexte 5"/>
        <xdr:cNvSpPr txBox="1"/>
      </xdr:nvSpPr>
      <xdr:spPr>
        <a:xfrm>
          <a:off x="4543425" y="8286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Plaque</a:t>
          </a:r>
        </a:p>
      </xdr:txBody>
    </xdr:sp>
    <xdr:clientData fPrintsWithSheet="0"/>
  </xdr:twoCellAnchor>
  <xdr:twoCellAnchor editAs="absolute">
    <xdr:from>
      <xdr:col>2</xdr:col>
      <xdr:colOff>0</xdr:colOff>
      <xdr:row>7</xdr:row>
      <xdr:rowOff>57150</xdr:rowOff>
    </xdr:from>
    <xdr:to>
      <xdr:col>3</xdr:col>
      <xdr:colOff>561975</xdr:colOff>
      <xdr:row>9</xdr:row>
      <xdr:rowOff>57150</xdr:rowOff>
    </xdr:to>
    <xdr:sp macro="" textlink="">
      <xdr:nvSpPr>
        <xdr:cNvPr id="7" name="ZoneTexte 6"/>
        <xdr:cNvSpPr txBox="1"/>
      </xdr:nvSpPr>
      <xdr:spPr>
        <a:xfrm>
          <a:off x="1524000" y="13906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Tole</a:t>
          </a:r>
        </a:p>
      </xdr:txBody>
    </xdr:sp>
    <xdr:clientData fPrintsWithSheet="0"/>
  </xdr:twoCellAnchor>
  <xdr:twoCellAnchor editAs="absolute">
    <xdr:from>
      <xdr:col>3</xdr:col>
      <xdr:colOff>742950</xdr:colOff>
      <xdr:row>7</xdr:row>
      <xdr:rowOff>47625</xdr:rowOff>
    </xdr:from>
    <xdr:to>
      <xdr:col>5</xdr:col>
      <xdr:colOff>542925</xdr:colOff>
      <xdr:row>9</xdr:row>
      <xdr:rowOff>47625</xdr:rowOff>
    </xdr:to>
    <xdr:sp macro="" textlink="">
      <xdr:nvSpPr>
        <xdr:cNvPr id="8" name="ZoneTexte 7"/>
        <xdr:cNvSpPr txBox="1"/>
      </xdr:nvSpPr>
      <xdr:spPr>
        <a:xfrm>
          <a:off x="3028950" y="138112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Plat</a:t>
          </a:r>
        </a:p>
      </xdr:txBody>
    </xdr:sp>
    <xdr:clientData fPrintsWithSheet="0"/>
  </xdr:twoCellAnchor>
  <xdr:twoCellAnchor editAs="absolute">
    <xdr:from>
      <xdr:col>5</xdr:col>
      <xdr:colOff>733425</xdr:colOff>
      <xdr:row>7</xdr:row>
      <xdr:rowOff>57150</xdr:rowOff>
    </xdr:from>
    <xdr:to>
      <xdr:col>7</xdr:col>
      <xdr:colOff>542925</xdr:colOff>
      <xdr:row>9</xdr:row>
      <xdr:rowOff>57150</xdr:rowOff>
    </xdr:to>
    <xdr:sp macro="" textlink="">
      <xdr:nvSpPr>
        <xdr:cNvPr id="9" name="ZoneTexte 8"/>
        <xdr:cNvSpPr txBox="1"/>
      </xdr:nvSpPr>
      <xdr:spPr>
        <a:xfrm>
          <a:off x="4543425" y="139065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Disque</a:t>
          </a:r>
        </a:p>
      </xdr:txBody>
    </xdr:sp>
    <xdr:clientData fPrintsWithSheet="0"/>
  </xdr:twoCellAnchor>
  <xdr:twoCellAnchor editAs="absolute">
    <xdr:from>
      <xdr:col>1</xdr:col>
      <xdr:colOff>752475</xdr:colOff>
      <xdr:row>10</xdr:row>
      <xdr:rowOff>76200</xdr:rowOff>
    </xdr:from>
    <xdr:to>
      <xdr:col>3</xdr:col>
      <xdr:colOff>552450</xdr:colOff>
      <xdr:row>12</xdr:row>
      <xdr:rowOff>76200</xdr:rowOff>
    </xdr:to>
    <xdr:sp macro="" textlink="">
      <xdr:nvSpPr>
        <xdr:cNvPr id="10" name="ZoneTexte 9"/>
        <xdr:cNvSpPr txBox="1"/>
      </xdr:nvSpPr>
      <xdr:spPr>
        <a:xfrm>
          <a:off x="1514475" y="1981200"/>
          <a:ext cx="1323975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rond</a:t>
          </a:r>
        </a:p>
      </xdr:txBody>
    </xdr:sp>
    <xdr:clientData fPrintsWithSheet="0"/>
  </xdr:twoCellAnchor>
  <xdr:twoCellAnchor editAs="absolute">
    <xdr:from>
      <xdr:col>4</xdr:col>
      <xdr:colOff>0</xdr:colOff>
      <xdr:row>10</xdr:row>
      <xdr:rowOff>76200</xdr:rowOff>
    </xdr:from>
    <xdr:to>
      <xdr:col>5</xdr:col>
      <xdr:colOff>561975</xdr:colOff>
      <xdr:row>12</xdr:row>
      <xdr:rowOff>76200</xdr:rowOff>
    </xdr:to>
    <xdr:sp macro="" textlink="">
      <xdr:nvSpPr>
        <xdr:cNvPr id="11" name="ZoneTexte 10"/>
        <xdr:cNvSpPr txBox="1"/>
      </xdr:nvSpPr>
      <xdr:spPr>
        <a:xfrm>
          <a:off x="3048000" y="1981200"/>
          <a:ext cx="1323975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carré</a:t>
          </a:r>
        </a:p>
      </xdr:txBody>
    </xdr:sp>
    <xdr:clientData fPrintsWithSheet="0"/>
  </xdr:twoCellAnchor>
  <xdr:twoCellAnchor editAs="absolute">
    <xdr:from>
      <xdr:col>5</xdr:col>
      <xdr:colOff>742950</xdr:colOff>
      <xdr:row>10</xdr:row>
      <xdr:rowOff>76200</xdr:rowOff>
    </xdr:from>
    <xdr:to>
      <xdr:col>7</xdr:col>
      <xdr:colOff>752475</xdr:colOff>
      <xdr:row>12</xdr:row>
      <xdr:rowOff>76200</xdr:rowOff>
    </xdr:to>
    <xdr:sp macro="" textlink="">
      <xdr:nvSpPr>
        <xdr:cNvPr id="12" name="ZoneTexte 11"/>
        <xdr:cNvSpPr txBox="1"/>
      </xdr:nvSpPr>
      <xdr:spPr>
        <a:xfrm>
          <a:off x="4552950" y="1981200"/>
          <a:ext cx="1524000" cy="381000"/>
        </a:xfrm>
        <a:prstGeom prst="bevel">
          <a:avLst/>
        </a:prstGeom>
        <a:gradFill>
          <a:gsLst>
            <a:gs pos="0">
              <a:schemeClr val="dk2">
                <a:tint val="40000"/>
                <a:satMod val="350000"/>
              </a:schemeClr>
            </a:gs>
            <a:gs pos="40000">
              <a:schemeClr val="dk2">
                <a:tint val="45000"/>
                <a:shade val="99000"/>
                <a:satMod val="350000"/>
              </a:schemeClr>
            </a:gs>
            <a:gs pos="100000">
              <a:schemeClr val="tx2">
                <a:lumMod val="60000"/>
                <a:lumOff val="4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Tube rectangulaire</a:t>
          </a:r>
        </a:p>
      </xdr:txBody>
    </xdr:sp>
    <xdr:clientData fPrintsWithSheet="0"/>
  </xdr:twoCellAnchor>
  <xdr:twoCellAnchor editAs="absolute">
    <xdr:from>
      <xdr:col>1</xdr:col>
      <xdr:colOff>752475</xdr:colOff>
      <xdr:row>13</xdr:row>
      <xdr:rowOff>57150</xdr:rowOff>
    </xdr:from>
    <xdr:to>
      <xdr:col>3</xdr:col>
      <xdr:colOff>552450</xdr:colOff>
      <xdr:row>15</xdr:row>
      <xdr:rowOff>57150</xdr:rowOff>
    </xdr:to>
    <xdr:sp macro="" textlink="">
      <xdr:nvSpPr>
        <xdr:cNvPr id="13" name="ZoneTexte 12"/>
        <xdr:cNvSpPr txBox="1"/>
      </xdr:nvSpPr>
      <xdr:spPr>
        <a:xfrm>
          <a:off x="1514475" y="2533650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T</a:t>
          </a:r>
        </a:p>
      </xdr:txBody>
    </xdr:sp>
    <xdr:clientData fPrintsWithSheet="0"/>
  </xdr:twoCellAnchor>
  <xdr:twoCellAnchor editAs="absolute">
    <xdr:from>
      <xdr:col>4</xdr:col>
      <xdr:colOff>9525</xdr:colOff>
      <xdr:row>13</xdr:row>
      <xdr:rowOff>66675</xdr:rowOff>
    </xdr:from>
    <xdr:to>
      <xdr:col>5</xdr:col>
      <xdr:colOff>571500</xdr:colOff>
      <xdr:row>15</xdr:row>
      <xdr:rowOff>66675</xdr:rowOff>
    </xdr:to>
    <xdr:sp macro="" textlink="">
      <xdr:nvSpPr>
        <xdr:cNvPr id="14" name="ZoneTexte 13"/>
        <xdr:cNvSpPr txBox="1"/>
      </xdr:nvSpPr>
      <xdr:spPr>
        <a:xfrm>
          <a:off x="3057525" y="254317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</a:t>
          </a:r>
        </a:p>
      </xdr:txBody>
    </xdr:sp>
    <xdr:clientData fPrintsWithSheet="0"/>
  </xdr:twoCellAnchor>
  <xdr:twoCellAnchor editAs="absolute">
    <xdr:from>
      <xdr:col>6</xdr:col>
      <xdr:colOff>9525</xdr:colOff>
      <xdr:row>13</xdr:row>
      <xdr:rowOff>66675</xdr:rowOff>
    </xdr:from>
    <xdr:to>
      <xdr:col>7</xdr:col>
      <xdr:colOff>571500</xdr:colOff>
      <xdr:row>15</xdr:row>
      <xdr:rowOff>66675</xdr:rowOff>
    </xdr:to>
    <xdr:sp macro="" textlink="">
      <xdr:nvSpPr>
        <xdr:cNvPr id="15" name="ZoneTexte 14"/>
        <xdr:cNvSpPr txBox="1"/>
      </xdr:nvSpPr>
      <xdr:spPr>
        <a:xfrm>
          <a:off x="4572000" y="254317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40000">
              <a:schemeClr val="tx2">
                <a:lumMod val="20000"/>
                <a:lumOff val="80000"/>
              </a:schemeClr>
            </a:gs>
            <a:gs pos="100000">
              <a:schemeClr val="tx2">
                <a:lumMod val="40000"/>
                <a:lumOff val="60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L</a:t>
          </a:r>
        </a:p>
      </xdr:txBody>
    </xdr:sp>
    <xdr:clientData fPrintsWithSheet="0"/>
  </xdr:twoCellAnchor>
  <xdr:twoCellAnchor editAs="absolute">
    <xdr:from>
      <xdr:col>1</xdr:col>
      <xdr:colOff>752475</xdr:colOff>
      <xdr:row>16</xdr:row>
      <xdr:rowOff>57150</xdr:rowOff>
    </xdr:from>
    <xdr:to>
      <xdr:col>3</xdr:col>
      <xdr:colOff>552450</xdr:colOff>
      <xdr:row>18</xdr:row>
      <xdr:rowOff>57150</xdr:rowOff>
    </xdr:to>
    <xdr:sp macro="" textlink="">
      <xdr:nvSpPr>
        <xdr:cNvPr id="16" name="ZoneTexte 15"/>
        <xdr:cNvSpPr txBox="1"/>
      </xdr:nvSpPr>
      <xdr:spPr>
        <a:xfrm>
          <a:off x="151447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IPE</a:t>
          </a:r>
        </a:p>
      </xdr:txBody>
    </xdr:sp>
    <xdr:clientData fPrintsWithSheet="0"/>
  </xdr:twoCellAnchor>
  <xdr:twoCellAnchor editAs="absolute">
    <xdr:from>
      <xdr:col>4</xdr:col>
      <xdr:colOff>9525</xdr:colOff>
      <xdr:row>16</xdr:row>
      <xdr:rowOff>57150</xdr:rowOff>
    </xdr:from>
    <xdr:to>
      <xdr:col>5</xdr:col>
      <xdr:colOff>571500</xdr:colOff>
      <xdr:row>18</xdr:row>
      <xdr:rowOff>57150</xdr:rowOff>
    </xdr:to>
    <xdr:sp macro="" textlink="">
      <xdr:nvSpPr>
        <xdr:cNvPr id="17" name="ZoneTexte 16"/>
        <xdr:cNvSpPr txBox="1"/>
      </xdr:nvSpPr>
      <xdr:spPr>
        <a:xfrm>
          <a:off x="305752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IPN</a:t>
          </a:r>
        </a:p>
      </xdr:txBody>
    </xdr:sp>
    <xdr:clientData fPrintsWithSheet="0"/>
  </xdr:twoCellAnchor>
  <xdr:twoCellAnchor editAs="absolute">
    <xdr:from>
      <xdr:col>6</xdr:col>
      <xdr:colOff>19050</xdr:colOff>
      <xdr:row>16</xdr:row>
      <xdr:rowOff>57150</xdr:rowOff>
    </xdr:from>
    <xdr:to>
      <xdr:col>7</xdr:col>
      <xdr:colOff>581025</xdr:colOff>
      <xdr:row>18</xdr:row>
      <xdr:rowOff>57150</xdr:rowOff>
    </xdr:to>
    <xdr:sp macro="" textlink="">
      <xdr:nvSpPr>
        <xdr:cNvPr id="18" name="ZoneTexte 17"/>
        <xdr:cNvSpPr txBox="1"/>
      </xdr:nvSpPr>
      <xdr:spPr>
        <a:xfrm>
          <a:off x="4581525" y="31051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IPEA</a:t>
          </a:r>
        </a:p>
      </xdr:txBody>
    </xdr:sp>
    <xdr:clientData fPrintsWithSheet="0"/>
  </xdr:twoCellAnchor>
  <xdr:twoCellAnchor editAs="absolute">
    <xdr:from>
      <xdr:col>1</xdr:col>
      <xdr:colOff>752475</xdr:colOff>
      <xdr:row>19</xdr:row>
      <xdr:rowOff>57150</xdr:rowOff>
    </xdr:from>
    <xdr:to>
      <xdr:col>3</xdr:col>
      <xdr:colOff>552450</xdr:colOff>
      <xdr:row>21</xdr:row>
      <xdr:rowOff>57150</xdr:rowOff>
    </xdr:to>
    <xdr:sp macro="" textlink="">
      <xdr:nvSpPr>
        <xdr:cNvPr id="19" name="ZoneTexte 18"/>
        <xdr:cNvSpPr txBox="1"/>
      </xdr:nvSpPr>
      <xdr:spPr>
        <a:xfrm>
          <a:off x="1514475" y="36766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HEA</a:t>
          </a:r>
        </a:p>
      </xdr:txBody>
    </xdr:sp>
    <xdr:clientData fPrintsWithSheet="0"/>
  </xdr:twoCellAnchor>
  <xdr:twoCellAnchor editAs="absolute">
    <xdr:from>
      <xdr:col>4</xdr:col>
      <xdr:colOff>9525</xdr:colOff>
      <xdr:row>19</xdr:row>
      <xdr:rowOff>57150</xdr:rowOff>
    </xdr:from>
    <xdr:to>
      <xdr:col>5</xdr:col>
      <xdr:colOff>571500</xdr:colOff>
      <xdr:row>21</xdr:row>
      <xdr:rowOff>57150</xdr:rowOff>
    </xdr:to>
    <xdr:sp macro="" textlink="">
      <xdr:nvSpPr>
        <xdr:cNvPr id="20" name="ZoneTexte 19"/>
        <xdr:cNvSpPr txBox="1"/>
      </xdr:nvSpPr>
      <xdr:spPr>
        <a:xfrm>
          <a:off x="3057525" y="367665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HEB</a:t>
          </a:r>
        </a:p>
      </xdr:txBody>
    </xdr:sp>
    <xdr:clientData fPrintsWithSheet="0"/>
  </xdr:twoCellAnchor>
  <xdr:twoCellAnchor editAs="absolute">
    <xdr:from>
      <xdr:col>6</xdr:col>
      <xdr:colOff>28575</xdr:colOff>
      <xdr:row>19</xdr:row>
      <xdr:rowOff>47625</xdr:rowOff>
    </xdr:from>
    <xdr:to>
      <xdr:col>7</xdr:col>
      <xdr:colOff>590550</xdr:colOff>
      <xdr:row>21</xdr:row>
      <xdr:rowOff>47625</xdr:rowOff>
    </xdr:to>
    <xdr:sp macro="" textlink="">
      <xdr:nvSpPr>
        <xdr:cNvPr id="21" name="ZoneTexte 20"/>
        <xdr:cNvSpPr txBox="1"/>
      </xdr:nvSpPr>
      <xdr:spPr>
        <a:xfrm>
          <a:off x="4591050" y="36671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HEM</a:t>
          </a:r>
        </a:p>
      </xdr:txBody>
    </xdr:sp>
    <xdr:clientData fPrintsWithSheet="0"/>
  </xdr:twoCellAnchor>
  <xdr:twoCellAnchor editAs="absolute">
    <xdr:from>
      <xdr:col>1</xdr:col>
      <xdr:colOff>733425</xdr:colOff>
      <xdr:row>22</xdr:row>
      <xdr:rowOff>47625</xdr:rowOff>
    </xdr:from>
    <xdr:to>
      <xdr:col>3</xdr:col>
      <xdr:colOff>533400</xdr:colOff>
      <xdr:row>24</xdr:row>
      <xdr:rowOff>47625</xdr:rowOff>
    </xdr:to>
    <xdr:sp macro="" textlink="">
      <xdr:nvSpPr>
        <xdr:cNvPr id="22" name="ZoneTexte 21"/>
        <xdr:cNvSpPr txBox="1"/>
      </xdr:nvSpPr>
      <xdr:spPr>
        <a:xfrm>
          <a:off x="1495425" y="42386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UPN</a:t>
          </a:r>
        </a:p>
      </xdr:txBody>
    </xdr:sp>
    <xdr:clientData fPrintsWithSheet="0"/>
  </xdr:twoCellAnchor>
  <xdr:twoCellAnchor editAs="absolute">
    <xdr:from>
      <xdr:col>4</xdr:col>
      <xdr:colOff>19050</xdr:colOff>
      <xdr:row>22</xdr:row>
      <xdr:rowOff>47625</xdr:rowOff>
    </xdr:from>
    <xdr:to>
      <xdr:col>5</xdr:col>
      <xdr:colOff>581025</xdr:colOff>
      <xdr:row>24</xdr:row>
      <xdr:rowOff>47625</xdr:rowOff>
    </xdr:to>
    <xdr:sp macro="" textlink="">
      <xdr:nvSpPr>
        <xdr:cNvPr id="23" name="ZoneTexte 22"/>
        <xdr:cNvSpPr txBox="1"/>
      </xdr:nvSpPr>
      <xdr:spPr>
        <a:xfrm>
          <a:off x="3067050" y="4238625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UPE</a:t>
          </a:r>
        </a:p>
      </xdr:txBody>
    </xdr:sp>
    <xdr:clientData fPrintsWithSheet="0"/>
  </xdr:twoCellAnchor>
  <xdr:twoCellAnchor editAs="absolute">
    <xdr:from>
      <xdr:col>6</xdr:col>
      <xdr:colOff>28575</xdr:colOff>
      <xdr:row>22</xdr:row>
      <xdr:rowOff>38100</xdr:rowOff>
    </xdr:from>
    <xdr:to>
      <xdr:col>7</xdr:col>
      <xdr:colOff>590550</xdr:colOff>
      <xdr:row>24</xdr:row>
      <xdr:rowOff>38100</xdr:rowOff>
    </xdr:to>
    <xdr:sp macro="" textlink="">
      <xdr:nvSpPr>
        <xdr:cNvPr id="24" name="ZoneTexte 23"/>
        <xdr:cNvSpPr txBox="1"/>
      </xdr:nvSpPr>
      <xdr:spPr>
        <a:xfrm>
          <a:off x="4591050" y="4229100"/>
          <a:ext cx="1323975" cy="381000"/>
        </a:xfrm>
        <a:prstGeom prst="bevel">
          <a:avLst/>
        </a:prstGeom>
        <a:gradFill>
          <a:gsLst>
            <a:gs pos="0">
              <a:schemeClr val="accent3">
                <a:lumMod val="20000"/>
                <a:lumOff val="80000"/>
              </a:schemeClr>
            </a:gs>
            <a:gs pos="40000">
              <a:schemeClr val="accent3">
                <a:lumMod val="60000"/>
                <a:lumOff val="40000"/>
              </a:schemeClr>
            </a:gs>
            <a:gs pos="100000">
              <a:srgbClr val="00B050"/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UAP</a:t>
          </a:r>
        </a:p>
      </xdr:txBody>
    </xdr:sp>
    <xdr:clientData fPrintsWithSheet="0"/>
  </xdr:twoCellAnchor>
  <xdr:twoCellAnchor editAs="absolute">
    <xdr:from>
      <xdr:col>4</xdr:col>
      <xdr:colOff>28575</xdr:colOff>
      <xdr:row>26</xdr:row>
      <xdr:rowOff>66675</xdr:rowOff>
    </xdr:from>
    <xdr:to>
      <xdr:col>5</xdr:col>
      <xdr:colOff>590550</xdr:colOff>
      <xdr:row>28</xdr:row>
      <xdr:rowOff>66675</xdr:rowOff>
    </xdr:to>
    <xdr:sp macro="" textlink="">
      <xdr:nvSpPr>
        <xdr:cNvPr id="25" name="ZoneTexte 24"/>
        <xdr:cNvSpPr txBox="1"/>
      </xdr:nvSpPr>
      <xdr:spPr>
        <a:xfrm>
          <a:off x="3076575" y="5019675"/>
          <a:ext cx="1323975" cy="381000"/>
        </a:xfrm>
        <a:prstGeom prst="bevel">
          <a:avLst/>
        </a:prstGeom>
        <a:gradFill>
          <a:gsLst>
            <a:gs pos="0">
              <a:schemeClr val="accent6">
                <a:lumMod val="20000"/>
                <a:lumOff val="80000"/>
              </a:schemeClr>
            </a:gs>
            <a:gs pos="4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7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Mouvement</a:t>
          </a:r>
        </a:p>
      </xdr:txBody>
    </xdr:sp>
    <xdr:clientData fPrintsWithSheet="0"/>
  </xdr:twoCellAnchor>
  <xdr:twoCellAnchor>
    <xdr:from>
      <xdr:col>8</xdr:col>
      <xdr:colOff>352425</xdr:colOff>
      <xdr:row>4</xdr:row>
      <xdr:rowOff>133350</xdr:rowOff>
    </xdr:from>
    <xdr:to>
      <xdr:col>9</xdr:col>
      <xdr:colOff>276225</xdr:colOff>
      <xdr:row>23</xdr:row>
      <xdr:rowOff>161925</xdr:rowOff>
    </xdr:to>
    <xdr:sp macro="" textlink="">
      <xdr:nvSpPr>
        <xdr:cNvPr id="3" name="Accolade fermante 2"/>
        <xdr:cNvSpPr/>
      </xdr:nvSpPr>
      <xdr:spPr>
        <a:xfrm>
          <a:off x="6438900" y="895350"/>
          <a:ext cx="685800" cy="36480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295274</xdr:colOff>
      <xdr:row>11</xdr:row>
      <xdr:rowOff>38100</xdr:rowOff>
    </xdr:from>
    <xdr:to>
      <xdr:col>12</xdr:col>
      <xdr:colOff>457199</xdr:colOff>
      <xdr:row>15</xdr:row>
      <xdr:rowOff>142876</xdr:rowOff>
    </xdr:to>
    <xdr:sp macro="" textlink="">
      <xdr:nvSpPr>
        <xdr:cNvPr id="26" name="ZoneTexte 25"/>
        <xdr:cNvSpPr txBox="1"/>
      </xdr:nvSpPr>
      <xdr:spPr>
        <a:xfrm>
          <a:off x="7143749" y="2133600"/>
          <a:ext cx="2447925" cy="866776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</a:t>
          </a:r>
          <a:r>
            <a:rPr lang="fr-FR" sz="1100" baseline="0"/>
            <a:t> fois l'onglet rond avec le code fonctionnant je copierai en modifiant le nom pour carré/plaque/tole... ce qui fera 21 onglet</a:t>
          </a:r>
          <a:endParaRPr lang="fr-FR" sz="1100"/>
        </a:p>
      </xdr:txBody>
    </xdr:sp>
    <xdr:clientData/>
  </xdr:twoCellAnchor>
  <xdr:twoCellAnchor>
    <xdr:from>
      <xdr:col>14</xdr:col>
      <xdr:colOff>161925</xdr:colOff>
      <xdr:row>0</xdr:row>
      <xdr:rowOff>123825</xdr:rowOff>
    </xdr:from>
    <xdr:to>
      <xdr:col>17</xdr:col>
      <xdr:colOff>95250</xdr:colOff>
      <xdr:row>4</xdr:row>
      <xdr:rowOff>123824</xdr:rowOff>
    </xdr:to>
    <xdr:sp macro="" textlink="">
      <xdr:nvSpPr>
        <xdr:cNvPr id="27" name="ZoneTexte 26"/>
        <xdr:cNvSpPr txBox="1"/>
      </xdr:nvSpPr>
      <xdr:spPr>
        <a:xfrm>
          <a:off x="10820400" y="123825"/>
          <a:ext cx="2219325" cy="761999"/>
        </a:xfrm>
        <a:prstGeom prst="rect">
          <a:avLst/>
        </a:prstGeom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onglet stock permet de visualiser</a:t>
          </a:r>
          <a:r>
            <a:rPr lang="fr-FR" sz="1100" baseline="0"/>
            <a:t> le code actuel fonctionnant avec sont worksheet 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619125</xdr:colOff>
      <xdr:row>2</xdr:row>
      <xdr:rowOff>66676</xdr:rowOff>
    </xdr:to>
    <xdr:sp macro="[0]!ajout_emplacement" textlink="">
      <xdr:nvSpPr>
        <xdr:cNvPr id="2" name="ZoneTexte 1"/>
        <xdr:cNvSpPr txBox="1"/>
      </xdr:nvSpPr>
      <xdr:spPr>
        <a:xfrm>
          <a:off x="1981200" y="0"/>
          <a:ext cx="1371600" cy="257176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/>
            <a:t>ajout emplacement</a:t>
          </a:r>
        </a:p>
      </xdr:txBody>
    </xdr:sp>
    <xdr:clientData/>
  </xdr:twoCellAnchor>
  <xdr:twoCellAnchor>
    <xdr:from>
      <xdr:col>5</xdr:col>
      <xdr:colOff>0</xdr:colOff>
      <xdr:row>13</xdr:row>
      <xdr:rowOff>0</xdr:rowOff>
    </xdr:from>
    <xdr:to>
      <xdr:col>6</xdr:col>
      <xdr:colOff>609600</xdr:colOff>
      <xdr:row>14</xdr:row>
      <xdr:rowOff>66676</xdr:rowOff>
    </xdr:to>
    <xdr:sp macro="[0]!ajout_matériaux" textlink="">
      <xdr:nvSpPr>
        <xdr:cNvPr id="4" name="ZoneTexte 3"/>
        <xdr:cNvSpPr txBox="1"/>
      </xdr:nvSpPr>
      <xdr:spPr>
        <a:xfrm>
          <a:off x="4257675" y="5715000"/>
          <a:ext cx="1371600" cy="257176"/>
        </a:xfrm>
        <a:prstGeom prst="rect">
          <a:avLst/>
        </a:prstGeom>
        <a:gradFill>
          <a:gsLst>
            <a:gs pos="0">
              <a:schemeClr val="accent2">
                <a:tint val="50000"/>
                <a:satMod val="300000"/>
              </a:schemeClr>
            </a:gs>
            <a:gs pos="35000">
              <a:schemeClr val="accent2">
                <a:tint val="37000"/>
                <a:satMod val="300000"/>
              </a:schemeClr>
            </a:gs>
            <a:gs pos="100000">
              <a:srgbClr val="F34B4B"/>
            </a:gs>
          </a:gsLst>
        </a:gra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i="1"/>
            <a:t>ajout matériaux</a:t>
          </a:r>
        </a:p>
      </xdr:txBody>
    </xdr:sp>
    <xdr:clientData/>
  </xdr:twoCellAnchor>
  <xdr:twoCellAnchor editAs="absolute">
    <xdr:from>
      <xdr:col>7</xdr:col>
      <xdr:colOff>0</xdr:colOff>
      <xdr:row>0</xdr:row>
      <xdr:rowOff>9525</xdr:rowOff>
    </xdr:from>
    <xdr:to>
      <xdr:col>8</xdr:col>
      <xdr:colOff>552450</xdr:colOff>
      <xdr:row>0</xdr:row>
      <xdr:rowOff>390525</xdr:rowOff>
    </xdr:to>
    <xdr:sp macro="[0]!Retour_accueil" textlink="">
      <xdr:nvSpPr>
        <xdr:cNvPr id="5" name="ZoneTexte 4"/>
        <xdr:cNvSpPr txBox="1"/>
      </xdr:nvSpPr>
      <xdr:spPr>
        <a:xfrm>
          <a:off x="5800725" y="9525"/>
          <a:ext cx="1323975" cy="381000"/>
        </a:xfrm>
        <a:prstGeom prst="bevel">
          <a:avLst/>
        </a:prstGeom>
        <a:gradFill>
          <a:gsLst>
            <a:gs pos="0">
              <a:schemeClr val="bg1"/>
            </a:gs>
            <a:gs pos="56000">
              <a:schemeClr val="tx1">
                <a:lumMod val="50000"/>
                <a:lumOff val="50000"/>
              </a:schemeClr>
            </a:gs>
            <a:gs pos="100000">
              <a:schemeClr val="tx1">
                <a:lumMod val="95000"/>
                <a:lumOff val="5000"/>
              </a:schemeClr>
            </a:gs>
          </a:gsLst>
        </a:gradFill>
        <a:ln>
          <a:noFill/>
        </a:ln>
      </xdr:spPr>
      <xdr:style>
        <a:lnRef idx="1">
          <a:schemeClr val="accent6"/>
        </a:lnRef>
        <a:fillRef idx="1002">
          <a:schemeClr val="dk2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Retour 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1183962</xdr:colOff>
      <xdr:row>0</xdr:row>
      <xdr:rowOff>9524</xdr:rowOff>
    </xdr:from>
    <xdr:to>
      <xdr:col>6</xdr:col>
      <xdr:colOff>280540</xdr:colOff>
      <xdr:row>0</xdr:row>
      <xdr:rowOff>1809524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orma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rma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91418" y="9524"/>
              <a:ext cx="1830253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326251</xdr:colOff>
      <xdr:row>0</xdr:row>
      <xdr:rowOff>9525</xdr:rowOff>
    </xdr:from>
    <xdr:to>
      <xdr:col>3</xdr:col>
      <xdr:colOff>1145637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Matériaux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tériaux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6920" y="9525"/>
              <a:ext cx="1786173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27214</xdr:colOff>
      <xdr:row>0</xdr:row>
      <xdr:rowOff>9525</xdr:rowOff>
    </xdr:from>
    <xdr:to>
      <xdr:col>2</xdr:col>
      <xdr:colOff>287226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Famill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068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331111</xdr:colOff>
      <xdr:row>0</xdr:row>
      <xdr:rowOff>9525</xdr:rowOff>
    </xdr:from>
    <xdr:to>
      <xdr:col>9</xdr:col>
      <xdr:colOff>148913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Lieu de stockag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 de stockag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72242" y="9525"/>
              <a:ext cx="177995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114301</xdr:colOff>
      <xdr:row>0</xdr:row>
      <xdr:rowOff>542925</xdr:rowOff>
    </xdr:from>
    <xdr:to>
      <xdr:col>16</xdr:col>
      <xdr:colOff>704850</xdr:colOff>
      <xdr:row>0</xdr:row>
      <xdr:rowOff>1238250</xdr:rowOff>
    </xdr:to>
    <xdr:sp macro="" textlink="">
      <xdr:nvSpPr>
        <xdr:cNvPr id="5" name="ZoneTexte 4"/>
        <xdr:cNvSpPr txBox="1"/>
      </xdr:nvSpPr>
      <xdr:spPr>
        <a:xfrm>
          <a:off x="13154026" y="542925"/>
          <a:ext cx="1581149" cy="69532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onglet d'exemple pour le code actuel crée pour l'ajustement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326251</xdr:colOff>
      <xdr:row>0</xdr:row>
      <xdr:rowOff>9525</xdr:rowOff>
    </xdr:from>
    <xdr:to>
      <xdr:col>3</xdr:col>
      <xdr:colOff>1059912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g_matériaux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matériaux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69301" y="9525"/>
              <a:ext cx="1781411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27214</xdr:colOff>
      <xdr:row>0</xdr:row>
      <xdr:rowOff>9525</xdr:rowOff>
    </xdr:from>
    <xdr:to>
      <xdr:col>2</xdr:col>
      <xdr:colOff>287226</xdr:colOff>
      <xdr:row>0</xdr:row>
      <xdr:rowOff>1809525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g_famille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famille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214" y="9525"/>
              <a:ext cx="1803062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1121686</xdr:colOff>
      <xdr:row>0</xdr:row>
      <xdr:rowOff>0</xdr:rowOff>
    </xdr:from>
    <xdr:to>
      <xdr:col>6</xdr:col>
      <xdr:colOff>177488</xdr:colOff>
      <xdr:row>0</xdr:row>
      <xdr:rowOff>1800000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eg_emplacement_rond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g_emplacement_ron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12486" y="0"/>
              <a:ext cx="1789477" cy="18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276224</xdr:colOff>
      <xdr:row>0</xdr:row>
      <xdr:rowOff>1047750</xdr:rowOff>
    </xdr:from>
    <xdr:to>
      <xdr:col>16</xdr:col>
      <xdr:colOff>647699</xdr:colOff>
      <xdr:row>0</xdr:row>
      <xdr:rowOff>1428750</xdr:rowOff>
    </xdr:to>
    <xdr:sp macro="" textlink="">
      <xdr:nvSpPr>
        <xdr:cNvPr id="2" name="ZoneTexte 1"/>
        <xdr:cNvSpPr txBox="1"/>
      </xdr:nvSpPr>
      <xdr:spPr>
        <a:xfrm>
          <a:off x="13401674" y="1047750"/>
          <a:ext cx="1362075" cy="381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rentre la valeur à ajuster</a:t>
          </a:r>
        </a:p>
      </xdr:txBody>
    </xdr:sp>
    <xdr:clientData/>
  </xdr:twoCellAnchor>
  <xdr:twoCellAnchor>
    <xdr:from>
      <xdr:col>15</xdr:col>
      <xdr:colOff>957262</xdr:colOff>
      <xdr:row>0</xdr:row>
      <xdr:rowOff>1428750</xdr:rowOff>
    </xdr:from>
    <xdr:to>
      <xdr:col>16</xdr:col>
      <xdr:colOff>533400</xdr:colOff>
      <xdr:row>2</xdr:row>
      <xdr:rowOff>47625</xdr:rowOff>
    </xdr:to>
    <xdr:cxnSp macro="">
      <xdr:nvCxnSpPr>
        <xdr:cNvPr id="9" name="Connecteur droit avec flèche 8"/>
        <xdr:cNvCxnSpPr>
          <a:stCxn id="2" idx="2"/>
        </xdr:cNvCxnSpPr>
      </xdr:nvCxnSpPr>
      <xdr:spPr>
        <a:xfrm>
          <a:off x="14082712" y="1428750"/>
          <a:ext cx="566738" cy="1085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838200</xdr:colOff>
      <xdr:row>1</xdr:row>
      <xdr:rowOff>419098</xdr:rowOff>
    </xdr:from>
    <xdr:to>
      <xdr:col>15</xdr:col>
      <xdr:colOff>904875</xdr:colOff>
      <xdr:row>3</xdr:row>
      <xdr:rowOff>161924</xdr:rowOff>
    </xdr:to>
    <xdr:sp macro="" textlink="">
      <xdr:nvSpPr>
        <xdr:cNvPr id="12" name="Flèche droite 11"/>
        <xdr:cNvSpPr/>
      </xdr:nvSpPr>
      <xdr:spPr>
        <a:xfrm rot="10800000">
          <a:off x="11191875" y="2314573"/>
          <a:ext cx="2838450" cy="504826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409575</xdr:colOff>
      <xdr:row>3</xdr:row>
      <xdr:rowOff>9525</xdr:rowOff>
    </xdr:from>
    <xdr:to>
      <xdr:col>15</xdr:col>
      <xdr:colOff>714375</xdr:colOff>
      <xdr:row>6</xdr:row>
      <xdr:rowOff>66675</xdr:rowOff>
    </xdr:to>
    <xdr:sp macro="" textlink="">
      <xdr:nvSpPr>
        <xdr:cNvPr id="13" name="ZoneTexte 12"/>
        <xdr:cNvSpPr txBox="1"/>
      </xdr:nvSpPr>
      <xdr:spPr>
        <a:xfrm>
          <a:off x="11725275" y="2667000"/>
          <a:ext cx="2114550" cy="628650"/>
        </a:xfrm>
        <a:prstGeom prst="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calcul et met directement après validation la valeur du stock a jour</a:t>
          </a:r>
        </a:p>
      </xdr:txBody>
    </xdr:sp>
    <xdr:clientData/>
  </xdr:twoCellAnchor>
  <xdr:twoCellAnchor>
    <xdr:from>
      <xdr:col>14</xdr:col>
      <xdr:colOff>800100</xdr:colOff>
      <xdr:row>0</xdr:row>
      <xdr:rowOff>581025</xdr:rowOff>
    </xdr:from>
    <xdr:to>
      <xdr:col>16</xdr:col>
      <xdr:colOff>847725</xdr:colOff>
      <xdr:row>0</xdr:row>
      <xdr:rowOff>914400</xdr:rowOff>
    </xdr:to>
    <xdr:sp macro="" textlink="">
      <xdr:nvSpPr>
        <xdr:cNvPr id="14" name="ZoneTexte 13"/>
        <xdr:cNvSpPr txBox="1"/>
      </xdr:nvSpPr>
      <xdr:spPr>
        <a:xfrm>
          <a:off x="13001625" y="581025"/>
          <a:ext cx="1962150" cy="333375"/>
        </a:xfrm>
        <a:prstGeom prst="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</a:t>
          </a:r>
          <a:r>
            <a:rPr lang="fr-FR" sz="1100" baseline="0"/>
            <a:t> dans onglet stock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6</xdr:row>
      <xdr:rowOff>180974</xdr:rowOff>
    </xdr:from>
    <xdr:to>
      <xdr:col>1</xdr:col>
      <xdr:colOff>1181100</xdr:colOff>
      <xdr:row>10</xdr:row>
      <xdr:rowOff>76199</xdr:rowOff>
    </xdr:to>
    <xdr:sp macro="" textlink="">
      <xdr:nvSpPr>
        <xdr:cNvPr id="8" name="ZoneTexte 7"/>
        <xdr:cNvSpPr txBox="1"/>
      </xdr:nvSpPr>
      <xdr:spPr>
        <a:xfrm>
          <a:off x="200025" y="1619249"/>
          <a:ext cx="1809750" cy="65722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copier de la ligne lors de l'ajustement dans l'onglet d'un des stock</a:t>
          </a:r>
        </a:p>
      </xdr:txBody>
    </xdr:sp>
    <xdr:clientData/>
  </xdr:twoCellAnchor>
  <xdr:twoCellAnchor>
    <xdr:from>
      <xdr:col>1</xdr:col>
      <xdr:colOff>276225</xdr:colOff>
      <xdr:row>4</xdr:row>
      <xdr:rowOff>95250</xdr:rowOff>
    </xdr:from>
    <xdr:to>
      <xdr:col>1</xdr:col>
      <xdr:colOff>514350</xdr:colOff>
      <xdr:row>6</xdr:row>
      <xdr:rowOff>180974</xdr:rowOff>
    </xdr:to>
    <xdr:cxnSp macro="">
      <xdr:nvCxnSpPr>
        <xdr:cNvPr id="10" name="Connecteur droit avec flèche 9"/>
        <xdr:cNvCxnSpPr>
          <a:stCxn id="8" idx="0"/>
        </xdr:cNvCxnSpPr>
      </xdr:nvCxnSpPr>
      <xdr:spPr>
        <a:xfrm flipV="1">
          <a:off x="1104900" y="1152525"/>
          <a:ext cx="238125" cy="4667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1171575</xdr:colOff>
      <xdr:row>4</xdr:row>
      <xdr:rowOff>28575</xdr:rowOff>
    </xdr:from>
    <xdr:to>
      <xdr:col>3</xdr:col>
      <xdr:colOff>323850</xdr:colOff>
      <xdr:row>8</xdr:row>
      <xdr:rowOff>133349</xdr:rowOff>
    </xdr:to>
    <xdr:cxnSp macro="">
      <xdr:nvCxnSpPr>
        <xdr:cNvPr id="12" name="Connecteur droit avec flèche 11"/>
        <xdr:cNvCxnSpPr/>
      </xdr:nvCxnSpPr>
      <xdr:spPr>
        <a:xfrm flipV="1">
          <a:off x="2000250" y="1085850"/>
          <a:ext cx="1590675" cy="8667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1181100</xdr:colOff>
      <xdr:row>6</xdr:row>
      <xdr:rowOff>171451</xdr:rowOff>
    </xdr:from>
    <xdr:to>
      <xdr:col>9</xdr:col>
      <xdr:colOff>459581</xdr:colOff>
      <xdr:row>8</xdr:row>
      <xdr:rowOff>142877</xdr:rowOff>
    </xdr:to>
    <xdr:cxnSp macro="">
      <xdr:nvCxnSpPr>
        <xdr:cNvPr id="14" name="Connecteur droit avec flèche 13"/>
        <xdr:cNvCxnSpPr>
          <a:endCxn id="27" idx="1"/>
        </xdr:cNvCxnSpPr>
      </xdr:nvCxnSpPr>
      <xdr:spPr>
        <a:xfrm flipV="1">
          <a:off x="2009775" y="1609726"/>
          <a:ext cx="5955506" cy="3524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661987</xdr:colOff>
      <xdr:row>2</xdr:row>
      <xdr:rowOff>461966</xdr:rowOff>
    </xdr:from>
    <xdr:to>
      <xdr:col>12</xdr:col>
      <xdr:colOff>800099</xdr:colOff>
      <xdr:row>6</xdr:row>
      <xdr:rowOff>171451</xdr:rowOff>
    </xdr:to>
    <xdr:sp macro="" textlink="">
      <xdr:nvSpPr>
        <xdr:cNvPr id="27" name="Accolade fermante 26"/>
        <xdr:cNvSpPr/>
      </xdr:nvSpPr>
      <xdr:spPr>
        <a:xfrm rot="5400000">
          <a:off x="7581901" y="-2000248"/>
          <a:ext cx="766760" cy="6453187"/>
        </a:xfrm>
        <a:prstGeom prst="righ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104775</xdr:colOff>
      <xdr:row>12</xdr:row>
      <xdr:rowOff>161925</xdr:rowOff>
    </xdr:from>
    <xdr:to>
      <xdr:col>3</xdr:col>
      <xdr:colOff>47625</xdr:colOff>
      <xdr:row>17</xdr:row>
      <xdr:rowOff>9525</xdr:rowOff>
    </xdr:to>
    <xdr:sp macro="" textlink="">
      <xdr:nvSpPr>
        <xdr:cNvPr id="33" name="ZoneTexte 32"/>
        <xdr:cNvSpPr txBox="1"/>
      </xdr:nvSpPr>
      <xdr:spPr>
        <a:xfrm>
          <a:off x="2162175" y="2743200"/>
          <a:ext cx="1152525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 Valeur</a:t>
          </a:r>
          <a:r>
            <a:rPr lang="fr-FR" sz="1100" baseline="0"/>
            <a:t> récupérer du nom de l'onglet actif de l'ajustement</a:t>
          </a:r>
          <a:endParaRPr lang="fr-FR" sz="1100"/>
        </a:p>
      </xdr:txBody>
    </xdr:sp>
    <xdr:clientData/>
  </xdr:twoCellAnchor>
  <xdr:twoCellAnchor>
    <xdr:from>
      <xdr:col>2</xdr:col>
      <xdr:colOff>676275</xdr:colOff>
      <xdr:row>4</xdr:row>
      <xdr:rowOff>114300</xdr:rowOff>
    </xdr:from>
    <xdr:to>
      <xdr:col>2</xdr:col>
      <xdr:colOff>681038</xdr:colOff>
      <xdr:row>12</xdr:row>
      <xdr:rowOff>161925</xdr:rowOff>
    </xdr:to>
    <xdr:cxnSp macro="">
      <xdr:nvCxnSpPr>
        <xdr:cNvPr id="35" name="Connecteur droit avec flèche 34"/>
        <xdr:cNvCxnSpPr>
          <a:stCxn id="33" idx="0"/>
        </xdr:cNvCxnSpPr>
      </xdr:nvCxnSpPr>
      <xdr:spPr>
        <a:xfrm flipH="1" flipV="1">
          <a:off x="2733675" y="1171575"/>
          <a:ext cx="4763" cy="15716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133350</xdr:colOff>
      <xdr:row>20</xdr:row>
      <xdr:rowOff>9525</xdr:rowOff>
    </xdr:from>
    <xdr:to>
      <xdr:col>1</xdr:col>
      <xdr:colOff>476250</xdr:colOff>
      <xdr:row>22</xdr:row>
      <xdr:rowOff>76200</xdr:rowOff>
    </xdr:to>
    <xdr:sp macro="" textlink="">
      <xdr:nvSpPr>
        <xdr:cNvPr id="37" name="ZoneTexte 36"/>
        <xdr:cNvSpPr txBox="1"/>
      </xdr:nvSpPr>
      <xdr:spPr>
        <a:xfrm>
          <a:off x="133350" y="4114800"/>
          <a:ext cx="1171575" cy="44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</a:t>
          </a:r>
          <a:r>
            <a:rPr lang="fr-FR" sz="1100" baseline="0"/>
            <a:t> date de l'ajustement</a:t>
          </a:r>
          <a:endParaRPr lang="fr-FR" sz="1100"/>
        </a:p>
      </xdr:txBody>
    </xdr:sp>
    <xdr:clientData/>
  </xdr:twoCellAnchor>
  <xdr:twoCellAnchor>
    <xdr:from>
      <xdr:col>0</xdr:col>
      <xdr:colOff>185739</xdr:colOff>
      <xdr:row>3</xdr:row>
      <xdr:rowOff>142875</xdr:rowOff>
    </xdr:from>
    <xdr:to>
      <xdr:col>0</xdr:col>
      <xdr:colOff>190500</xdr:colOff>
      <xdr:row>19</xdr:row>
      <xdr:rowOff>171451</xdr:rowOff>
    </xdr:to>
    <xdr:cxnSp macro="">
      <xdr:nvCxnSpPr>
        <xdr:cNvPr id="38" name="Connecteur droit avec flèche 37"/>
        <xdr:cNvCxnSpPr/>
      </xdr:nvCxnSpPr>
      <xdr:spPr>
        <a:xfrm flipV="1">
          <a:off x="185739" y="1009650"/>
          <a:ext cx="4761" cy="307657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rmat1" sourceName="Format">
  <extLst>
    <x:ext xmlns:x15="http://schemas.microsoft.com/office/spreadsheetml/2010/11/main" uri="{2F2917AC-EB37-4324-AD4E-5DD8C200BD13}">
      <x15:tableSlicerCache tableId="2" column="1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tériaux1" sourceName="Matériaux">
  <extLst>
    <x:ext xmlns:x15="http://schemas.microsoft.com/office/spreadsheetml/2010/11/main" uri="{2F2917AC-EB37-4324-AD4E-5DD8C200BD13}">
      <x15:tableSlicerCache tableId="2" column="1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1" sourceName="Famille">
  <extLst>
    <x:ext xmlns:x15="http://schemas.microsoft.com/office/spreadsheetml/2010/11/main" uri="{2F2917AC-EB37-4324-AD4E-5DD8C200BD13}">
      <x15:tableSlicerCache tableId="2" column="1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_de_stockage1" sourceName="Lieu de stockage">
  <extLst>
    <x:ext xmlns:x15="http://schemas.microsoft.com/office/spreadsheetml/2010/11/main" uri="{2F2917AC-EB37-4324-AD4E-5DD8C200BD13}">
      <x15:tableSlicerCache tableId="2" column="9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matériaux_rond" sourceName="Matériaux">
  <extLst>
    <x:ext xmlns:x15="http://schemas.microsoft.com/office/spreadsheetml/2010/11/main" uri="{2F2917AC-EB37-4324-AD4E-5DD8C200BD13}">
      <x15:tableSlicerCache tableId="3" column="13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famille_rond" sourceName="Famille">
  <extLst>
    <x:ext xmlns:x15="http://schemas.microsoft.com/office/spreadsheetml/2010/11/main" uri="{2F2917AC-EB37-4324-AD4E-5DD8C200BD13}">
      <x15:tableSlicerCache tableId="3" column="1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_emplacement_rond" sourceName="Lieu de stockage">
  <extLst>
    <x:ext xmlns:x15="http://schemas.microsoft.com/office/spreadsheetml/2010/11/main" uri="{2F2917AC-EB37-4324-AD4E-5DD8C200BD13}">
      <x15:tableSlicerCache tableId="3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ormat 1" cache="Segment_Format1" caption="Format" startItem="4" rowHeight="241300"/>
  <slicer name="Matériaux 1" cache="Segment_Matériaux1" caption="Matériaux" rowHeight="241300"/>
  <slicer name="Famille 1" cache="Segment_Famille1" caption="Famille" rowHeight="241300"/>
  <slicer name="Lieu de stockage 1" cache="Segment_Lieu_de_stockage1" caption="Emplacement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g_matériaux_rond" cache="seg_matériaux_rond" caption="Matériaux" rowHeight="241300"/>
  <slicer name="seg_famille_rond" cache="seg_famille_rond" caption="Famille" rowHeight="241300"/>
  <slicer name="seg_emplacement_rond" cache="seg_emplacement_rond" caption="Emplacement" rowHeight="241300"/>
</slicers>
</file>

<file path=xl/tables/table1.xml><?xml version="1.0" encoding="utf-8"?>
<table xmlns="http://schemas.openxmlformats.org/spreadsheetml/2006/main" id="1" name="tab_emplacement" displayName="tab_emplacement" ref="A2:A12" headerRowDxfId="176" dataDxfId="175">
  <autoFilter ref="A2:A12"/>
  <tableColumns count="1">
    <tableColumn id="1" name="Emplacement" totalsRowFunction="count" dataDxfId="17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2" name="tab_matériaux" displayName="tab_matériaux" ref="A15:D44" totalsRowShown="0" headerRowDxfId="173" dataDxfId="172">
  <autoFilter ref="A15:D44"/>
  <tableColumns count="4">
    <tableColumn id="1" name="Matériaux" dataDxfId="171"/>
    <tableColumn id="2" name="Famille" dataDxfId="170"/>
    <tableColumn id="3" name="Densité_x000a_(Kg/m3)" dataDxfId="169"/>
    <tableColumn id="4" name="Prix HT" dataDxfId="16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_ipe" displayName="tab_ipe" ref="A47:B65" totalsRowShown="0" headerRowDxfId="167" dataDxfId="165" headerRowBorderDxfId="166" tableBorderDxfId="164" totalsRowBorderDxfId="163">
  <autoFilter ref="A47:B65"/>
  <tableColumns count="2">
    <tableColumn id="1" name="IPE" dataDxfId="162"/>
    <tableColumn id="2" name="Poids au mètre(kg)" dataDxfId="16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_ipn" displayName="tab_ipn" ref="D47:E59" totalsRowShown="0" headerRowDxfId="160" dataDxfId="158" headerRowBorderDxfId="159" tableBorderDxfId="157" totalsRowBorderDxfId="156">
  <autoFilter ref="D47:E59"/>
  <tableColumns count="2">
    <tableColumn id="1" name="IPN" dataDxfId="155"/>
    <tableColumn id="2" name="Poids au mètre(kg)" dataDxfId="15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_ipea" displayName="tab_ipea" ref="G47:H64" totalsRowShown="0" headerRowDxfId="153" dataDxfId="151" headerRowBorderDxfId="152" tableBorderDxfId="150" totalsRowBorderDxfId="149">
  <autoFilter ref="G47:H64"/>
  <tableColumns count="2">
    <tableColumn id="1" name="IPEA" dataDxfId="148"/>
    <tableColumn id="2" name="Poids au mètre(kg)" dataDxfId="14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_hea" displayName="tab_hea" ref="J47:K71" totalsRowShown="0" headerRowDxfId="146" dataDxfId="144" headerRowBorderDxfId="145" tableBorderDxfId="143" totalsRowBorderDxfId="142">
  <autoFilter ref="J47:K71"/>
  <tableColumns count="2">
    <tableColumn id="1" name="HEA" dataDxfId="141"/>
    <tableColumn id="2" name="Poids au mètre(kg)" dataDxfId="14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_heb" displayName="tab_heb" ref="M47:N71" totalsRowShown="0" headerRowDxfId="139" dataDxfId="137" headerRowBorderDxfId="138" tableBorderDxfId="136" totalsRowBorderDxfId="135">
  <autoFilter ref="M47:N71"/>
  <tableColumns count="2">
    <tableColumn id="1" name="HEB" dataDxfId="134"/>
    <tableColumn id="2" name="Poids au mètre(kg)" dataDxfId="13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0" name="tab_hem" displayName="tab_hem" ref="P47:Q71" totalsRowShown="0" headerRowDxfId="132" dataDxfId="130" headerRowBorderDxfId="131" tableBorderDxfId="129" totalsRowBorderDxfId="128">
  <autoFilter ref="P47:Q71"/>
  <tableColumns count="2">
    <tableColumn id="1" name="HEM" dataDxfId="127"/>
    <tableColumn id="2" name="Poids au mètre(kg)" dataDxfId="12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1" name="tab_upn" displayName="tab_upn" ref="S47:T59" totalsRowShown="0" headerRowDxfId="125" dataDxfId="123" headerRowBorderDxfId="124" tableBorderDxfId="122" totalsRowBorderDxfId="121">
  <autoFilter ref="S47:T59"/>
  <tableColumns count="2">
    <tableColumn id="1" name="UPN" dataDxfId="120"/>
    <tableColumn id="2" name="Poids au mètre(kg)" dataDxfId="11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2" name="tab_upe" displayName="tab_upe" ref="V47:W61" totalsRowShown="0" headerRowDxfId="118" dataDxfId="116" headerRowBorderDxfId="117" tableBorderDxfId="115" totalsRowBorderDxfId="114">
  <autoFilter ref="V47:W61"/>
  <tableColumns count="2">
    <tableColumn id="1" name="UPE" dataDxfId="113"/>
    <tableColumn id="2" name="Poids au mètre(kg)" dataDxfId="11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3" name="tab_uap" displayName="tab_uap" ref="Y47:Z56" totalsRowShown="0" headerRowDxfId="111" dataDxfId="109" headerRowBorderDxfId="110" tableBorderDxfId="108" totalsRowBorderDxfId="107">
  <autoFilter ref="Y47:Z56"/>
  <tableColumns count="2">
    <tableColumn id="1" name="UAP" dataDxfId="106"/>
    <tableColumn id="2" name="Poids au mètre(kg)" dataDxfId="10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" name="tab_stock" displayName="tab_stock" ref="A2:Q263" headerRowDxfId="104" dataDxfId="103" totalsRowDxfId="102">
  <autoFilter ref="A2:Q263"/>
  <tableColumns count="17">
    <tableColumn id="20" name="nbr" dataDxfId="101" totalsRowDxfId="100"/>
    <tableColumn id="2" name="Code Article" totalsRowLabel="Total" dataDxfId="99"/>
    <tableColumn id="3" name="Stock théorqiue Juillet 2016 (kg)" dataDxfId="98" totalsRowDxfId="97"/>
    <tableColumn id="11" name="Format" dataDxfId="96" totalsRowDxfId="95"/>
    <tableColumn id="13" name="Matériaux" dataDxfId="94" totalsRowDxfId="93"/>
    <tableColumn id="12" name="Famille" dataDxfId="92" totalsRowDxfId="91">
      <calculatedColumnFormula>VLOOKUP(tab_stock[[#This Row],[Matériaux]],tab_matériaux[],2,FALSE)</calculatedColumnFormula>
    </tableColumn>
    <tableColumn id="1" name="Ø (mm)" dataDxfId="90" totalsRowDxfId="89"/>
    <tableColumn id="10" name="Largueur/basse (mm)" dataDxfId="88" totalsRowDxfId="87"/>
    <tableColumn id="14" name="hauteur (mm)" dataDxfId="86" totalsRowDxfId="85"/>
    <tableColumn id="15" name="épaisseur (mm)" dataDxfId="84" totalsRowDxfId="83"/>
    <tableColumn id="7" name="Surface m²" dataDxfId="82" totalsRowDxfId="81">
      <calculatedColumnFormula>surface(tab_stock[[#This Row],[Format]],tab_stock[[#This Row],[Ø (mm)]],tab_stock[[#This Row],[Largueur/basse (mm)]],tab_stock[[#This Row],[hauteur (mm)]],tab_stock[[#This Row],[épaisseur (mm)]])</calculatedColumnFormula>
    </tableColumn>
    <tableColumn id="4" name="Poids au mètre(kg)" dataDxfId="80" totalsRowDxfId="79">
      <calculatedColumnFormula>VLOOKUP(tab_stock[[#This Row],[Matériaux]],tab_matériaux[],3,FALSE)*tab_stock[[#This Row],[Surface m²]]</calculatedColumnFormula>
    </tableColumn>
    <tableColumn id="5" name="Stock réel (mm) / m²" dataDxfId="78"/>
    <tableColumn id="9" name="Lieu de stockage" totalsRowFunction="count" dataDxfId="77" totalsRowDxfId="76"/>
    <tableColumn id="6" name="Poids du stock réel (Kg)" totalsRowFunction="sum" dataDxfId="75" totalsRowDxfId="74">
      <calculatedColumnFormula>poids(tab_stock[[#This Row],[Format]],tab_stock[[#This Row],[Stock réel (mm) / m²]],tab_stock[[#This Row],[Poids au mètre(kg)]])</calculatedColumnFormula>
    </tableColumn>
    <tableColumn id="8" name="Valeur marchande du stock réel " totalsRowFunction="sum" dataDxfId="73" totalsRowDxfId="72">
      <calculatedColumnFormula>O3*VLOOKUP(tab_stock[[#This Row],[Matériaux]],tab_matériaux[],4,FALSE)</calculatedColumnFormula>
    </tableColumn>
    <tableColumn id="16" name="ajustement (mm)" dataDxfId="71"/>
  </tableColumns>
  <tableStyleInfo name="TableStyleLight16" showFirstColumn="0" showLastColumn="0" showRowStripes="1" showColumnStripes="0"/>
</table>
</file>

<file path=xl/tables/table13.xml><?xml version="1.0" encoding="utf-8"?>
<table xmlns="http://schemas.openxmlformats.org/spreadsheetml/2006/main" id="3" name="tab_rond" displayName="tab_rond" ref="A2:Q256" headerRowDxfId="70" dataDxfId="69" totalsRowDxfId="68">
  <autoFilter ref="A2:Q256"/>
  <tableColumns count="17">
    <tableColumn id="20" name="nbr" dataDxfId="67" totalsRowDxfId="66"/>
    <tableColumn id="2" name="Code Article" totalsRowLabel="Total" dataDxfId="65"/>
    <tableColumn id="3" name="Stock théorqiue Juillet 2016 (kg)" dataDxfId="64" totalsRowDxfId="63"/>
    <tableColumn id="11" name="Format" dataDxfId="62" totalsRowDxfId="61"/>
    <tableColumn id="13" name="Matériaux" dataDxfId="60" totalsRowDxfId="59"/>
    <tableColumn id="12" name="Famille" dataDxfId="58" totalsRowDxfId="57">
      <calculatedColumnFormula>VLOOKUP(tab_rond[[#This Row],[Matériaux]],tab_matériaux[],2,FALSE)</calculatedColumnFormula>
    </tableColumn>
    <tableColumn id="1" name="Ø (mm)" dataDxfId="56" totalsRowDxfId="55"/>
    <tableColumn id="10" name="Largueur/basse (mm)" dataDxfId="54" totalsRowDxfId="53"/>
    <tableColumn id="14" name="hauteur (mm)" dataDxfId="52" totalsRowDxfId="51"/>
    <tableColumn id="15" name="épaisseur (mm)" dataDxfId="50" totalsRowDxfId="49"/>
    <tableColumn id="7" name="Surface m²" dataDxfId="48" totalsRowDxfId="47">
      <calculatedColumnFormula>10^-6*PI()*(tab_rond[[#This Row],[Ø (mm)]]/2)^2</calculatedColumnFormula>
    </tableColumn>
    <tableColumn id="4" name="Poids au mètre(kg)" dataDxfId="46" totalsRowDxfId="45">
      <calculatedColumnFormula>VLOOKUP(tab_rond[[#This Row],[Matériaux]],tab_matériaux[],3,FALSE)*tab_rond[[#This Row],[Surface m²]]</calculatedColumnFormula>
    </tableColumn>
    <tableColumn id="5" name="Stock réel (mm) / m²" dataDxfId="44"/>
    <tableColumn id="9" name="Lieu de stockage" totalsRowFunction="count" dataDxfId="43" totalsRowDxfId="42"/>
    <tableColumn id="6" name="Poids du stock réel (Kg)" totalsRowFunction="sum" dataDxfId="41" totalsRowDxfId="40">
      <calculatedColumnFormula>10^-3*tab_rond[[#This Row],[Poids au mètre(kg)]]*tab_rond[[#This Row],[Stock réel (mm) / m²]]</calculatedColumnFormula>
    </tableColumn>
    <tableColumn id="8" name="Valeur marchande du stock réel " totalsRowFunction="sum" dataDxfId="39" totalsRowDxfId="38">
      <calculatedColumnFormula>tab_rond[[#This Row],[Poids du stock réel (Kg)]]*VLOOKUP(tab_rond[[#This Row],[Matériaux]],tab_matériaux[],4,FALSE)</calculatedColumnFormula>
    </tableColumn>
    <tableColumn id="16" name="ajustement (mm)" dataDxfId="37"/>
  </tableColumns>
  <tableStyleInfo name="TableStyleLight16" showFirstColumn="0" showLastColumn="0" showRowStripes="1" showColumnStripes="0"/>
</table>
</file>

<file path=xl/tables/table14.xml><?xml version="1.0" encoding="utf-8"?>
<table xmlns="http://schemas.openxmlformats.org/spreadsheetml/2006/main" id="4" name="tab_stock5" displayName="tab_stock5" ref="A3:M5" headerRowDxfId="36" dataDxfId="35" totalsRowDxfId="34">
  <autoFilter ref="A3:M5"/>
  <tableColumns count="13">
    <tableColumn id="20" name="date du mouvement" dataDxfId="32" totalsRowDxfId="33"/>
    <tableColumn id="2" name="Code Article" totalsRowLabel="Total" dataDxfId="31"/>
    <tableColumn id="11" name="Format" dataDxfId="29" totalsRowDxfId="30"/>
    <tableColumn id="13" name="Matériaux" dataDxfId="27" totalsRowDxfId="28"/>
    <tableColumn id="12" name="Famille" dataDxfId="25" totalsRowDxfId="26">
      <calculatedColumnFormula>VLOOKUP(tab_stock5[[#This Row],[Matériaux]],tab_matériaux[],2,FALSE)</calculatedColumnFormula>
    </tableColumn>
    <tableColumn id="1" name="Ø (mm)" dataDxfId="23" totalsRowDxfId="24"/>
    <tableColumn id="10" name="Largueur/basse (mm)" dataDxfId="21" totalsRowDxfId="22"/>
    <tableColumn id="14" name="hauteur (mm)" dataDxfId="19" totalsRowDxfId="20"/>
    <tableColumn id="15" name="épaisseur (mm)" dataDxfId="17" totalsRowDxfId="18"/>
    <tableColumn id="5" name="Stock avant ajustement" dataDxfId="16"/>
    <tableColumn id="3" name="ajustement " dataDxfId="13"/>
    <tableColumn id="16" name="Stock réel après ajustement" dataDxfId="12"/>
    <tableColumn id="9" name="Lieu de stockage" totalsRowFunction="count" dataDxfId="14" totalsRowDxfId="15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microsoft.com/office/2007/relationships/slicer" Target="../slicers/slicer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P8" sqref="P8"/>
    </sheetView>
  </sheetViews>
  <sheetFormatPr baseColWidth="10" defaultRowHeight="15" x14ac:dyDescent="0.25"/>
  <cols>
    <col min="1" max="5" width="11.42578125" style="62"/>
    <col min="6" max="6" width="11.28515625" style="62" customWidth="1"/>
    <col min="7" max="16384" width="11.42578125" style="62"/>
  </cols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ètre"/>
  <dimension ref="A1:AA71"/>
  <sheetViews>
    <sheetView workbookViewId="0">
      <pane ySplit="1" topLeftCell="A2" activePane="bottomLeft" state="frozen"/>
      <selection pane="bottomLeft" activeCell="H25" sqref="H25"/>
    </sheetView>
  </sheetViews>
  <sheetFormatPr baseColWidth="10" defaultRowHeight="15" x14ac:dyDescent="0.25"/>
  <cols>
    <col min="1" max="1" width="18.140625" customWidth="1"/>
    <col min="2" max="2" width="11.5703125" customWidth="1"/>
    <col min="5" max="5" width="11.5703125" customWidth="1"/>
    <col min="8" max="8" width="11.5703125" customWidth="1"/>
    <col min="11" max="11" width="11.5703125" customWidth="1"/>
    <col min="14" max="14" width="11.5703125" customWidth="1"/>
    <col min="17" max="17" width="11.5703125" customWidth="1"/>
    <col min="20" max="20" width="11.5703125" customWidth="1"/>
    <col min="23" max="23" width="11.5703125" customWidth="1"/>
    <col min="26" max="26" width="11.5703125" customWidth="1"/>
  </cols>
  <sheetData>
    <row r="1" spans="1:4" ht="32.25" customHeight="1" x14ac:dyDescent="0.25"/>
    <row r="2" spans="1:4" x14ac:dyDescent="0.25">
      <c r="A2" s="3" t="s">
        <v>27</v>
      </c>
    </row>
    <row r="3" spans="1:4" x14ac:dyDescent="0.25">
      <c r="A3" s="6" t="s">
        <v>6</v>
      </c>
    </row>
    <row r="4" spans="1:4" x14ac:dyDescent="0.25">
      <c r="A4" s="6" t="s">
        <v>33</v>
      </c>
    </row>
    <row r="5" spans="1:4" x14ac:dyDescent="0.25">
      <c r="A5" s="6" t="s">
        <v>34</v>
      </c>
    </row>
    <row r="6" spans="1:4" x14ac:dyDescent="0.25">
      <c r="A6" s="6" t="s">
        <v>35</v>
      </c>
    </row>
    <row r="7" spans="1:4" x14ac:dyDescent="0.25">
      <c r="A7" s="6" t="s">
        <v>37</v>
      </c>
    </row>
    <row r="8" spans="1:4" x14ac:dyDescent="0.25">
      <c r="A8" s="6" t="s">
        <v>36</v>
      </c>
    </row>
    <row r="9" spans="1:4" x14ac:dyDescent="0.25">
      <c r="A9" s="6" t="s">
        <v>38</v>
      </c>
    </row>
    <row r="10" spans="1:4" x14ac:dyDescent="0.25">
      <c r="A10" s="6" t="s">
        <v>39</v>
      </c>
    </row>
    <row r="11" spans="1:4" x14ac:dyDescent="0.25">
      <c r="A11" s="6" t="s">
        <v>40</v>
      </c>
    </row>
    <row r="12" spans="1:4" x14ac:dyDescent="0.25">
      <c r="A12" s="6" t="s">
        <v>228</v>
      </c>
    </row>
    <row r="14" spans="1:4" x14ac:dyDescent="0.25">
      <c r="A14" s="2" t="s">
        <v>30</v>
      </c>
    </row>
    <row r="15" spans="1:4" ht="27" customHeight="1" x14ac:dyDescent="0.25">
      <c r="A15" s="4" t="s">
        <v>30</v>
      </c>
      <c r="B15" s="4" t="s">
        <v>29</v>
      </c>
      <c r="C15" s="4" t="s">
        <v>229</v>
      </c>
      <c r="D15" s="4" t="s">
        <v>64</v>
      </c>
    </row>
    <row r="16" spans="1:4" ht="15" customHeight="1" x14ac:dyDescent="0.25">
      <c r="A16" s="6" t="s">
        <v>32</v>
      </c>
      <c r="B16" s="6" t="s">
        <v>31</v>
      </c>
      <c r="C16" s="6">
        <v>7930</v>
      </c>
      <c r="D16" s="25">
        <v>3.88</v>
      </c>
    </row>
    <row r="17" spans="1:15" x14ac:dyDescent="0.25">
      <c r="A17" s="6" t="s">
        <v>63</v>
      </c>
      <c r="B17" s="6" t="s">
        <v>31</v>
      </c>
      <c r="C17" s="6">
        <v>7950</v>
      </c>
      <c r="D17" s="25">
        <v>5.65</v>
      </c>
    </row>
    <row r="18" spans="1:15" x14ac:dyDescent="0.25">
      <c r="A18" s="6" t="s">
        <v>57</v>
      </c>
      <c r="B18" s="6" t="s">
        <v>44</v>
      </c>
      <c r="C18" s="6">
        <v>2800</v>
      </c>
      <c r="D18" s="25">
        <v>5.18</v>
      </c>
    </row>
    <row r="19" spans="1:15" x14ac:dyDescent="0.25">
      <c r="A19" s="6" t="s">
        <v>58</v>
      </c>
      <c r="B19" s="6" t="s">
        <v>44</v>
      </c>
      <c r="C19" s="6">
        <v>2810</v>
      </c>
      <c r="D19" s="25">
        <v>6.01</v>
      </c>
      <c r="O19" s="1"/>
    </row>
    <row r="20" spans="1:15" x14ac:dyDescent="0.25">
      <c r="A20" s="6" t="s">
        <v>59</v>
      </c>
      <c r="B20" s="6" t="s">
        <v>41</v>
      </c>
      <c r="C20" s="6">
        <v>7800</v>
      </c>
      <c r="D20" s="25">
        <v>1.54</v>
      </c>
      <c r="O20" s="1"/>
    </row>
    <row r="21" spans="1:15" x14ac:dyDescent="0.25">
      <c r="A21" s="6" t="s">
        <v>60</v>
      </c>
      <c r="B21" s="6" t="s">
        <v>41</v>
      </c>
      <c r="C21" s="6">
        <v>7800</v>
      </c>
      <c r="D21" s="25">
        <v>4.87</v>
      </c>
      <c r="O21" s="1"/>
    </row>
    <row r="22" spans="1:15" x14ac:dyDescent="0.25">
      <c r="A22" s="6" t="s">
        <v>61</v>
      </c>
      <c r="B22" s="6" t="s">
        <v>41</v>
      </c>
      <c r="C22" s="6">
        <v>7800</v>
      </c>
      <c r="D22" s="25">
        <v>1.1299999999999999</v>
      </c>
      <c r="O22" s="1"/>
    </row>
    <row r="23" spans="1:15" x14ac:dyDescent="0.25">
      <c r="A23" s="6" t="s">
        <v>62</v>
      </c>
      <c r="B23" s="6" t="s">
        <v>41</v>
      </c>
      <c r="C23" s="6">
        <v>7700</v>
      </c>
      <c r="D23" s="25">
        <v>1.46</v>
      </c>
      <c r="O23" s="1"/>
    </row>
    <row r="24" spans="1:15" x14ac:dyDescent="0.25">
      <c r="A24" s="6" t="s">
        <v>200</v>
      </c>
      <c r="B24" s="6" t="s">
        <v>42</v>
      </c>
      <c r="C24" s="6">
        <v>1380</v>
      </c>
      <c r="D24" s="25">
        <v>5.93</v>
      </c>
    </row>
    <row r="25" spans="1:15" x14ac:dyDescent="0.25">
      <c r="A25" s="6" t="s">
        <v>201</v>
      </c>
      <c r="B25" s="6" t="s">
        <v>42</v>
      </c>
      <c r="C25" s="6">
        <v>1410</v>
      </c>
      <c r="D25" s="25">
        <v>7.21</v>
      </c>
    </row>
    <row r="26" spans="1:15" x14ac:dyDescent="0.25">
      <c r="A26" s="6" t="s">
        <v>202</v>
      </c>
      <c r="B26" s="6" t="s">
        <v>42</v>
      </c>
      <c r="C26" s="6">
        <v>1200</v>
      </c>
      <c r="D26" s="25">
        <v>19.98</v>
      </c>
    </row>
    <row r="27" spans="1:15" x14ac:dyDescent="0.25">
      <c r="A27" s="6" t="s">
        <v>203</v>
      </c>
      <c r="B27" s="6" t="s">
        <v>42</v>
      </c>
      <c r="C27" s="6">
        <v>946</v>
      </c>
      <c r="D27" s="25">
        <v>5.84</v>
      </c>
    </row>
    <row r="28" spans="1:15" x14ac:dyDescent="0.25">
      <c r="A28" s="6" t="s">
        <v>204</v>
      </c>
      <c r="B28" s="6" t="s">
        <v>44</v>
      </c>
      <c r="C28" s="6">
        <v>2700</v>
      </c>
      <c r="D28" s="25">
        <v>8.89</v>
      </c>
    </row>
    <row r="29" spans="1:15" x14ac:dyDescent="0.25">
      <c r="A29" s="6" t="s">
        <v>205</v>
      </c>
      <c r="B29" s="6" t="s">
        <v>41</v>
      </c>
      <c r="C29" s="6">
        <v>7800</v>
      </c>
      <c r="D29" s="25">
        <v>1.62</v>
      </c>
    </row>
    <row r="30" spans="1:15" x14ac:dyDescent="0.25">
      <c r="A30" s="6" t="s">
        <v>206</v>
      </c>
      <c r="B30" s="6" t="s">
        <v>42</v>
      </c>
      <c r="C30" s="6">
        <v>920</v>
      </c>
      <c r="D30" s="25">
        <v>6.47</v>
      </c>
    </row>
    <row r="31" spans="1:15" x14ac:dyDescent="0.25">
      <c r="A31" s="6" t="s">
        <v>207</v>
      </c>
      <c r="B31" s="6" t="s">
        <v>44</v>
      </c>
      <c r="C31" s="6">
        <v>2800</v>
      </c>
      <c r="D31" s="25">
        <v>6.41</v>
      </c>
    </row>
    <row r="32" spans="1:15" x14ac:dyDescent="0.25">
      <c r="A32" s="6" t="s">
        <v>208</v>
      </c>
      <c r="B32" s="6" t="s">
        <v>42</v>
      </c>
      <c r="C32" s="6">
        <v>2200</v>
      </c>
      <c r="D32" s="25">
        <v>18.62</v>
      </c>
    </row>
    <row r="33" spans="1:27" x14ac:dyDescent="0.25">
      <c r="A33" s="6" t="s">
        <v>209</v>
      </c>
      <c r="B33" s="6" t="s">
        <v>43</v>
      </c>
      <c r="C33" s="6">
        <v>8920</v>
      </c>
      <c r="D33" s="25">
        <v>12.92</v>
      </c>
    </row>
    <row r="34" spans="1:27" x14ac:dyDescent="0.25">
      <c r="A34" s="6" t="s">
        <v>210</v>
      </c>
      <c r="B34" s="6" t="s">
        <v>43</v>
      </c>
      <c r="C34" s="6">
        <v>8470</v>
      </c>
      <c r="D34" s="25">
        <v>8.91</v>
      </c>
    </row>
    <row r="35" spans="1:27" x14ac:dyDescent="0.25">
      <c r="A35" s="6" t="s">
        <v>211</v>
      </c>
      <c r="B35" s="6" t="s">
        <v>41</v>
      </c>
      <c r="C35" s="6">
        <v>7800</v>
      </c>
      <c r="D35" s="25"/>
    </row>
    <row r="36" spans="1:27" x14ac:dyDescent="0.25">
      <c r="A36" s="6" t="s">
        <v>212</v>
      </c>
      <c r="B36" s="6" t="s">
        <v>41</v>
      </c>
      <c r="C36" s="6">
        <v>7850</v>
      </c>
      <c r="D36" s="25"/>
    </row>
    <row r="37" spans="1:27" x14ac:dyDescent="0.25">
      <c r="A37" s="6" t="s">
        <v>213</v>
      </c>
      <c r="B37" s="6" t="s">
        <v>42</v>
      </c>
      <c r="C37" s="6">
        <v>1340</v>
      </c>
      <c r="D37" s="25"/>
    </row>
    <row r="38" spans="1:27" x14ac:dyDescent="0.25">
      <c r="A38" s="6" t="s">
        <v>214</v>
      </c>
      <c r="B38" s="6" t="s">
        <v>42</v>
      </c>
      <c r="C38" s="6">
        <v>1190</v>
      </c>
      <c r="D38" s="25"/>
    </row>
    <row r="39" spans="1:27" x14ac:dyDescent="0.25">
      <c r="A39" s="6" t="s">
        <v>215</v>
      </c>
      <c r="B39" s="6" t="s">
        <v>42</v>
      </c>
      <c r="C39" s="6">
        <v>1190</v>
      </c>
      <c r="D39" s="25"/>
    </row>
    <row r="40" spans="1:27" x14ac:dyDescent="0.25">
      <c r="A40" s="6" t="s">
        <v>216</v>
      </c>
      <c r="B40" s="6" t="s">
        <v>41</v>
      </c>
      <c r="C40" s="6">
        <v>7800</v>
      </c>
      <c r="D40" s="25"/>
    </row>
    <row r="41" spans="1:27" x14ac:dyDescent="0.25">
      <c r="A41" s="6" t="s">
        <v>217</v>
      </c>
      <c r="B41" s="6" t="s">
        <v>41</v>
      </c>
      <c r="C41" s="6">
        <v>7800</v>
      </c>
      <c r="D41" s="25"/>
    </row>
    <row r="42" spans="1:27" x14ac:dyDescent="0.25">
      <c r="A42" s="6" t="s">
        <v>218</v>
      </c>
      <c r="B42" s="6" t="s">
        <v>41</v>
      </c>
      <c r="C42" s="6">
        <v>7800</v>
      </c>
      <c r="D42" s="25"/>
    </row>
    <row r="43" spans="1:27" x14ac:dyDescent="0.25">
      <c r="A43" s="6" t="s">
        <v>219</v>
      </c>
      <c r="B43" s="6" t="s">
        <v>44</v>
      </c>
      <c r="C43" s="6">
        <v>2700</v>
      </c>
      <c r="D43" s="25"/>
    </row>
    <row r="44" spans="1:27" x14ac:dyDescent="0.25">
      <c r="A44" s="6" t="s">
        <v>220</v>
      </c>
      <c r="B44" s="6" t="s">
        <v>43</v>
      </c>
      <c r="C44" s="6">
        <v>8800</v>
      </c>
      <c r="D44" s="25"/>
    </row>
    <row r="46" spans="1:27" x14ac:dyDescent="0.25">
      <c r="A46" s="2" t="s">
        <v>233</v>
      </c>
      <c r="D46" s="2" t="s">
        <v>53</v>
      </c>
      <c r="G46" s="2" t="s">
        <v>234</v>
      </c>
      <c r="J46" s="2" t="s">
        <v>54</v>
      </c>
      <c r="M46" s="2" t="s">
        <v>55</v>
      </c>
      <c r="P46" s="2" t="s">
        <v>235</v>
      </c>
      <c r="S46" s="2" t="s">
        <v>52</v>
      </c>
      <c r="V46" s="2" t="s">
        <v>236</v>
      </c>
      <c r="Y46" s="2" t="s">
        <v>237</v>
      </c>
    </row>
    <row r="47" spans="1:27" ht="30.75" customHeight="1" x14ac:dyDescent="0.25">
      <c r="A47" s="55" t="s">
        <v>233</v>
      </c>
      <c r="B47" s="56" t="s">
        <v>2</v>
      </c>
      <c r="D47" s="55" t="s">
        <v>53</v>
      </c>
      <c r="E47" s="56" t="s">
        <v>2</v>
      </c>
      <c r="G47" s="55" t="s">
        <v>234</v>
      </c>
      <c r="H47" s="56" t="s">
        <v>2</v>
      </c>
      <c r="I47" s="61"/>
      <c r="J47" s="55" t="s">
        <v>54</v>
      </c>
      <c r="K47" s="56" t="s">
        <v>2</v>
      </c>
      <c r="L47" s="61"/>
      <c r="M47" s="55" t="s">
        <v>55</v>
      </c>
      <c r="N47" s="56" t="s">
        <v>2</v>
      </c>
      <c r="O47" s="61"/>
      <c r="P47" s="55" t="s">
        <v>235</v>
      </c>
      <c r="Q47" s="56" t="s">
        <v>2</v>
      </c>
      <c r="R47" s="61"/>
      <c r="S47" s="55" t="s">
        <v>52</v>
      </c>
      <c r="T47" s="56" t="s">
        <v>2</v>
      </c>
      <c r="U47" s="61"/>
      <c r="V47" s="55" t="s">
        <v>236</v>
      </c>
      <c r="W47" s="56" t="s">
        <v>2</v>
      </c>
      <c r="X47" s="61"/>
      <c r="Y47" s="55" t="s">
        <v>237</v>
      </c>
      <c r="Z47" s="56" t="s">
        <v>2</v>
      </c>
      <c r="AA47" s="59"/>
    </row>
    <row r="48" spans="1:27" x14ac:dyDescent="0.25">
      <c r="A48" s="57">
        <v>80</v>
      </c>
      <c r="B48" s="57">
        <v>6</v>
      </c>
      <c r="D48" s="57">
        <v>80</v>
      </c>
      <c r="E48" s="57">
        <v>5.95</v>
      </c>
      <c r="G48" s="57">
        <v>100</v>
      </c>
      <c r="H48" s="57">
        <v>6.9</v>
      </c>
      <c r="I48" s="60"/>
      <c r="J48" s="57">
        <v>100</v>
      </c>
      <c r="K48" s="57">
        <v>16.7</v>
      </c>
      <c r="L48" s="60"/>
      <c r="M48" s="57">
        <v>100</v>
      </c>
      <c r="N48" s="57">
        <v>20.399999999999999</v>
      </c>
      <c r="O48" s="60"/>
      <c r="P48" s="57">
        <v>100</v>
      </c>
      <c r="Q48" s="57">
        <v>41.8</v>
      </c>
      <c r="R48" s="60"/>
      <c r="S48" s="57">
        <v>80</v>
      </c>
      <c r="T48" s="57">
        <v>8.64</v>
      </c>
      <c r="U48" s="60"/>
      <c r="V48" s="57">
        <v>80</v>
      </c>
      <c r="W48" s="57">
        <v>7.9</v>
      </c>
      <c r="X48" s="60"/>
      <c r="Y48" s="57">
        <v>80</v>
      </c>
      <c r="Z48" s="57">
        <v>8.3800000000000008</v>
      </c>
      <c r="AA48" s="59"/>
    </row>
    <row r="49" spans="1:27" x14ac:dyDescent="0.25">
      <c r="A49" s="57">
        <v>100</v>
      </c>
      <c r="B49" s="57">
        <v>8.1</v>
      </c>
      <c r="D49" s="57">
        <v>100</v>
      </c>
      <c r="E49" s="57">
        <v>8.32</v>
      </c>
      <c r="G49" s="57">
        <v>120</v>
      </c>
      <c r="H49" s="57">
        <v>8.6</v>
      </c>
      <c r="I49" s="60"/>
      <c r="J49" s="57">
        <v>120</v>
      </c>
      <c r="K49" s="57">
        <v>19.899999999999999</v>
      </c>
      <c r="L49" s="60"/>
      <c r="M49" s="57">
        <v>120</v>
      </c>
      <c r="N49" s="57">
        <v>26.7</v>
      </c>
      <c r="O49" s="60"/>
      <c r="P49" s="57">
        <v>120</v>
      </c>
      <c r="Q49" s="57">
        <v>52.1</v>
      </c>
      <c r="R49" s="60"/>
      <c r="S49" s="57">
        <v>100</v>
      </c>
      <c r="T49" s="57">
        <v>10.6</v>
      </c>
      <c r="U49" s="60"/>
      <c r="V49" s="57">
        <v>100</v>
      </c>
      <c r="W49" s="57">
        <v>9.82</v>
      </c>
      <c r="X49" s="60"/>
      <c r="Y49" s="57">
        <v>100</v>
      </c>
      <c r="Z49" s="57">
        <v>10.5</v>
      </c>
      <c r="AA49" s="59"/>
    </row>
    <row r="50" spans="1:27" x14ac:dyDescent="0.25">
      <c r="A50" s="57">
        <v>120</v>
      </c>
      <c r="B50" s="57">
        <v>10.4</v>
      </c>
      <c r="D50" s="57">
        <v>120</v>
      </c>
      <c r="E50" s="57">
        <v>11.2</v>
      </c>
      <c r="G50" s="57">
        <v>140</v>
      </c>
      <c r="H50" s="57">
        <v>10.5</v>
      </c>
      <c r="I50" s="60"/>
      <c r="J50" s="57">
        <v>140</v>
      </c>
      <c r="K50" s="57">
        <v>24.7</v>
      </c>
      <c r="L50" s="60"/>
      <c r="M50" s="57">
        <v>140</v>
      </c>
      <c r="N50" s="57">
        <v>33.700000000000003</v>
      </c>
      <c r="O50" s="60"/>
      <c r="P50" s="57">
        <v>140</v>
      </c>
      <c r="Q50" s="57">
        <v>63.2</v>
      </c>
      <c r="R50" s="60"/>
      <c r="S50" s="57">
        <v>120</v>
      </c>
      <c r="T50" s="57">
        <v>13.4</v>
      </c>
      <c r="U50" s="60"/>
      <c r="V50" s="57">
        <v>120</v>
      </c>
      <c r="W50" s="57">
        <v>12.1</v>
      </c>
      <c r="X50" s="60"/>
      <c r="Y50" s="57">
        <v>130</v>
      </c>
      <c r="Z50" s="57">
        <v>13.7</v>
      </c>
      <c r="AA50" s="59"/>
    </row>
    <row r="51" spans="1:27" x14ac:dyDescent="0.25">
      <c r="A51" s="57">
        <v>140</v>
      </c>
      <c r="B51" s="57">
        <v>12.9</v>
      </c>
      <c r="D51" s="57">
        <v>140</v>
      </c>
      <c r="E51" s="57">
        <v>14.4</v>
      </c>
      <c r="G51" s="57">
        <v>160</v>
      </c>
      <c r="H51" s="57">
        <v>12.7</v>
      </c>
      <c r="I51" s="60"/>
      <c r="J51" s="57">
        <v>160</v>
      </c>
      <c r="K51" s="57">
        <v>30.4</v>
      </c>
      <c r="L51" s="60"/>
      <c r="M51" s="57">
        <v>160</v>
      </c>
      <c r="N51" s="57">
        <v>42.6</v>
      </c>
      <c r="O51" s="60"/>
      <c r="P51" s="57">
        <v>160</v>
      </c>
      <c r="Q51" s="57">
        <v>76.2</v>
      </c>
      <c r="R51" s="60"/>
      <c r="S51" s="57">
        <v>140</v>
      </c>
      <c r="T51" s="57">
        <v>16</v>
      </c>
      <c r="U51" s="60"/>
      <c r="V51" s="57">
        <v>140</v>
      </c>
      <c r="W51" s="57">
        <v>14.5</v>
      </c>
      <c r="X51" s="60"/>
      <c r="Y51" s="57">
        <v>150</v>
      </c>
      <c r="Z51" s="57">
        <v>17.899999999999999</v>
      </c>
      <c r="AA51" s="59"/>
    </row>
    <row r="52" spans="1:27" x14ac:dyDescent="0.25">
      <c r="A52" s="57">
        <v>160</v>
      </c>
      <c r="B52" s="57">
        <v>15.8</v>
      </c>
      <c r="D52" s="57">
        <v>160</v>
      </c>
      <c r="E52" s="57">
        <v>17.899999999999999</v>
      </c>
      <c r="G52" s="57">
        <v>180</v>
      </c>
      <c r="H52" s="57">
        <v>15.4</v>
      </c>
      <c r="I52" s="60"/>
      <c r="J52" s="57">
        <v>180</v>
      </c>
      <c r="K52" s="57">
        <v>35.5</v>
      </c>
      <c r="L52" s="60"/>
      <c r="M52" s="57">
        <v>180</v>
      </c>
      <c r="N52" s="57">
        <v>51.2</v>
      </c>
      <c r="O52" s="60"/>
      <c r="P52" s="57">
        <v>180</v>
      </c>
      <c r="Q52" s="57">
        <v>88.9</v>
      </c>
      <c r="R52" s="60"/>
      <c r="S52" s="57">
        <v>160</v>
      </c>
      <c r="T52" s="57">
        <v>18.8</v>
      </c>
      <c r="U52" s="60"/>
      <c r="V52" s="57">
        <v>160</v>
      </c>
      <c r="W52" s="57">
        <v>17</v>
      </c>
      <c r="X52" s="60"/>
      <c r="Y52" s="57">
        <v>175</v>
      </c>
      <c r="Z52" s="57">
        <v>21.2</v>
      </c>
      <c r="AA52" s="59"/>
    </row>
    <row r="53" spans="1:27" x14ac:dyDescent="0.25">
      <c r="A53" s="57">
        <v>180</v>
      </c>
      <c r="B53" s="57">
        <v>18.8</v>
      </c>
      <c r="D53" s="57">
        <v>180</v>
      </c>
      <c r="E53" s="57">
        <v>21.9</v>
      </c>
      <c r="G53" s="57">
        <v>200</v>
      </c>
      <c r="H53" s="57">
        <v>18.399999999999999</v>
      </c>
      <c r="I53" s="60"/>
      <c r="J53" s="57">
        <v>200</v>
      </c>
      <c r="K53" s="57">
        <v>42.3</v>
      </c>
      <c r="L53" s="60"/>
      <c r="M53" s="57">
        <v>200</v>
      </c>
      <c r="N53" s="57">
        <v>61.3</v>
      </c>
      <c r="O53" s="60"/>
      <c r="P53" s="57">
        <v>200</v>
      </c>
      <c r="Q53" s="57">
        <v>103</v>
      </c>
      <c r="R53" s="60"/>
      <c r="S53" s="57">
        <v>180</v>
      </c>
      <c r="T53" s="57">
        <v>22</v>
      </c>
      <c r="U53" s="60"/>
      <c r="V53" s="57">
        <v>180</v>
      </c>
      <c r="W53" s="57">
        <v>19.7</v>
      </c>
      <c r="X53" s="60"/>
      <c r="Y53" s="57">
        <v>200</v>
      </c>
      <c r="Z53" s="57">
        <v>25.1</v>
      </c>
      <c r="AA53" s="59"/>
    </row>
    <row r="54" spans="1:27" x14ac:dyDescent="0.25">
      <c r="A54" s="57">
        <v>200</v>
      </c>
      <c r="B54" s="57">
        <v>22.4</v>
      </c>
      <c r="D54" s="57">
        <v>200</v>
      </c>
      <c r="E54" s="57">
        <v>26.3</v>
      </c>
      <c r="G54" s="57">
        <v>220</v>
      </c>
      <c r="H54" s="57">
        <v>22.2</v>
      </c>
      <c r="I54" s="60"/>
      <c r="J54" s="57">
        <v>220</v>
      </c>
      <c r="K54" s="57">
        <v>50.5</v>
      </c>
      <c r="L54" s="60"/>
      <c r="M54" s="57">
        <v>220</v>
      </c>
      <c r="N54" s="57">
        <v>71.5</v>
      </c>
      <c r="O54" s="60"/>
      <c r="P54" s="57">
        <v>220</v>
      </c>
      <c r="Q54" s="57">
        <v>117</v>
      </c>
      <c r="R54" s="60"/>
      <c r="S54" s="57">
        <v>200</v>
      </c>
      <c r="T54" s="57">
        <v>25.3</v>
      </c>
      <c r="U54" s="60"/>
      <c r="V54" s="57">
        <v>200</v>
      </c>
      <c r="W54" s="57">
        <v>22.8</v>
      </c>
      <c r="X54" s="60"/>
      <c r="Y54" s="57">
        <v>220</v>
      </c>
      <c r="Z54" s="57">
        <v>28.5</v>
      </c>
      <c r="AA54" s="59"/>
    </row>
    <row r="55" spans="1:27" x14ac:dyDescent="0.25">
      <c r="A55" s="57">
        <v>220</v>
      </c>
      <c r="B55" s="57">
        <v>26.2</v>
      </c>
      <c r="D55" s="57">
        <v>220</v>
      </c>
      <c r="E55" s="57">
        <v>31.1</v>
      </c>
      <c r="G55" s="57">
        <v>240</v>
      </c>
      <c r="H55" s="57">
        <v>26.2</v>
      </c>
      <c r="I55" s="60"/>
      <c r="J55" s="57">
        <v>240</v>
      </c>
      <c r="K55" s="57">
        <v>60.3</v>
      </c>
      <c r="L55" s="60"/>
      <c r="M55" s="57">
        <v>240</v>
      </c>
      <c r="N55" s="57">
        <v>83.2</v>
      </c>
      <c r="O55" s="60"/>
      <c r="P55" s="57">
        <v>240</v>
      </c>
      <c r="Q55" s="57">
        <v>157</v>
      </c>
      <c r="R55" s="60"/>
      <c r="S55" s="57">
        <v>220</v>
      </c>
      <c r="T55" s="57">
        <v>29.4</v>
      </c>
      <c r="U55" s="60"/>
      <c r="V55" s="57">
        <v>220</v>
      </c>
      <c r="W55" s="57">
        <v>26.6</v>
      </c>
      <c r="X55" s="60"/>
      <c r="Y55" s="57">
        <v>250</v>
      </c>
      <c r="Z55" s="57">
        <v>34.4</v>
      </c>
      <c r="AA55" s="59"/>
    </row>
    <row r="56" spans="1:27" x14ac:dyDescent="0.25">
      <c r="A56" s="57">
        <v>240</v>
      </c>
      <c r="B56" s="57">
        <v>30.7</v>
      </c>
      <c r="D56" s="57">
        <v>240</v>
      </c>
      <c r="E56" s="57">
        <v>36.200000000000003</v>
      </c>
      <c r="G56" s="57">
        <v>270</v>
      </c>
      <c r="H56" s="57">
        <v>30.7</v>
      </c>
      <c r="I56" s="60"/>
      <c r="J56" s="57">
        <v>260</v>
      </c>
      <c r="K56" s="57">
        <v>68.2</v>
      </c>
      <c r="L56" s="60"/>
      <c r="M56" s="57">
        <v>260</v>
      </c>
      <c r="N56" s="57">
        <v>93</v>
      </c>
      <c r="O56" s="60"/>
      <c r="P56" s="57">
        <v>260</v>
      </c>
      <c r="Q56" s="57">
        <v>172</v>
      </c>
      <c r="R56" s="60"/>
      <c r="S56" s="57">
        <v>240</v>
      </c>
      <c r="T56" s="57">
        <v>33.200000000000003</v>
      </c>
      <c r="U56" s="60"/>
      <c r="V56" s="57">
        <v>240</v>
      </c>
      <c r="W56" s="57">
        <v>30.2</v>
      </c>
      <c r="X56" s="60"/>
      <c r="Y56" s="58">
        <v>300</v>
      </c>
      <c r="Z56" s="58">
        <v>46</v>
      </c>
      <c r="AA56" s="59"/>
    </row>
    <row r="57" spans="1:27" x14ac:dyDescent="0.25">
      <c r="A57" s="57">
        <v>270</v>
      </c>
      <c r="B57" s="57">
        <v>36.1</v>
      </c>
      <c r="D57" s="57">
        <v>260</v>
      </c>
      <c r="E57" s="57">
        <v>41.9</v>
      </c>
      <c r="G57" s="57">
        <v>300</v>
      </c>
      <c r="H57" s="57">
        <v>36.5</v>
      </c>
      <c r="I57" s="60"/>
      <c r="J57" s="57">
        <v>280</v>
      </c>
      <c r="K57" s="57">
        <v>76.400000000000006</v>
      </c>
      <c r="L57" s="60"/>
      <c r="M57" s="57">
        <v>280</v>
      </c>
      <c r="N57" s="57">
        <v>103</v>
      </c>
      <c r="O57" s="60"/>
      <c r="P57" s="57">
        <v>280</v>
      </c>
      <c r="Q57" s="57">
        <v>189</v>
      </c>
      <c r="R57" s="60"/>
      <c r="S57" s="57">
        <v>260</v>
      </c>
      <c r="T57" s="57">
        <v>37.9</v>
      </c>
      <c r="U57" s="60"/>
      <c r="V57" s="57">
        <v>270</v>
      </c>
      <c r="W57" s="57">
        <v>35.200000000000003</v>
      </c>
      <c r="X57" s="60"/>
      <c r="Y57" s="60"/>
      <c r="Z57" s="60"/>
      <c r="AA57" s="59"/>
    </row>
    <row r="58" spans="1:27" x14ac:dyDescent="0.25">
      <c r="A58" s="57">
        <v>300</v>
      </c>
      <c r="B58" s="57">
        <v>42.2</v>
      </c>
      <c r="D58" s="57">
        <v>280</v>
      </c>
      <c r="E58" s="57">
        <v>47.9</v>
      </c>
      <c r="G58" s="57">
        <v>330</v>
      </c>
      <c r="H58" s="57">
        <v>43</v>
      </c>
      <c r="I58" s="60"/>
      <c r="J58" s="57">
        <v>300</v>
      </c>
      <c r="K58" s="57">
        <v>88.3</v>
      </c>
      <c r="L58" s="60"/>
      <c r="M58" s="57">
        <v>300</v>
      </c>
      <c r="N58" s="57">
        <v>117</v>
      </c>
      <c r="O58" s="60"/>
      <c r="P58" s="57">
        <v>300</v>
      </c>
      <c r="Q58" s="57">
        <v>238</v>
      </c>
      <c r="R58" s="60"/>
      <c r="S58" s="57">
        <v>280</v>
      </c>
      <c r="T58" s="57">
        <v>41.8</v>
      </c>
      <c r="U58" s="60"/>
      <c r="V58" s="57">
        <v>300</v>
      </c>
      <c r="W58" s="57">
        <v>44.4</v>
      </c>
      <c r="X58" s="60"/>
      <c r="Y58" s="60"/>
      <c r="Z58" s="60"/>
      <c r="AA58" s="59"/>
    </row>
    <row r="59" spans="1:27" x14ac:dyDescent="0.25">
      <c r="A59" s="57">
        <v>330</v>
      </c>
      <c r="B59" s="57">
        <v>19.100000000000001</v>
      </c>
      <c r="D59" s="58">
        <v>300</v>
      </c>
      <c r="E59" s="58">
        <v>54.2</v>
      </c>
      <c r="G59" s="57">
        <v>360</v>
      </c>
      <c r="H59" s="57">
        <v>50.2</v>
      </c>
      <c r="I59" s="60"/>
      <c r="J59" s="57">
        <v>320</v>
      </c>
      <c r="K59" s="57">
        <v>97.6</v>
      </c>
      <c r="L59" s="60"/>
      <c r="M59" s="57">
        <v>320</v>
      </c>
      <c r="N59" s="57">
        <v>127</v>
      </c>
      <c r="O59" s="60"/>
      <c r="P59" s="57">
        <v>320</v>
      </c>
      <c r="Q59" s="57">
        <v>245</v>
      </c>
      <c r="R59" s="60"/>
      <c r="S59" s="58">
        <v>300</v>
      </c>
      <c r="T59" s="58">
        <v>46.2</v>
      </c>
      <c r="U59" s="60"/>
      <c r="V59" s="57">
        <v>330</v>
      </c>
      <c r="W59" s="57">
        <v>53.2</v>
      </c>
      <c r="X59" s="60"/>
      <c r="Y59" s="60"/>
      <c r="Z59" s="60"/>
      <c r="AA59" s="59"/>
    </row>
    <row r="60" spans="1:27" x14ac:dyDescent="0.25">
      <c r="A60" s="57">
        <v>360</v>
      </c>
      <c r="B60" s="57">
        <v>57.1</v>
      </c>
      <c r="G60" s="57">
        <v>400</v>
      </c>
      <c r="H60" s="57">
        <v>57.4</v>
      </c>
      <c r="I60" s="60"/>
      <c r="J60" s="57">
        <v>340</v>
      </c>
      <c r="K60" s="57">
        <v>105</v>
      </c>
      <c r="L60" s="60"/>
      <c r="M60" s="57">
        <v>340</v>
      </c>
      <c r="N60" s="57">
        <v>134</v>
      </c>
      <c r="O60" s="60"/>
      <c r="P60" s="57">
        <v>340</v>
      </c>
      <c r="Q60" s="57">
        <v>248</v>
      </c>
      <c r="R60" s="60"/>
      <c r="S60" s="60"/>
      <c r="T60" s="60"/>
      <c r="U60" s="60"/>
      <c r="V60" s="57">
        <v>360</v>
      </c>
      <c r="W60" s="57">
        <v>61.2</v>
      </c>
      <c r="X60" s="60"/>
      <c r="Y60" s="60"/>
      <c r="Z60" s="60"/>
      <c r="AA60" s="59"/>
    </row>
    <row r="61" spans="1:27" x14ac:dyDescent="0.25">
      <c r="A61" s="57">
        <v>400</v>
      </c>
      <c r="B61" s="57">
        <v>66.3</v>
      </c>
      <c r="G61" s="57">
        <v>450</v>
      </c>
      <c r="H61" s="57">
        <v>67.2</v>
      </c>
      <c r="I61" s="60"/>
      <c r="J61" s="57">
        <v>360</v>
      </c>
      <c r="K61" s="57">
        <v>112</v>
      </c>
      <c r="L61" s="60"/>
      <c r="M61" s="57">
        <v>360</v>
      </c>
      <c r="N61" s="57">
        <v>172</v>
      </c>
      <c r="O61" s="60"/>
      <c r="P61" s="57">
        <v>360</v>
      </c>
      <c r="Q61" s="57">
        <v>250</v>
      </c>
      <c r="R61" s="60"/>
      <c r="S61" s="60"/>
      <c r="T61" s="60"/>
      <c r="U61" s="60"/>
      <c r="V61" s="58">
        <v>400</v>
      </c>
      <c r="W61" s="58">
        <v>72.2</v>
      </c>
      <c r="X61" s="60"/>
      <c r="Y61" s="60"/>
      <c r="Z61" s="60"/>
      <c r="AA61" s="59"/>
    </row>
    <row r="62" spans="1:27" x14ac:dyDescent="0.25">
      <c r="A62" s="57">
        <v>450</v>
      </c>
      <c r="B62" s="57">
        <v>77.599999999999994</v>
      </c>
      <c r="G62" s="57">
        <v>500</v>
      </c>
      <c r="H62" s="57">
        <v>79.400000000000006</v>
      </c>
      <c r="I62" s="60"/>
      <c r="J62" s="57">
        <v>400</v>
      </c>
      <c r="K62" s="57">
        <v>125</v>
      </c>
      <c r="L62" s="60"/>
      <c r="M62" s="57">
        <v>400</v>
      </c>
      <c r="N62" s="57">
        <v>155</v>
      </c>
      <c r="O62" s="60"/>
      <c r="P62" s="57">
        <v>400</v>
      </c>
      <c r="Q62" s="57">
        <v>256</v>
      </c>
      <c r="R62" s="60"/>
      <c r="S62" s="60"/>
      <c r="T62" s="60"/>
      <c r="U62" s="60"/>
      <c r="V62" s="60"/>
      <c r="W62" s="60"/>
      <c r="X62" s="60"/>
      <c r="Y62" s="60"/>
      <c r="Z62" s="60"/>
      <c r="AA62" s="59"/>
    </row>
    <row r="63" spans="1:27" x14ac:dyDescent="0.25">
      <c r="A63" s="57">
        <v>500</v>
      </c>
      <c r="B63" s="57">
        <v>90.7</v>
      </c>
      <c r="G63" s="57">
        <v>550</v>
      </c>
      <c r="H63" s="57">
        <v>92.1</v>
      </c>
      <c r="I63" s="60"/>
      <c r="J63" s="57">
        <v>450</v>
      </c>
      <c r="K63" s="57">
        <v>140</v>
      </c>
      <c r="L63" s="60"/>
      <c r="M63" s="57">
        <v>450</v>
      </c>
      <c r="N63" s="57">
        <v>171</v>
      </c>
      <c r="O63" s="60"/>
      <c r="P63" s="57">
        <v>450</v>
      </c>
      <c r="Q63" s="57">
        <v>263</v>
      </c>
      <c r="R63" s="60"/>
      <c r="S63" s="60"/>
      <c r="T63" s="60"/>
      <c r="U63" s="60"/>
      <c r="V63" s="60"/>
      <c r="W63" s="60"/>
      <c r="X63" s="60"/>
      <c r="Y63" s="60"/>
      <c r="Z63" s="60"/>
      <c r="AA63" s="59"/>
    </row>
    <row r="64" spans="1:27" x14ac:dyDescent="0.25">
      <c r="A64" s="57">
        <v>550</v>
      </c>
      <c r="B64" s="57">
        <v>106</v>
      </c>
      <c r="G64" s="58">
        <v>600</v>
      </c>
      <c r="H64" s="58">
        <v>108</v>
      </c>
      <c r="I64" s="60"/>
      <c r="J64" s="57">
        <v>500</v>
      </c>
      <c r="K64" s="57">
        <v>155</v>
      </c>
      <c r="L64" s="60"/>
      <c r="M64" s="57">
        <v>500</v>
      </c>
      <c r="N64" s="57">
        <v>187</v>
      </c>
      <c r="O64" s="60"/>
      <c r="P64" s="57">
        <v>500</v>
      </c>
      <c r="Q64" s="57">
        <v>270</v>
      </c>
      <c r="R64" s="60"/>
      <c r="S64" s="60"/>
      <c r="T64" s="60"/>
      <c r="U64" s="60"/>
      <c r="V64" s="60"/>
      <c r="W64" s="60"/>
      <c r="X64" s="60"/>
      <c r="Y64" s="60"/>
      <c r="Z64" s="60"/>
      <c r="AA64" s="59"/>
    </row>
    <row r="65" spans="1:27" x14ac:dyDescent="0.25">
      <c r="A65" s="58">
        <v>600</v>
      </c>
      <c r="B65" s="58">
        <v>122</v>
      </c>
      <c r="G65" s="60"/>
      <c r="H65" s="60"/>
      <c r="I65" s="60"/>
      <c r="J65" s="57">
        <v>550</v>
      </c>
      <c r="K65" s="57">
        <v>166</v>
      </c>
      <c r="L65" s="60"/>
      <c r="M65" s="57">
        <v>550</v>
      </c>
      <c r="N65" s="57">
        <v>199</v>
      </c>
      <c r="O65" s="60"/>
      <c r="P65" s="57">
        <v>550</v>
      </c>
      <c r="Q65" s="57">
        <v>278</v>
      </c>
      <c r="R65" s="60"/>
      <c r="S65" s="60"/>
      <c r="T65" s="60"/>
      <c r="U65" s="60"/>
      <c r="V65" s="60"/>
      <c r="W65" s="60"/>
      <c r="X65" s="60"/>
      <c r="Y65" s="60"/>
      <c r="Z65" s="60"/>
      <c r="AA65" s="59"/>
    </row>
    <row r="66" spans="1:27" x14ac:dyDescent="0.25">
      <c r="G66" s="60"/>
      <c r="H66" s="60"/>
      <c r="I66" s="60"/>
      <c r="J66" s="57">
        <v>600</v>
      </c>
      <c r="K66" s="57">
        <v>178</v>
      </c>
      <c r="L66" s="60"/>
      <c r="M66" s="57">
        <v>600</v>
      </c>
      <c r="N66" s="57">
        <v>212</v>
      </c>
      <c r="O66" s="60"/>
      <c r="P66" s="57">
        <v>600</v>
      </c>
      <c r="Q66" s="57">
        <v>285</v>
      </c>
      <c r="R66" s="60"/>
      <c r="S66" s="60"/>
      <c r="T66" s="60"/>
      <c r="U66" s="60"/>
      <c r="V66" s="60"/>
      <c r="W66" s="60"/>
      <c r="X66" s="60"/>
      <c r="Y66" s="60"/>
      <c r="Z66" s="60"/>
      <c r="AA66" s="59"/>
    </row>
    <row r="67" spans="1:27" x14ac:dyDescent="0.25">
      <c r="G67" s="60"/>
      <c r="H67" s="60"/>
      <c r="I67" s="60"/>
      <c r="J67" s="57">
        <v>650</v>
      </c>
      <c r="K67" s="57">
        <v>190</v>
      </c>
      <c r="L67" s="60"/>
      <c r="M67" s="57">
        <v>650</v>
      </c>
      <c r="N67" s="57">
        <v>225</v>
      </c>
      <c r="O67" s="60"/>
      <c r="P67" s="57">
        <v>650</v>
      </c>
      <c r="Q67" s="57">
        <v>293</v>
      </c>
      <c r="R67" s="60"/>
      <c r="S67" s="60"/>
      <c r="T67" s="60"/>
      <c r="U67" s="60"/>
      <c r="V67" s="60"/>
      <c r="W67" s="60"/>
      <c r="X67" s="60"/>
      <c r="Y67" s="60"/>
      <c r="Z67" s="60"/>
      <c r="AA67" s="59"/>
    </row>
    <row r="68" spans="1:27" x14ac:dyDescent="0.25">
      <c r="G68" s="60"/>
      <c r="H68" s="60"/>
      <c r="I68" s="60"/>
      <c r="J68" s="57">
        <v>700</v>
      </c>
      <c r="K68" s="57">
        <v>204</v>
      </c>
      <c r="L68" s="60"/>
      <c r="M68" s="57">
        <v>700</v>
      </c>
      <c r="N68" s="57">
        <v>241</v>
      </c>
      <c r="O68" s="60"/>
      <c r="P68" s="57">
        <v>700</v>
      </c>
      <c r="Q68" s="57">
        <v>301</v>
      </c>
      <c r="R68" s="60"/>
      <c r="S68" s="60"/>
      <c r="T68" s="60"/>
      <c r="U68" s="60"/>
      <c r="V68" s="60"/>
      <c r="W68" s="60"/>
      <c r="X68" s="60"/>
      <c r="Y68" s="60"/>
      <c r="Z68" s="60"/>
      <c r="AA68" s="59"/>
    </row>
    <row r="69" spans="1:27" x14ac:dyDescent="0.25">
      <c r="G69" s="60"/>
      <c r="H69" s="60"/>
      <c r="I69" s="60"/>
      <c r="J69" s="57">
        <v>800</v>
      </c>
      <c r="K69" s="57">
        <v>224</v>
      </c>
      <c r="L69" s="60"/>
      <c r="M69" s="57">
        <v>800</v>
      </c>
      <c r="N69" s="57">
        <v>262</v>
      </c>
      <c r="O69" s="60"/>
      <c r="P69" s="57">
        <v>800</v>
      </c>
      <c r="Q69" s="57">
        <v>317</v>
      </c>
      <c r="R69" s="60"/>
      <c r="S69" s="60"/>
      <c r="T69" s="60"/>
      <c r="U69" s="60"/>
      <c r="V69" s="60"/>
      <c r="W69" s="60"/>
      <c r="X69" s="60"/>
      <c r="Y69" s="60"/>
      <c r="Z69" s="60"/>
      <c r="AA69" s="59"/>
    </row>
    <row r="70" spans="1:27" x14ac:dyDescent="0.25">
      <c r="G70" s="60"/>
      <c r="H70" s="60"/>
      <c r="I70" s="60"/>
      <c r="J70" s="57">
        <v>900</v>
      </c>
      <c r="K70" s="57">
        <v>252</v>
      </c>
      <c r="L70" s="60"/>
      <c r="M70" s="57">
        <v>900</v>
      </c>
      <c r="N70" s="57">
        <v>291</v>
      </c>
      <c r="O70" s="60"/>
      <c r="P70" s="57">
        <v>900</v>
      </c>
      <c r="Q70" s="57">
        <v>333</v>
      </c>
      <c r="R70" s="60"/>
      <c r="S70" s="60"/>
      <c r="T70" s="60"/>
      <c r="U70" s="60"/>
      <c r="V70" s="60"/>
      <c r="W70" s="60"/>
      <c r="X70" s="60"/>
      <c r="Y70" s="60"/>
      <c r="Z70" s="60"/>
      <c r="AA70" s="59"/>
    </row>
    <row r="71" spans="1:27" x14ac:dyDescent="0.25">
      <c r="G71" s="60"/>
      <c r="H71" s="60"/>
      <c r="I71" s="60"/>
      <c r="J71" s="58">
        <v>1000</v>
      </c>
      <c r="K71" s="58">
        <v>272</v>
      </c>
      <c r="L71" s="60"/>
      <c r="M71" s="58">
        <v>1000</v>
      </c>
      <c r="N71" s="58">
        <v>314</v>
      </c>
      <c r="O71" s="60"/>
      <c r="P71" s="58">
        <v>1000</v>
      </c>
      <c r="Q71" s="58">
        <v>349</v>
      </c>
      <c r="R71" s="60"/>
      <c r="S71" s="60"/>
      <c r="T71" s="60"/>
      <c r="U71" s="60"/>
      <c r="V71" s="60"/>
      <c r="W71" s="60"/>
      <c r="X71" s="60"/>
      <c r="Y71" s="60"/>
      <c r="Z71" s="60"/>
      <c r="AA71" s="59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  <drawing r:id="rId2"/>
  <tableParts count="11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_standar"/>
  <dimension ref="A1:S263"/>
  <sheetViews>
    <sheetView tabSelected="1" zoomScaleNormal="100" workbookViewId="0">
      <pane ySplit="2" topLeftCell="A3" activePane="bottomLeft" state="frozen"/>
      <selection pane="bottomLeft" activeCell="N6" sqref="N6"/>
    </sheetView>
  </sheetViews>
  <sheetFormatPr baseColWidth="10" defaultColWidth="9.140625" defaultRowHeight="15" x14ac:dyDescent="0.25"/>
  <cols>
    <col min="1" max="1" width="4.7109375" style="32" customWidth="1"/>
    <col min="2" max="2" width="18.42578125" style="32" customWidth="1"/>
    <col min="3" max="3" width="14.42578125" style="32" customWidth="1"/>
    <col min="4" max="4" width="18.140625" style="32" customWidth="1"/>
    <col min="5" max="5" width="12.140625" style="32" customWidth="1"/>
    <col min="6" max="6" width="10.7109375" style="32" customWidth="1"/>
    <col min="7" max="7" width="8.42578125" style="32" customWidth="1"/>
    <col min="8" max="9" width="10.5703125" style="32" customWidth="1"/>
    <col min="10" max="10" width="11.140625" style="32" customWidth="1"/>
    <col min="11" max="11" width="13.42578125" style="33" customWidth="1"/>
    <col min="12" max="12" width="21.28515625" style="33" customWidth="1"/>
    <col min="13" max="13" width="14.42578125" style="33" customWidth="1"/>
    <col min="14" max="14" width="13.28515625" style="32" customWidth="1"/>
    <col min="15" max="15" width="13.85546875" style="33" customWidth="1"/>
    <col min="16" max="16" width="14.85546875" style="32" customWidth="1"/>
    <col min="17" max="17" width="17.85546875" style="32" bestFit="1" customWidth="1"/>
    <col min="18" max="18" width="17.85546875" style="34" customWidth="1"/>
    <col min="19" max="19" width="9.5703125" style="6" bestFit="1" customWidth="1"/>
    <col min="20" max="20" width="9.140625" style="6" customWidth="1"/>
    <col min="21" max="16384" width="9.140625" style="6"/>
  </cols>
  <sheetData>
    <row r="1" spans="1:19" ht="149.25" customHeight="1" x14ac:dyDescent="0.25"/>
    <row r="2" spans="1:19" ht="38.25" x14ac:dyDescent="0.25">
      <c r="A2" s="35" t="s">
        <v>231</v>
      </c>
      <c r="B2" s="36" t="s">
        <v>0</v>
      </c>
      <c r="C2" s="37" t="s">
        <v>1</v>
      </c>
      <c r="D2" s="37" t="s">
        <v>28</v>
      </c>
      <c r="E2" s="37" t="s">
        <v>30</v>
      </c>
      <c r="F2" s="37" t="s">
        <v>29</v>
      </c>
      <c r="G2" s="37" t="s">
        <v>230</v>
      </c>
      <c r="H2" s="37" t="s">
        <v>222</v>
      </c>
      <c r="I2" s="37" t="s">
        <v>223</v>
      </c>
      <c r="J2" s="37" t="s">
        <v>224</v>
      </c>
      <c r="K2" s="38" t="s">
        <v>221</v>
      </c>
      <c r="L2" s="38" t="s">
        <v>2</v>
      </c>
      <c r="M2" s="38" t="s">
        <v>238</v>
      </c>
      <c r="N2" s="37" t="s">
        <v>4</v>
      </c>
      <c r="O2" s="38" t="s">
        <v>232</v>
      </c>
      <c r="P2" s="38" t="s">
        <v>3</v>
      </c>
      <c r="Q2" s="39" t="s">
        <v>240</v>
      </c>
      <c r="R2" s="6"/>
      <c r="S2" s="25"/>
    </row>
    <row r="3" spans="1:19" x14ac:dyDescent="0.25">
      <c r="A3" s="28"/>
      <c r="B3" s="11" t="s">
        <v>5</v>
      </c>
      <c r="C3" s="40"/>
      <c r="D3" s="5" t="s">
        <v>225</v>
      </c>
      <c r="E3" s="5" t="s">
        <v>32</v>
      </c>
      <c r="F3" s="31" t="str">
        <f>VLOOKUP(tab_stock[[#This Row],[Matériaux]],tab_matériaux[],2,FALSE)</f>
        <v>Inox</v>
      </c>
      <c r="G3" s="5">
        <v>3</v>
      </c>
      <c r="H3" s="5"/>
      <c r="I3" s="5"/>
      <c r="J3" s="5"/>
      <c r="K3" s="18">
        <f>surface(tab_stock[[#This Row],[Format]],tab_stock[[#This Row],[Ø (mm)]],tab_stock[[#This Row],[Largueur/basse (mm)]],tab_stock[[#This Row],[hauteur (mm)]],tab_stock[[#This Row],[épaisseur (mm)]])</f>
        <v>7.0685834705770344E-6</v>
      </c>
      <c r="L3" s="18">
        <f>VLOOKUP(tab_stock[[#This Row],[Matériaux]],tab_matériaux[],3,FALSE)*tab_stock[[#This Row],[Surface m²]]</f>
        <v>5.6053866921675882E-2</v>
      </c>
      <c r="M3" s="18">
        <v>4500</v>
      </c>
      <c r="N3" s="5" t="s">
        <v>6</v>
      </c>
      <c r="O3" s="45">
        <f>poids(tab_stock[[#This Row],[Format]],tab_stock[[#This Row],[Stock réel (mm) / m²]],tab_stock[[#This Row],[Poids au mètre(kg)]])</f>
        <v>0.25224240114754148</v>
      </c>
      <c r="P3" s="50">
        <f>O3*VLOOKUP(tab_stock[[#This Row],[Matériaux]],tab_matériaux[],4,FALSE)</f>
        <v>0.97870051645246092</v>
      </c>
      <c r="Q3" s="26"/>
      <c r="R3" s="6"/>
    </row>
    <row r="4" spans="1:19" x14ac:dyDescent="0.25">
      <c r="A4" s="28"/>
      <c r="B4" s="12" t="s">
        <v>7</v>
      </c>
      <c r="C4" s="40"/>
      <c r="D4" s="5" t="s">
        <v>225</v>
      </c>
      <c r="E4" s="5" t="s">
        <v>32</v>
      </c>
      <c r="F4" s="31" t="str">
        <f>VLOOKUP(tab_stock[[#This Row],[Matériaux]],tab_matériaux[],2,FALSE)</f>
        <v>Inox</v>
      </c>
      <c r="G4" s="5">
        <v>4</v>
      </c>
      <c r="H4" s="5"/>
      <c r="I4" s="5"/>
      <c r="J4" s="5"/>
      <c r="K4" s="18">
        <f>surface(tab_stock[[#This Row],[Format]],tab_stock[[#This Row],[Ø (mm)]],tab_stock[[#This Row],[Largueur/basse (mm)]],tab_stock[[#This Row],[hauteur (mm)]],tab_stock[[#This Row],[épaisseur (mm)]])</f>
        <v>1.2566370614359172E-5</v>
      </c>
      <c r="L4" s="18">
        <f>VLOOKUP(tab_stock[[#This Row],[Matériaux]],tab_matériaux[],3,FALSE)*tab_stock[[#This Row],[Surface m²]]</f>
        <v>9.9651318971868227E-2</v>
      </c>
      <c r="M4" s="18">
        <v>4000</v>
      </c>
      <c r="N4" s="5" t="s">
        <v>6</v>
      </c>
      <c r="O4" s="45">
        <f>poids(tab_stock[[#This Row],[Format]],tab_stock[[#This Row],[Stock réel (mm) / m²]],tab_stock[[#This Row],[Poids au mètre(kg)]])</f>
        <v>0.39860527588747291</v>
      </c>
      <c r="P4" s="50">
        <f>O4*VLOOKUP(tab_stock[[#This Row],[Matériaux]],tab_matériaux[],4,FALSE)</f>
        <v>1.5465884704433948</v>
      </c>
      <c r="Q4" s="26"/>
      <c r="R4" s="6"/>
    </row>
    <row r="5" spans="1:19" x14ac:dyDescent="0.25">
      <c r="A5" s="28"/>
      <c r="B5" s="11" t="s">
        <v>8</v>
      </c>
      <c r="C5" s="40"/>
      <c r="D5" s="5" t="s">
        <v>225</v>
      </c>
      <c r="E5" s="5" t="s">
        <v>32</v>
      </c>
      <c r="F5" s="31" t="str">
        <f>VLOOKUP(tab_stock[[#This Row],[Matériaux]],tab_matériaux[],2,FALSE)</f>
        <v>Inox</v>
      </c>
      <c r="G5" s="5">
        <v>5</v>
      </c>
      <c r="H5" s="5"/>
      <c r="I5" s="5"/>
      <c r="J5" s="5"/>
      <c r="K5" s="18">
        <f>surface(tab_stock[[#This Row],[Format]],tab_stock[[#This Row],[Ø (mm)]],tab_stock[[#This Row],[Largueur/basse (mm)]],tab_stock[[#This Row],[hauteur (mm)]],tab_stock[[#This Row],[épaisseur (mm)]])</f>
        <v>1.9634954084936207E-5</v>
      </c>
      <c r="L5" s="18">
        <f>VLOOKUP(tab_stock[[#This Row],[Matériaux]],tab_matériaux[],3,FALSE)*tab_stock[[#This Row],[Surface m²]]</f>
        <v>0.15570518589354412</v>
      </c>
      <c r="M5" s="18">
        <v>7000</v>
      </c>
      <c r="N5" s="5" t="s">
        <v>6</v>
      </c>
      <c r="O5" s="45">
        <f>poids(tab_stock[[#This Row],[Format]],tab_stock[[#This Row],[Stock réel (mm) / m²]],tab_stock[[#This Row],[Poids au mètre(kg)]])</f>
        <v>1.0899363012548089</v>
      </c>
      <c r="P5" s="50">
        <f>O5*VLOOKUP(tab_stock[[#This Row],[Matériaux]],tab_matériaux[],4,FALSE)</f>
        <v>4.2289528488686585</v>
      </c>
      <c r="Q5" s="26"/>
      <c r="R5" s="6"/>
    </row>
    <row r="6" spans="1:19" x14ac:dyDescent="0.25">
      <c r="A6" s="28"/>
      <c r="B6" s="12" t="s">
        <v>9</v>
      </c>
      <c r="C6" s="40"/>
      <c r="D6" s="5" t="s">
        <v>225</v>
      </c>
      <c r="E6" s="5" t="s">
        <v>32</v>
      </c>
      <c r="F6" s="31" t="str">
        <f>VLOOKUP(tab_stock[[#This Row],[Matériaux]],tab_matériaux[],2,FALSE)</f>
        <v>Inox</v>
      </c>
      <c r="G6" s="5">
        <v>6</v>
      </c>
      <c r="H6" s="5"/>
      <c r="I6" s="5"/>
      <c r="J6" s="5"/>
      <c r="K6" s="18">
        <f>surface(tab_stock[[#This Row],[Format]],tab_stock[[#This Row],[Ø (mm)]],tab_stock[[#This Row],[Largueur/basse (mm)]],tab_stock[[#This Row],[hauteur (mm)]],tab_stock[[#This Row],[épaisseur (mm)]])</f>
        <v>2.8274333882308137E-5</v>
      </c>
      <c r="L6" s="18">
        <f>VLOOKUP(tab_stock[[#This Row],[Matériaux]],tab_matériaux[],3,FALSE)*tab_stock[[#This Row],[Surface m²]]</f>
        <v>0.22421546768670353</v>
      </c>
      <c r="M6" s="18">
        <v>3300</v>
      </c>
      <c r="N6" s="5" t="s">
        <v>6</v>
      </c>
      <c r="O6" s="45">
        <f>poids(tab_stock[[#This Row],[Format]],tab_stock[[#This Row],[Stock réel (mm) / m²]],tab_stock[[#This Row],[Poids au mètre(kg)]])</f>
        <v>0.73991104336612157</v>
      </c>
      <c r="P6" s="50">
        <f>O6*VLOOKUP(tab_stock[[#This Row],[Matériaux]],tab_matériaux[],4,FALSE)</f>
        <v>2.8708548482605516</v>
      </c>
      <c r="Q6" s="26"/>
      <c r="R6" s="6"/>
    </row>
    <row r="7" spans="1:19" x14ac:dyDescent="0.25">
      <c r="A7" s="28"/>
      <c r="B7" s="11" t="s">
        <v>10</v>
      </c>
      <c r="C7" s="40"/>
      <c r="D7" s="5" t="s">
        <v>225</v>
      </c>
      <c r="E7" s="5" t="s">
        <v>32</v>
      </c>
      <c r="F7" s="31" t="str">
        <f>VLOOKUP(tab_stock[[#This Row],[Matériaux]],tab_matériaux[],2,FALSE)</f>
        <v>Inox</v>
      </c>
      <c r="G7" s="5">
        <v>8</v>
      </c>
      <c r="H7" s="5"/>
      <c r="I7" s="5"/>
      <c r="J7" s="5"/>
      <c r="K7" s="18">
        <f>surface(tab_stock[[#This Row],[Format]],tab_stock[[#This Row],[Ø (mm)]],tab_stock[[#This Row],[Largueur/basse (mm)]],tab_stock[[#This Row],[hauteur (mm)]],tab_stock[[#This Row],[épaisseur (mm)]])</f>
        <v>5.0265482457436686E-5</v>
      </c>
      <c r="L7" s="18">
        <f>VLOOKUP(tab_stock[[#This Row],[Matériaux]],tab_matériaux[],3,FALSE)*tab_stock[[#This Row],[Surface m²]]</f>
        <v>0.39860527588747291</v>
      </c>
      <c r="M7" s="18">
        <v>5400</v>
      </c>
      <c r="N7" s="5" t="s">
        <v>6</v>
      </c>
      <c r="O7" s="45">
        <f>poids(tab_stock[[#This Row],[Format]],tab_stock[[#This Row],[Stock réel (mm) / m²]],tab_stock[[#This Row],[Poids au mètre(kg)]])</f>
        <v>2.1524684897923541</v>
      </c>
      <c r="P7" s="50">
        <f>O7*VLOOKUP(tab_stock[[#This Row],[Matériaux]],tab_matériaux[],4,FALSE)</f>
        <v>8.3515777403943332</v>
      </c>
      <c r="Q7" s="26"/>
      <c r="R7" s="6"/>
    </row>
    <row r="8" spans="1:19" x14ac:dyDescent="0.25">
      <c r="A8" s="28"/>
      <c r="B8" s="11" t="s">
        <v>11</v>
      </c>
      <c r="C8" s="40"/>
      <c r="D8" s="5" t="s">
        <v>225</v>
      </c>
      <c r="E8" s="5" t="s">
        <v>32</v>
      </c>
      <c r="F8" s="31" t="str">
        <f>VLOOKUP(tab_stock[[#This Row],[Matériaux]],tab_matériaux[],2,FALSE)</f>
        <v>Inox</v>
      </c>
      <c r="G8" s="5">
        <v>10</v>
      </c>
      <c r="H8" s="5"/>
      <c r="I8" s="5"/>
      <c r="J8" s="5"/>
      <c r="K8" s="18">
        <f>surface(tab_stock[[#This Row],[Format]],tab_stock[[#This Row],[Ø (mm)]],tab_stock[[#This Row],[Largueur/basse (mm)]],tab_stock[[#This Row],[hauteur (mm)]],tab_stock[[#This Row],[épaisseur (mm)]])</f>
        <v>7.8539816339744827E-5</v>
      </c>
      <c r="L8" s="18">
        <f>VLOOKUP(tab_stock[[#This Row],[Matériaux]],tab_matériaux[],3,FALSE)*tab_stock[[#This Row],[Surface m²]]</f>
        <v>0.62282074357417649</v>
      </c>
      <c r="M8" s="18">
        <v>4000</v>
      </c>
      <c r="N8" s="5" t="s">
        <v>6</v>
      </c>
      <c r="O8" s="45">
        <f>poids(tab_stock[[#This Row],[Format]],tab_stock[[#This Row],[Stock réel (mm) / m²]],tab_stock[[#This Row],[Poids au mètre(kg)]])</f>
        <v>2.491282974296706</v>
      </c>
      <c r="P8" s="50">
        <f>O8*VLOOKUP(tab_stock[[#This Row],[Matériaux]],tab_matériaux[],4,FALSE)</f>
        <v>9.6661779402712185</v>
      </c>
      <c r="Q8" s="26"/>
      <c r="R8" s="6"/>
    </row>
    <row r="9" spans="1:19" x14ac:dyDescent="0.25">
      <c r="A9" s="28"/>
      <c r="B9" s="11" t="s">
        <v>12</v>
      </c>
      <c r="C9" s="40"/>
      <c r="D9" s="5" t="s">
        <v>225</v>
      </c>
      <c r="E9" s="5" t="s">
        <v>32</v>
      </c>
      <c r="F9" s="31" t="str">
        <f>VLOOKUP(tab_stock[[#This Row],[Matériaux]],tab_matériaux[],2,FALSE)</f>
        <v>Inox</v>
      </c>
      <c r="G9" s="5">
        <v>12</v>
      </c>
      <c r="H9" s="5"/>
      <c r="I9" s="5"/>
      <c r="J9" s="5"/>
      <c r="K9" s="18">
        <f>surface(tab_stock[[#This Row],[Format]],tab_stock[[#This Row],[Ø (mm)]],tab_stock[[#This Row],[Largueur/basse (mm)]],tab_stock[[#This Row],[hauteur (mm)]],tab_stock[[#This Row],[épaisseur (mm)]])</f>
        <v>1.1309733552923255E-4</v>
      </c>
      <c r="L9" s="18">
        <f>VLOOKUP(tab_stock[[#This Row],[Matériaux]],tab_matériaux[],3,FALSE)*tab_stock[[#This Row],[Surface m²]]</f>
        <v>0.89686187074681412</v>
      </c>
      <c r="M9" s="18">
        <v>4700</v>
      </c>
      <c r="N9" s="5" t="s">
        <v>6</v>
      </c>
      <c r="O9" s="45">
        <f>poids(tab_stock[[#This Row],[Format]],tab_stock[[#This Row],[Stock réel (mm) / m²]],tab_stock[[#This Row],[Poids au mètre(kg)]])</f>
        <v>4.2152507925100267</v>
      </c>
      <c r="P9" s="50">
        <f>O9*VLOOKUP(tab_stock[[#This Row],[Matériaux]],tab_matériaux[],4,FALSE)</f>
        <v>16.355173074938904</v>
      </c>
      <c r="Q9" s="26"/>
      <c r="R9" s="6"/>
    </row>
    <row r="10" spans="1:19" x14ac:dyDescent="0.25">
      <c r="A10" s="28"/>
      <c r="B10" s="11" t="s">
        <v>13</v>
      </c>
      <c r="C10" s="40"/>
      <c r="D10" s="5" t="s">
        <v>225</v>
      </c>
      <c r="E10" s="5" t="s">
        <v>32</v>
      </c>
      <c r="F10" s="31" t="str">
        <f>VLOOKUP(tab_stock[[#This Row],[Matériaux]],tab_matériaux[],2,FALSE)</f>
        <v>Inox</v>
      </c>
      <c r="G10" s="5">
        <v>16</v>
      </c>
      <c r="H10" s="5"/>
      <c r="I10" s="5"/>
      <c r="J10" s="5"/>
      <c r="K10" s="18">
        <f>surface(tab_stock[[#This Row],[Format]],tab_stock[[#This Row],[Ø (mm)]],tab_stock[[#This Row],[Largueur/basse (mm)]],tab_stock[[#This Row],[hauteur (mm)]],tab_stock[[#This Row],[épaisseur (mm)]])</f>
        <v>2.0106192982974675E-4</v>
      </c>
      <c r="L10" s="18">
        <f>VLOOKUP(tab_stock[[#This Row],[Matériaux]],tab_matériaux[],3,FALSE)*tab_stock[[#This Row],[Surface m²]]</f>
        <v>1.5944211035498916</v>
      </c>
      <c r="M10" s="18">
        <v>1600</v>
      </c>
      <c r="N10" s="5" t="s">
        <v>6</v>
      </c>
      <c r="O10" s="45">
        <f>poids(tab_stock[[#This Row],[Format]],tab_stock[[#This Row],[Stock réel (mm) / m²]],tab_stock[[#This Row],[Poids au mètre(kg)]])</f>
        <v>2.5510737656798264</v>
      </c>
      <c r="P10" s="50">
        <f>O10*VLOOKUP(tab_stock[[#This Row],[Matériaux]],tab_matériaux[],4,FALSE)</f>
        <v>9.8981662108377257</v>
      </c>
      <c r="Q10" s="26"/>
      <c r="R10" s="6"/>
    </row>
    <row r="11" spans="1:19" x14ac:dyDescent="0.25">
      <c r="A11" s="28"/>
      <c r="B11" s="11" t="s">
        <v>14</v>
      </c>
      <c r="C11" s="40"/>
      <c r="D11" s="5" t="s">
        <v>225</v>
      </c>
      <c r="E11" s="5" t="s">
        <v>32</v>
      </c>
      <c r="F11" s="31" t="str">
        <f>VLOOKUP(tab_stock[[#This Row],[Matériaux]],tab_matériaux[],2,FALSE)</f>
        <v>Inox</v>
      </c>
      <c r="G11" s="5">
        <v>20</v>
      </c>
      <c r="H11" s="5"/>
      <c r="I11" s="5"/>
      <c r="J11" s="5"/>
      <c r="K11" s="18">
        <f>surface(tab_stock[[#This Row],[Format]],tab_stock[[#This Row],[Ø (mm)]],tab_stock[[#This Row],[Largueur/basse (mm)]],tab_stock[[#This Row],[hauteur (mm)]],tab_stock[[#This Row],[épaisseur (mm)]])</f>
        <v>3.1415926535897931E-4</v>
      </c>
      <c r="L11" s="18">
        <f>VLOOKUP(tab_stock[[#This Row],[Matériaux]],tab_matériaux[],3,FALSE)*tab_stock[[#This Row],[Surface m²]]</f>
        <v>2.491282974296706</v>
      </c>
      <c r="M11" s="18">
        <v>1900</v>
      </c>
      <c r="N11" s="5" t="s">
        <v>6</v>
      </c>
      <c r="O11" s="45">
        <f>poids(tab_stock[[#This Row],[Format]],tab_stock[[#This Row],[Stock réel (mm) / m²]],tab_stock[[#This Row],[Poids au mètre(kg)]])</f>
        <v>4.733437651163741</v>
      </c>
      <c r="P11" s="50">
        <f>O11*VLOOKUP(tab_stock[[#This Row],[Matériaux]],tab_matériaux[],4,FALSE)</f>
        <v>18.365738086515314</v>
      </c>
      <c r="Q11" s="26"/>
      <c r="R11" s="6"/>
    </row>
    <row r="12" spans="1:19" x14ac:dyDescent="0.25">
      <c r="A12" s="28"/>
      <c r="B12" s="11" t="s">
        <v>15</v>
      </c>
      <c r="C12" s="40"/>
      <c r="D12" s="5" t="s">
        <v>225</v>
      </c>
      <c r="E12" s="5" t="s">
        <v>32</v>
      </c>
      <c r="F12" s="31" t="str">
        <f>VLOOKUP(tab_stock[[#This Row],[Matériaux]],tab_matériaux[],2,FALSE)</f>
        <v>Inox</v>
      </c>
      <c r="G12" s="5">
        <v>25</v>
      </c>
      <c r="H12" s="5"/>
      <c r="I12" s="5"/>
      <c r="J12" s="5"/>
      <c r="K12" s="18">
        <f>surface(tab_stock[[#This Row],[Format]],tab_stock[[#This Row],[Ø (mm)]],tab_stock[[#This Row],[Largueur/basse (mm)]],tab_stock[[#This Row],[hauteur (mm)]],tab_stock[[#This Row],[épaisseur (mm)]])</f>
        <v>4.9087385212340511E-4</v>
      </c>
      <c r="L12" s="18">
        <f>VLOOKUP(tab_stock[[#This Row],[Matériaux]],tab_matériaux[],3,FALSE)*tab_stock[[#This Row],[Surface m²]]</f>
        <v>3.8926296473386026</v>
      </c>
      <c r="M12" s="18">
        <v>4700</v>
      </c>
      <c r="N12" s="5" t="s">
        <v>6</v>
      </c>
      <c r="O12" s="45">
        <f>poids(tab_stock[[#This Row],[Format]],tab_stock[[#This Row],[Stock réel (mm) / m²]],tab_stock[[#This Row],[Poids au mètre(kg)]])</f>
        <v>18.295359342491434</v>
      </c>
      <c r="P12" s="50">
        <f>O12*VLOOKUP(tab_stock[[#This Row],[Matériaux]],tab_matériaux[],4,FALSE)</f>
        <v>70.98599424886676</v>
      </c>
      <c r="Q12" s="26"/>
      <c r="R12" s="6"/>
    </row>
    <row r="13" spans="1:19" x14ac:dyDescent="0.25">
      <c r="A13" s="28"/>
      <c r="B13" s="11" t="s">
        <v>16</v>
      </c>
      <c r="C13" s="40"/>
      <c r="D13" s="5" t="s">
        <v>225</v>
      </c>
      <c r="E13" s="5" t="s">
        <v>32</v>
      </c>
      <c r="F13" s="31" t="str">
        <f>VLOOKUP(tab_stock[[#This Row],[Matériaux]],tab_matériaux[],2,FALSE)</f>
        <v>Inox</v>
      </c>
      <c r="G13" s="5">
        <v>30</v>
      </c>
      <c r="H13" s="5"/>
      <c r="I13" s="5"/>
      <c r="J13" s="5"/>
      <c r="K13" s="18">
        <f>surface(tab_stock[[#This Row],[Format]],tab_stock[[#This Row],[Ø (mm)]],tab_stock[[#This Row],[Largueur/basse (mm)]],tab_stock[[#This Row],[hauteur (mm)]],tab_stock[[#This Row],[épaisseur (mm)]])</f>
        <v>7.0685834705770342E-4</v>
      </c>
      <c r="L13" s="18">
        <f>VLOOKUP(tab_stock[[#This Row],[Matériaux]],tab_matériaux[],3,FALSE)*tab_stock[[#This Row],[Surface m²]]</f>
        <v>5.6053866921675883</v>
      </c>
      <c r="M13" s="18">
        <v>2000</v>
      </c>
      <c r="N13" s="5" t="s">
        <v>6</v>
      </c>
      <c r="O13" s="45">
        <f>poids(tab_stock[[#This Row],[Format]],tab_stock[[#This Row],[Stock réel (mm) / m²]],tab_stock[[#This Row],[Poids au mètre(kg)]])</f>
        <v>11.210773384335177</v>
      </c>
      <c r="P13" s="50">
        <f>O13*VLOOKUP(tab_stock[[#This Row],[Matériaux]],tab_matériaux[],4,FALSE)</f>
        <v>43.497800731220487</v>
      </c>
      <c r="Q13" s="26"/>
      <c r="R13" s="6"/>
    </row>
    <row r="14" spans="1:19" x14ac:dyDescent="0.25">
      <c r="A14" s="28"/>
      <c r="B14" s="11" t="s">
        <v>17</v>
      </c>
      <c r="C14" s="40"/>
      <c r="D14" s="5" t="s">
        <v>225</v>
      </c>
      <c r="E14" s="5" t="s">
        <v>32</v>
      </c>
      <c r="F14" s="31" t="str">
        <f>VLOOKUP(tab_stock[[#This Row],[Matériaux]],tab_matériaux[],2,FALSE)</f>
        <v>Inox</v>
      </c>
      <c r="G14" s="5">
        <v>35</v>
      </c>
      <c r="H14" s="5"/>
      <c r="I14" s="5"/>
      <c r="J14" s="5"/>
      <c r="K14" s="18">
        <f>surface(tab_stock[[#This Row],[Format]],tab_stock[[#This Row],[Ø (mm)]],tab_stock[[#This Row],[Largueur/basse (mm)]],tab_stock[[#This Row],[hauteur (mm)]],tab_stock[[#This Row],[épaisseur (mm)]])</f>
        <v>9.6211275016187413E-4</v>
      </c>
      <c r="L14" s="18">
        <f>VLOOKUP(tab_stock[[#This Row],[Matériaux]],tab_matériaux[],3,FALSE)*tab_stock[[#This Row],[Surface m²]]</f>
        <v>7.6295541087836618</v>
      </c>
      <c r="M14" s="18">
        <v>3400</v>
      </c>
      <c r="N14" s="5" t="s">
        <v>6</v>
      </c>
      <c r="O14" s="45">
        <f>poids(tab_stock[[#This Row],[Format]],tab_stock[[#This Row],[Stock réel (mm) / m²]],tab_stock[[#This Row],[Poids au mètre(kg)]])</f>
        <v>25.940483969864452</v>
      </c>
      <c r="P14" s="50">
        <f>O14*VLOOKUP(tab_stock[[#This Row],[Matériaux]],tab_matériaux[],4,FALSE)</f>
        <v>100.64907780307408</v>
      </c>
      <c r="Q14" s="26"/>
      <c r="R14" s="6"/>
    </row>
    <row r="15" spans="1:19" x14ac:dyDescent="0.25">
      <c r="A15" s="28"/>
      <c r="B15" s="12" t="s">
        <v>18</v>
      </c>
      <c r="C15" s="40"/>
      <c r="D15" s="5" t="s">
        <v>225</v>
      </c>
      <c r="E15" s="5" t="s">
        <v>32</v>
      </c>
      <c r="F15" s="31" t="str">
        <f>VLOOKUP(tab_stock[[#This Row],[Matériaux]],tab_matériaux[],2,FALSE)</f>
        <v>Inox</v>
      </c>
      <c r="G15" s="5">
        <v>40</v>
      </c>
      <c r="H15" s="5"/>
      <c r="I15" s="5"/>
      <c r="J15" s="5"/>
      <c r="K15" s="18">
        <f>surface(tab_stock[[#This Row],[Format]],tab_stock[[#This Row],[Ø (mm)]],tab_stock[[#This Row],[Largueur/basse (mm)]],tab_stock[[#This Row],[hauteur (mm)]],tab_stock[[#This Row],[épaisseur (mm)]])</f>
        <v>1.2566370614359172E-3</v>
      </c>
      <c r="L15" s="18">
        <f>VLOOKUP(tab_stock[[#This Row],[Matériaux]],tab_matériaux[],3,FALSE)*tab_stock[[#This Row],[Surface m²]]</f>
        <v>9.9651318971868239</v>
      </c>
      <c r="M15" s="18">
        <v>3000</v>
      </c>
      <c r="N15" s="5" t="s">
        <v>6</v>
      </c>
      <c r="O15" s="45">
        <f>poids(tab_stock[[#This Row],[Format]],tab_stock[[#This Row],[Stock réel (mm) / m²]],tab_stock[[#This Row],[Poids au mètre(kg)]])</f>
        <v>29.895395691560473</v>
      </c>
      <c r="P15" s="50">
        <f>O15*VLOOKUP(tab_stock[[#This Row],[Matériaux]],tab_matériaux[],4,FALSE)</f>
        <v>115.99413528325464</v>
      </c>
      <c r="Q15" s="26"/>
      <c r="R15" s="6"/>
    </row>
    <row r="16" spans="1:19" x14ac:dyDescent="0.25">
      <c r="A16" s="28"/>
      <c r="B16" s="11" t="s">
        <v>19</v>
      </c>
      <c r="C16" s="40"/>
      <c r="D16" s="5" t="s">
        <v>225</v>
      </c>
      <c r="E16" s="5" t="s">
        <v>32</v>
      </c>
      <c r="F16" s="31" t="str">
        <f>VLOOKUP(tab_stock[[#This Row],[Matériaux]],tab_matériaux[],2,FALSE)</f>
        <v>Inox</v>
      </c>
      <c r="G16" s="5">
        <v>55</v>
      </c>
      <c r="H16" s="5"/>
      <c r="I16" s="5"/>
      <c r="J16" s="5"/>
      <c r="K16" s="18">
        <f>surface(tab_stock[[#This Row],[Format]],tab_stock[[#This Row],[Ø (mm)]],tab_stock[[#This Row],[Largueur/basse (mm)]],tab_stock[[#This Row],[hauteur (mm)]],tab_stock[[#This Row],[épaisseur (mm)]])</f>
        <v>2.3758294442772811E-3</v>
      </c>
      <c r="L16" s="18">
        <f>VLOOKUP(tab_stock[[#This Row],[Matériaux]],tab_matériaux[],3,FALSE)*tab_stock[[#This Row],[Surface m²]]</f>
        <v>18.840327493118838</v>
      </c>
      <c r="M16" s="18">
        <v>4800</v>
      </c>
      <c r="N16" s="5" t="s">
        <v>6</v>
      </c>
      <c r="O16" s="45">
        <f>poids(tab_stock[[#This Row],[Format]],tab_stock[[#This Row],[Stock réel (mm) / m²]],tab_stock[[#This Row],[Poids au mètre(kg)]])</f>
        <v>90.433571966970433</v>
      </c>
      <c r="P16" s="50">
        <f>O16*VLOOKUP(tab_stock[[#This Row],[Matériaux]],tab_matériaux[],4,FALSE)</f>
        <v>350.8822592318453</v>
      </c>
      <c r="Q16" s="26"/>
      <c r="R16" s="6"/>
    </row>
    <row r="17" spans="1:18" x14ac:dyDescent="0.25">
      <c r="A17" s="28"/>
      <c r="B17" s="11" t="s">
        <v>20</v>
      </c>
      <c r="C17" s="40"/>
      <c r="D17" s="5" t="s">
        <v>225</v>
      </c>
      <c r="E17" s="5" t="s">
        <v>32</v>
      </c>
      <c r="F17" s="31" t="str">
        <f>VLOOKUP(tab_stock[[#This Row],[Matériaux]],tab_matériaux[],2,FALSE)</f>
        <v>Inox</v>
      </c>
      <c r="G17" s="5">
        <v>60</v>
      </c>
      <c r="H17" s="5"/>
      <c r="I17" s="5"/>
      <c r="J17" s="5"/>
      <c r="K17" s="18">
        <f>surface(tab_stock[[#This Row],[Format]],tab_stock[[#This Row],[Ø (mm)]],tab_stock[[#This Row],[Largueur/basse (mm)]],tab_stock[[#This Row],[hauteur (mm)]],tab_stock[[#This Row],[épaisseur (mm)]])</f>
        <v>2.8274333882308137E-3</v>
      </c>
      <c r="L17" s="18">
        <f>VLOOKUP(tab_stock[[#This Row],[Matériaux]],tab_matériaux[],3,FALSE)*tab_stock[[#This Row],[Surface m²]]</f>
        <v>22.421546768670353</v>
      </c>
      <c r="M17" s="18">
        <v>340</v>
      </c>
      <c r="N17" s="5" t="s">
        <v>6</v>
      </c>
      <c r="O17" s="45">
        <f>poids(tab_stock[[#This Row],[Format]],tab_stock[[#This Row],[Stock réel (mm) / m²]],tab_stock[[#This Row],[Poids au mètre(kg)]])</f>
        <v>7.6233259013479202</v>
      </c>
      <c r="P17" s="50">
        <f>O17*VLOOKUP(tab_stock[[#This Row],[Matériaux]],tab_matériaux[],4,FALSE)</f>
        <v>29.578504497229929</v>
      </c>
      <c r="Q17" s="26"/>
      <c r="R17" s="6"/>
    </row>
    <row r="18" spans="1:18" x14ac:dyDescent="0.25">
      <c r="A18" s="28"/>
      <c r="B18" s="11" t="s">
        <v>21</v>
      </c>
      <c r="C18" s="40"/>
      <c r="D18" s="5" t="s">
        <v>225</v>
      </c>
      <c r="E18" s="5" t="s">
        <v>32</v>
      </c>
      <c r="F18" s="31" t="str">
        <f>VLOOKUP(tab_stock[[#This Row],[Matériaux]],tab_matériaux[],2,FALSE)</f>
        <v>Inox</v>
      </c>
      <c r="G18" s="5">
        <v>65</v>
      </c>
      <c r="H18" s="5"/>
      <c r="I18" s="5"/>
      <c r="J18" s="5"/>
      <c r="K18" s="18">
        <f>surface(tab_stock[[#This Row],[Format]],tab_stock[[#This Row],[Ø (mm)]],tab_stock[[#This Row],[Largueur/basse (mm)]],tab_stock[[#This Row],[hauteur (mm)]],tab_stock[[#This Row],[épaisseur (mm)]])</f>
        <v>3.3183072403542187E-3</v>
      </c>
      <c r="L18" s="18">
        <f>VLOOKUP(tab_stock[[#This Row],[Matériaux]],tab_matériaux[],3,FALSE)*tab_stock[[#This Row],[Surface m²]]</f>
        <v>26.314176416008955</v>
      </c>
      <c r="M18" s="18">
        <v>300</v>
      </c>
      <c r="N18" s="5" t="s">
        <v>6</v>
      </c>
      <c r="O18" s="45">
        <f>poids(tab_stock[[#This Row],[Format]],tab_stock[[#This Row],[Stock réel (mm) / m²]],tab_stock[[#This Row],[Poids au mètre(kg)]])</f>
        <v>7.8942529248026867</v>
      </c>
      <c r="P18" s="50">
        <f>O18*VLOOKUP(tab_stock[[#This Row],[Matériaux]],tab_matériaux[],4,FALSE)</f>
        <v>30.629701348234423</v>
      </c>
      <c r="Q18" s="26"/>
      <c r="R18" s="6"/>
    </row>
    <row r="19" spans="1:18" x14ac:dyDescent="0.25">
      <c r="A19" s="28"/>
      <c r="B19" s="11" t="s">
        <v>22</v>
      </c>
      <c r="C19" s="40"/>
      <c r="D19" s="5" t="s">
        <v>225</v>
      </c>
      <c r="E19" s="5" t="s">
        <v>32</v>
      </c>
      <c r="F19" s="31" t="str">
        <f>VLOOKUP(tab_stock[[#This Row],[Matériaux]],tab_matériaux[],2,FALSE)</f>
        <v>Inox</v>
      </c>
      <c r="G19" s="5">
        <v>80</v>
      </c>
      <c r="H19" s="5"/>
      <c r="I19" s="5"/>
      <c r="J19" s="5"/>
      <c r="K19" s="18">
        <f>surface(tab_stock[[#This Row],[Format]],tab_stock[[#This Row],[Ø (mm)]],tab_stock[[#This Row],[Largueur/basse (mm)]],tab_stock[[#This Row],[hauteur (mm)]],tab_stock[[#This Row],[épaisseur (mm)]])</f>
        <v>5.0265482457436689E-3</v>
      </c>
      <c r="L19" s="18">
        <f>VLOOKUP(tab_stock[[#This Row],[Matériaux]],tab_matériaux[],3,FALSE)*tab_stock[[#This Row],[Surface m²]]</f>
        <v>39.860527588747296</v>
      </c>
      <c r="M19" s="18">
        <v>1850</v>
      </c>
      <c r="N19" s="5" t="s">
        <v>6</v>
      </c>
      <c r="O19" s="45">
        <f>poids(tab_stock[[#This Row],[Format]],tab_stock[[#This Row],[Stock réel (mm) / m²]],tab_stock[[#This Row],[Poids au mètre(kg)]])</f>
        <v>73.741976039182504</v>
      </c>
      <c r="P19" s="50">
        <f>O19*VLOOKUP(tab_stock[[#This Row],[Matériaux]],tab_matériaux[],4,FALSE)</f>
        <v>286.11886703202811</v>
      </c>
      <c r="Q19" s="26"/>
      <c r="R19" s="6"/>
    </row>
    <row r="20" spans="1:18" x14ac:dyDescent="0.25">
      <c r="A20" s="28"/>
      <c r="B20" s="12" t="s">
        <v>23</v>
      </c>
      <c r="C20" s="40"/>
      <c r="D20" s="5" t="s">
        <v>225</v>
      </c>
      <c r="E20" s="5" t="s">
        <v>32</v>
      </c>
      <c r="F20" s="31" t="str">
        <f>VLOOKUP(tab_stock[[#This Row],[Matériaux]],tab_matériaux[],2,FALSE)</f>
        <v>Inox</v>
      </c>
      <c r="G20" s="5">
        <v>85</v>
      </c>
      <c r="H20" s="5"/>
      <c r="I20" s="5"/>
      <c r="J20" s="5"/>
      <c r="K20" s="18">
        <f>surface(tab_stock[[#This Row],[Format]],tab_stock[[#This Row],[Ø (mm)]],tab_stock[[#This Row],[Largueur/basse (mm)]],tab_stock[[#This Row],[hauteur (mm)]],tab_stock[[#This Row],[épaisseur (mm)]])</f>
        <v>5.6745017305465635E-3</v>
      </c>
      <c r="L20" s="18">
        <f>VLOOKUP(tab_stock[[#This Row],[Matériaux]],tab_matériaux[],3,FALSE)*tab_stock[[#This Row],[Surface m²]]</f>
        <v>44.998798723234252</v>
      </c>
      <c r="M20" s="18">
        <v>300</v>
      </c>
      <c r="N20" s="5" t="s">
        <v>6</v>
      </c>
      <c r="O20" s="45">
        <f>poids(tab_stock[[#This Row],[Format]],tab_stock[[#This Row],[Stock réel (mm) / m²]],tab_stock[[#This Row],[Poids au mètre(kg)]])</f>
        <v>13.499639616970276</v>
      </c>
      <c r="P20" s="50">
        <f>O20*VLOOKUP(tab_stock[[#This Row],[Matériaux]],tab_matériaux[],4,FALSE)</f>
        <v>52.378601713844667</v>
      </c>
      <c r="Q20" s="26"/>
      <c r="R20" s="6"/>
    </row>
    <row r="21" spans="1:18" x14ac:dyDescent="0.25">
      <c r="A21" s="28"/>
      <c r="B21" s="12" t="s">
        <v>24</v>
      </c>
      <c r="C21" s="40"/>
      <c r="D21" s="5" t="s">
        <v>225</v>
      </c>
      <c r="E21" s="5" t="s">
        <v>32</v>
      </c>
      <c r="F21" s="31" t="str">
        <f>VLOOKUP(tab_stock[[#This Row],[Matériaux]],tab_matériaux[],2,FALSE)</f>
        <v>Inox</v>
      </c>
      <c r="G21" s="5">
        <v>95</v>
      </c>
      <c r="H21" s="5"/>
      <c r="I21" s="5"/>
      <c r="J21" s="5"/>
      <c r="K21" s="18">
        <f>surface(tab_stock[[#This Row],[Format]],tab_stock[[#This Row],[Ø (mm)]],tab_stock[[#This Row],[Largueur/basse (mm)]],tab_stock[[#This Row],[hauteur (mm)]],tab_stock[[#This Row],[épaisseur (mm)]])</f>
        <v>7.0882184246619699E-3</v>
      </c>
      <c r="L21" s="18">
        <f>VLOOKUP(tab_stock[[#This Row],[Matériaux]],tab_matériaux[],3,FALSE)*tab_stock[[#This Row],[Surface m²]]</f>
        <v>56.209572107569421</v>
      </c>
      <c r="M21" s="18">
        <v>1100</v>
      </c>
      <c r="N21" s="5" t="s">
        <v>6</v>
      </c>
      <c r="O21" s="45">
        <f>poids(tab_stock[[#This Row],[Format]],tab_stock[[#This Row],[Stock réel (mm) / m²]],tab_stock[[#This Row],[Poids au mètre(kg)]])</f>
        <v>61.830529318326363</v>
      </c>
      <c r="P21" s="50">
        <f>O21*VLOOKUP(tab_stock[[#This Row],[Matériaux]],tab_matériaux[],4,FALSE)</f>
        <v>239.90245375510628</v>
      </c>
      <c r="Q21" s="26"/>
      <c r="R21" s="6"/>
    </row>
    <row r="22" spans="1:18" x14ac:dyDescent="0.25">
      <c r="A22" s="28"/>
      <c r="B22" s="11" t="s">
        <v>25</v>
      </c>
      <c r="C22" s="40"/>
      <c r="D22" s="5" t="s">
        <v>225</v>
      </c>
      <c r="E22" s="5" t="s">
        <v>32</v>
      </c>
      <c r="F22" s="31" t="str">
        <f>VLOOKUP(tab_stock[[#This Row],[Matériaux]],tab_matériaux[],2,FALSE)</f>
        <v>Inox</v>
      </c>
      <c r="G22" s="5">
        <v>100</v>
      </c>
      <c r="H22" s="5"/>
      <c r="I22" s="5"/>
      <c r="J22" s="5"/>
      <c r="K22" s="18">
        <f>surface(tab_stock[[#This Row],[Format]],tab_stock[[#This Row],[Ø (mm)]],tab_stock[[#This Row],[Largueur/basse (mm)]],tab_stock[[#This Row],[hauteur (mm)]],tab_stock[[#This Row],[épaisseur (mm)]])</f>
        <v>7.8539816339744817E-3</v>
      </c>
      <c r="L22" s="18">
        <f>VLOOKUP(tab_stock[[#This Row],[Matériaux]],tab_matériaux[],3,FALSE)*tab_stock[[#This Row],[Surface m²]]</f>
        <v>62.282074357417642</v>
      </c>
      <c r="M22" s="18">
        <v>1000</v>
      </c>
      <c r="N22" s="5" t="s">
        <v>6</v>
      </c>
      <c r="O22" s="45">
        <f>poids(tab_stock[[#This Row],[Format]],tab_stock[[#This Row],[Stock réel (mm) / m²]],tab_stock[[#This Row],[Poids au mètre(kg)]])</f>
        <v>62.282074357417649</v>
      </c>
      <c r="P22" s="50">
        <f>O22*VLOOKUP(tab_stock[[#This Row],[Matériaux]],tab_matériaux[],4,FALSE)</f>
        <v>241.65444850678048</v>
      </c>
      <c r="Q22" s="26"/>
      <c r="R22" s="6"/>
    </row>
    <row r="23" spans="1:18" x14ac:dyDescent="0.25">
      <c r="A23" s="28"/>
      <c r="B23" s="12" t="s">
        <v>26</v>
      </c>
      <c r="C23" s="40"/>
      <c r="D23" s="5" t="s">
        <v>225</v>
      </c>
      <c r="E23" s="5" t="s">
        <v>32</v>
      </c>
      <c r="F23" s="31" t="str">
        <f>VLOOKUP(tab_stock[[#This Row],[Matériaux]],tab_matériaux[],2,FALSE)</f>
        <v>Inox</v>
      </c>
      <c r="G23" s="5">
        <v>120</v>
      </c>
      <c r="H23" s="5"/>
      <c r="I23" s="5"/>
      <c r="J23" s="5"/>
      <c r="K23" s="18">
        <f>surface(tab_stock[[#This Row],[Format]],tab_stock[[#This Row],[Ø (mm)]],tab_stock[[#This Row],[Largueur/basse (mm)]],tab_stock[[#This Row],[hauteur (mm)]],tab_stock[[#This Row],[épaisseur (mm)]])</f>
        <v>1.1309733552923255E-2</v>
      </c>
      <c r="L23" s="18">
        <f>VLOOKUP(tab_stock[[#This Row],[Matériaux]],tab_matériaux[],3,FALSE)*tab_stock[[#This Row],[Surface m²]]</f>
        <v>89.686187074681413</v>
      </c>
      <c r="M23" s="18">
        <v>1340</v>
      </c>
      <c r="N23" s="5" t="s">
        <v>6</v>
      </c>
      <c r="O23" s="45">
        <f>poids(tab_stock[[#This Row],[Format]],tab_stock[[#This Row],[Stock réel (mm) / m²]],tab_stock[[#This Row],[Poids au mètre(kg)]])</f>
        <v>120.1794906800731</v>
      </c>
      <c r="P23" s="50">
        <f>O23*VLOOKUP(tab_stock[[#This Row],[Matériaux]],tab_matériaux[],4,FALSE)</f>
        <v>466.29642383868361</v>
      </c>
      <c r="Q23" s="26"/>
      <c r="R23" s="6"/>
    </row>
    <row r="24" spans="1:18" x14ac:dyDescent="0.25">
      <c r="A24" s="28"/>
      <c r="B24" s="11"/>
      <c r="C24" s="16"/>
      <c r="D24" s="5" t="s">
        <v>225</v>
      </c>
      <c r="E24" s="5" t="s">
        <v>63</v>
      </c>
      <c r="F24" s="31" t="str">
        <f>VLOOKUP(tab_stock[[#This Row],[Matériaux]],tab_matériaux[],2,FALSE)</f>
        <v>Inox</v>
      </c>
      <c r="G24" s="15">
        <v>14</v>
      </c>
      <c r="H24" s="15"/>
      <c r="I24" s="15"/>
      <c r="J24" s="15"/>
      <c r="K24" s="18">
        <f>surface(tab_stock[[#This Row],[Format]],tab_stock[[#This Row],[Ø (mm)]],tab_stock[[#This Row],[Largueur/basse (mm)]],tab_stock[[#This Row],[hauteur (mm)]],tab_stock[[#This Row],[épaisseur (mm)]])</f>
        <v>1.5393804002589986E-4</v>
      </c>
      <c r="L24" s="21">
        <f>VLOOKUP(tab_stock[[#This Row],[Matériaux]],tab_matériaux[],3,FALSE)*tab_stock[[#This Row],[Surface m²]]</f>
        <v>1.223807418205904</v>
      </c>
      <c r="M24" s="18">
        <v>3000</v>
      </c>
      <c r="N24" s="5" t="s">
        <v>6</v>
      </c>
      <c r="O24" s="46">
        <f>poids(tab_stock[[#This Row],[Format]],tab_stock[[#This Row],[Stock réel (mm) / m²]],tab_stock[[#This Row],[Poids au mètre(kg)]])</f>
        <v>3.671422254617712</v>
      </c>
      <c r="P24" s="50">
        <f>O24*VLOOKUP(tab_stock[[#This Row],[Matériaux]],tab_matériaux[],4,FALSE)</f>
        <v>20.743535738590072</v>
      </c>
      <c r="Q24" s="26"/>
      <c r="R24" s="6"/>
    </row>
    <row r="25" spans="1:18" x14ac:dyDescent="0.25">
      <c r="A25" s="28"/>
      <c r="B25" s="11"/>
      <c r="C25" s="16"/>
      <c r="D25" s="5" t="s">
        <v>225</v>
      </c>
      <c r="E25" s="5" t="s">
        <v>63</v>
      </c>
      <c r="F25" s="31" t="str">
        <f>VLOOKUP(tab_stock[[#This Row],[Matériaux]],tab_matériaux[],2,FALSE)</f>
        <v>Inox</v>
      </c>
      <c r="G25" s="15">
        <v>20</v>
      </c>
      <c r="H25" s="15"/>
      <c r="I25" s="15"/>
      <c r="J25" s="15"/>
      <c r="K25" s="18">
        <f>surface(tab_stock[[#This Row],[Format]],tab_stock[[#This Row],[Ø (mm)]],tab_stock[[#This Row],[Largueur/basse (mm)]],tab_stock[[#This Row],[hauteur (mm)]],tab_stock[[#This Row],[épaisseur (mm)]])</f>
        <v>3.1415926535897931E-4</v>
      </c>
      <c r="L25" s="21">
        <f>VLOOKUP(tab_stock[[#This Row],[Matériaux]],tab_matériaux[],3,FALSE)*tab_stock[[#This Row],[Surface m²]]</f>
        <v>2.4975661596038856</v>
      </c>
      <c r="M25" s="18">
        <v>6000</v>
      </c>
      <c r="N25" s="5" t="s">
        <v>6</v>
      </c>
      <c r="O25" s="46">
        <f>poids(tab_stock[[#This Row],[Format]],tab_stock[[#This Row],[Stock réel (mm) / m²]],tab_stock[[#This Row],[Poids au mètre(kg)]])</f>
        <v>14.985396957623314</v>
      </c>
      <c r="P25" s="50">
        <f>O25*VLOOKUP(tab_stock[[#This Row],[Matériaux]],tab_matériaux[],4,FALSE)</f>
        <v>84.66749281057173</v>
      </c>
      <c r="Q25" s="26"/>
      <c r="R25" s="6"/>
    </row>
    <row r="26" spans="1:18" x14ac:dyDescent="0.25">
      <c r="A26" s="28"/>
      <c r="B26" s="11"/>
      <c r="C26" s="16"/>
      <c r="D26" s="5" t="s">
        <v>225</v>
      </c>
      <c r="E26" s="5" t="s">
        <v>63</v>
      </c>
      <c r="F26" s="31" t="str">
        <f>VLOOKUP(tab_stock[[#This Row],[Matériaux]],tab_matériaux[],2,FALSE)</f>
        <v>Inox</v>
      </c>
      <c r="G26" s="15">
        <v>35</v>
      </c>
      <c r="H26" s="15"/>
      <c r="I26" s="15"/>
      <c r="J26" s="15"/>
      <c r="K26" s="18">
        <f>surface(tab_stock[[#This Row],[Format]],tab_stock[[#This Row],[Ø (mm)]],tab_stock[[#This Row],[Largueur/basse (mm)]],tab_stock[[#This Row],[hauteur (mm)]],tab_stock[[#This Row],[épaisseur (mm)]])</f>
        <v>9.6211275016187413E-4</v>
      </c>
      <c r="L26" s="21">
        <f>VLOOKUP(tab_stock[[#This Row],[Matériaux]],tab_matériaux[],3,FALSE)*tab_stock[[#This Row],[Surface m²]]</f>
        <v>7.6487963637868992</v>
      </c>
      <c r="M26" s="18">
        <v>180</v>
      </c>
      <c r="N26" s="5" t="s">
        <v>6</v>
      </c>
      <c r="O26" s="46">
        <f>poids(tab_stock[[#This Row],[Format]],tab_stock[[#This Row],[Stock réel (mm) / m²]],tab_stock[[#This Row],[Poids au mètre(kg)]])</f>
        <v>1.3767833454816418</v>
      </c>
      <c r="P26" s="50">
        <f>O26*VLOOKUP(tab_stock[[#This Row],[Matériaux]],tab_matériaux[],4,FALSE)</f>
        <v>7.7788259019712767</v>
      </c>
      <c r="Q26" s="26"/>
      <c r="R26" s="6"/>
    </row>
    <row r="27" spans="1:18" x14ac:dyDescent="0.25">
      <c r="A27" s="28"/>
      <c r="B27" s="11" t="s">
        <v>65</v>
      </c>
      <c r="C27" s="16"/>
      <c r="D27" s="5" t="s">
        <v>225</v>
      </c>
      <c r="E27" s="5" t="s">
        <v>57</v>
      </c>
      <c r="F27" s="31" t="str">
        <f>VLOOKUP(tab_stock[[#This Row],[Matériaux]],tab_matériaux[],2,FALSE)</f>
        <v>Alu</v>
      </c>
      <c r="G27" s="5">
        <v>3</v>
      </c>
      <c r="H27" s="5"/>
      <c r="I27" s="5"/>
      <c r="J27" s="5"/>
      <c r="K27" s="18">
        <f>surface(tab_stock[[#This Row],[Format]],tab_stock[[#This Row],[Ø (mm)]],tab_stock[[#This Row],[Largueur/basse (mm)]],tab_stock[[#This Row],[hauteur (mm)]],tab_stock[[#This Row],[épaisseur (mm)]])</f>
        <v>7.0685834705770344E-6</v>
      </c>
      <c r="L27" s="21">
        <f>VLOOKUP(tab_stock[[#This Row],[Matériaux]],tab_matériaux[],3,FALSE)*tab_stock[[#This Row],[Surface m²]]</f>
        <v>1.9792033717615697E-2</v>
      </c>
      <c r="M27" s="18">
        <v>4000</v>
      </c>
      <c r="N27" s="5" t="s">
        <v>6</v>
      </c>
      <c r="O27" s="46">
        <f>poids(tab_stock[[#This Row],[Format]],tab_stock[[#This Row],[Stock réel (mm) / m²]],tab_stock[[#This Row],[Poids au mètre(kg)]])</f>
        <v>7.9168134870462786E-2</v>
      </c>
      <c r="P27" s="50">
        <f>O27*VLOOKUP(tab_stock[[#This Row],[Matériaux]],tab_matériaux[],4,FALSE)</f>
        <v>0.4100909386289972</v>
      </c>
      <c r="Q27" s="26"/>
      <c r="R27" s="6"/>
    </row>
    <row r="28" spans="1:18" x14ac:dyDescent="0.25">
      <c r="A28" s="28"/>
      <c r="B28" s="11" t="s">
        <v>66</v>
      </c>
      <c r="C28" s="16"/>
      <c r="D28" s="5" t="s">
        <v>225</v>
      </c>
      <c r="E28" s="5" t="s">
        <v>57</v>
      </c>
      <c r="F28" s="31" t="str">
        <f>VLOOKUP(tab_stock[[#This Row],[Matériaux]],tab_matériaux[],2,FALSE)</f>
        <v>Alu</v>
      </c>
      <c r="G28" s="5">
        <v>4</v>
      </c>
      <c r="H28" s="5"/>
      <c r="I28" s="5"/>
      <c r="J28" s="5"/>
      <c r="K28" s="18">
        <f>surface(tab_stock[[#This Row],[Format]],tab_stock[[#This Row],[Ø (mm)]],tab_stock[[#This Row],[Largueur/basse (mm)]],tab_stock[[#This Row],[hauteur (mm)]],tab_stock[[#This Row],[épaisseur (mm)]])</f>
        <v>1.2566370614359172E-5</v>
      </c>
      <c r="L28" s="21">
        <f>VLOOKUP(tab_stock[[#This Row],[Matériaux]],tab_matériaux[],3,FALSE)*tab_stock[[#This Row],[Surface m²]]</f>
        <v>3.5185837720205677E-2</v>
      </c>
      <c r="M28" s="18">
        <v>6000</v>
      </c>
      <c r="N28" s="5" t="s">
        <v>6</v>
      </c>
      <c r="O28" s="46">
        <f>poids(tab_stock[[#This Row],[Format]],tab_stock[[#This Row],[Stock réel (mm) / m²]],tab_stock[[#This Row],[Poids au mètre(kg)]])</f>
        <v>0.21111502632123408</v>
      </c>
      <c r="P28" s="50">
        <f>O28*VLOOKUP(tab_stock[[#This Row],[Matériaux]],tab_matériaux[],4,FALSE)</f>
        <v>1.0935758363439925</v>
      </c>
      <c r="Q28" s="26"/>
      <c r="R28" s="6"/>
    </row>
    <row r="29" spans="1:18" x14ac:dyDescent="0.25">
      <c r="A29" s="28"/>
      <c r="B29" s="11" t="s">
        <v>67</v>
      </c>
      <c r="C29" s="16"/>
      <c r="D29" s="5" t="s">
        <v>225</v>
      </c>
      <c r="E29" s="5" t="s">
        <v>57</v>
      </c>
      <c r="F29" s="31" t="str">
        <f>VLOOKUP(tab_stock[[#This Row],[Matériaux]],tab_matériaux[],2,FALSE)</f>
        <v>Alu</v>
      </c>
      <c r="G29" s="5">
        <v>5</v>
      </c>
      <c r="H29" s="5"/>
      <c r="I29" s="5"/>
      <c r="J29" s="5"/>
      <c r="K29" s="18">
        <f>surface(tab_stock[[#This Row],[Format]],tab_stock[[#This Row],[Ø (mm)]],tab_stock[[#This Row],[Largueur/basse (mm)]],tab_stock[[#This Row],[hauteur (mm)]],tab_stock[[#This Row],[épaisseur (mm)]])</f>
        <v>1.9634954084936207E-5</v>
      </c>
      <c r="L29" s="21">
        <f>VLOOKUP(tab_stock[[#This Row],[Matériaux]],tab_matériaux[],3,FALSE)*tab_stock[[#This Row],[Surface m²]]</f>
        <v>5.4977871437821381E-2</v>
      </c>
      <c r="M29" s="18">
        <v>7000</v>
      </c>
      <c r="N29" s="5" t="s">
        <v>6</v>
      </c>
      <c r="O29" s="46">
        <f>poids(tab_stock[[#This Row],[Format]],tab_stock[[#This Row],[Stock réel (mm) / m²]],tab_stock[[#This Row],[Poids au mètre(kg)]])</f>
        <v>0.38484510006474965</v>
      </c>
      <c r="P29" s="50">
        <f>O29*VLOOKUP(tab_stock[[#This Row],[Matériaux]],tab_matériaux[],4,FALSE)</f>
        <v>1.993497618335403</v>
      </c>
      <c r="Q29" s="26"/>
      <c r="R29" s="6"/>
    </row>
    <row r="30" spans="1:18" x14ac:dyDescent="0.25">
      <c r="A30" s="28"/>
      <c r="B30" s="11" t="s">
        <v>68</v>
      </c>
      <c r="C30" s="16"/>
      <c r="D30" s="5" t="s">
        <v>225</v>
      </c>
      <c r="E30" s="5" t="s">
        <v>57</v>
      </c>
      <c r="F30" s="31" t="str">
        <f>VLOOKUP(tab_stock[[#This Row],[Matériaux]],tab_matériaux[],2,FALSE)</f>
        <v>Alu</v>
      </c>
      <c r="G30" s="5">
        <v>6</v>
      </c>
      <c r="H30" s="5"/>
      <c r="I30" s="5"/>
      <c r="J30" s="5"/>
      <c r="K30" s="18">
        <f>surface(tab_stock[[#This Row],[Format]],tab_stock[[#This Row],[Ø (mm)]],tab_stock[[#This Row],[Largueur/basse (mm)]],tab_stock[[#This Row],[hauteur (mm)]],tab_stock[[#This Row],[épaisseur (mm)]])</f>
        <v>2.8274333882308137E-5</v>
      </c>
      <c r="L30" s="21">
        <f>VLOOKUP(tab_stock[[#This Row],[Matériaux]],tab_matériaux[],3,FALSE)*tab_stock[[#This Row],[Surface m²]]</f>
        <v>7.9168134870462786E-2</v>
      </c>
      <c r="M30" s="18">
        <v>2000</v>
      </c>
      <c r="N30" s="5" t="s">
        <v>6</v>
      </c>
      <c r="O30" s="46">
        <f>poids(tab_stock[[#This Row],[Format]],tab_stock[[#This Row],[Stock réel (mm) / m²]],tab_stock[[#This Row],[Poids au mètre(kg)]])</f>
        <v>0.15833626974092557</v>
      </c>
      <c r="P30" s="50">
        <f>O30*VLOOKUP(tab_stock[[#This Row],[Matériaux]],tab_matériaux[],4,FALSE)</f>
        <v>0.82018187725799441</v>
      </c>
      <c r="Q30" s="26"/>
      <c r="R30" s="6"/>
    </row>
    <row r="31" spans="1:18" x14ac:dyDescent="0.25">
      <c r="A31" s="28"/>
      <c r="B31" s="11" t="s">
        <v>69</v>
      </c>
      <c r="C31" s="16"/>
      <c r="D31" s="5" t="s">
        <v>225</v>
      </c>
      <c r="E31" s="5" t="s">
        <v>57</v>
      </c>
      <c r="F31" s="31" t="str">
        <f>VLOOKUP(tab_stock[[#This Row],[Matériaux]],tab_matériaux[],2,FALSE)</f>
        <v>Alu</v>
      </c>
      <c r="G31" s="5">
        <v>10</v>
      </c>
      <c r="H31" s="5"/>
      <c r="I31" s="5"/>
      <c r="J31" s="5"/>
      <c r="K31" s="18">
        <f>surface(tab_stock[[#This Row],[Format]],tab_stock[[#This Row],[Ø (mm)]],tab_stock[[#This Row],[Largueur/basse (mm)]],tab_stock[[#This Row],[hauteur (mm)]],tab_stock[[#This Row],[épaisseur (mm)]])</f>
        <v>7.8539816339744827E-5</v>
      </c>
      <c r="L31" s="21">
        <f>VLOOKUP(tab_stock[[#This Row],[Matériaux]],tab_matériaux[],3,FALSE)*tab_stock[[#This Row],[Surface m²]]</f>
        <v>0.21991148575128552</v>
      </c>
      <c r="M31" s="18">
        <v>2000</v>
      </c>
      <c r="N31" s="5" t="s">
        <v>6</v>
      </c>
      <c r="O31" s="46">
        <f>poids(tab_stock[[#This Row],[Format]],tab_stock[[#This Row],[Stock réel (mm) / m²]],tab_stock[[#This Row],[Poids au mètre(kg)]])</f>
        <v>0.43982297150257105</v>
      </c>
      <c r="P31" s="50">
        <f>O31*VLOOKUP(tab_stock[[#This Row],[Matériaux]],tab_matériaux[],4,FALSE)</f>
        <v>2.2782829923833181</v>
      </c>
      <c r="Q31" s="26"/>
      <c r="R31" s="6"/>
    </row>
    <row r="32" spans="1:18" x14ac:dyDescent="0.25">
      <c r="A32" s="28"/>
      <c r="B32" s="12" t="s">
        <v>70</v>
      </c>
      <c r="C32" s="16"/>
      <c r="D32" s="5" t="s">
        <v>225</v>
      </c>
      <c r="E32" s="5" t="s">
        <v>57</v>
      </c>
      <c r="F32" s="31" t="str">
        <f>VLOOKUP(tab_stock[[#This Row],[Matériaux]],tab_matériaux[],2,FALSE)</f>
        <v>Alu</v>
      </c>
      <c r="G32" s="5">
        <v>14</v>
      </c>
      <c r="H32" s="5"/>
      <c r="I32" s="5"/>
      <c r="J32" s="5"/>
      <c r="K32" s="18">
        <f>surface(tab_stock[[#This Row],[Format]],tab_stock[[#This Row],[Ø (mm)]],tab_stock[[#This Row],[Largueur/basse (mm)]],tab_stock[[#This Row],[hauteur (mm)]],tab_stock[[#This Row],[épaisseur (mm)]])</f>
        <v>1.5393804002589986E-4</v>
      </c>
      <c r="L32" s="21">
        <f>VLOOKUP(tab_stock[[#This Row],[Matériaux]],tab_matériaux[],3,FALSE)*tab_stock[[#This Row],[Surface m²]]</f>
        <v>0.43102651207251963</v>
      </c>
      <c r="M32" s="18">
        <v>6000</v>
      </c>
      <c r="N32" s="5" t="s">
        <v>6</v>
      </c>
      <c r="O32" s="46">
        <f>poids(tab_stock[[#This Row],[Format]],tab_stock[[#This Row],[Stock réel (mm) / m²]],tab_stock[[#This Row],[Poids au mètre(kg)]])</f>
        <v>2.5861590724351178</v>
      </c>
      <c r="P32" s="50">
        <f>O32*VLOOKUP(tab_stock[[#This Row],[Matériaux]],tab_matériaux[],4,FALSE)</f>
        <v>13.396303995213909</v>
      </c>
      <c r="Q32" s="26"/>
      <c r="R32" s="6"/>
    </row>
    <row r="33" spans="1:18" x14ac:dyDescent="0.25">
      <c r="A33" s="28"/>
      <c r="B33" s="11" t="s">
        <v>71</v>
      </c>
      <c r="C33" s="16"/>
      <c r="D33" s="5" t="s">
        <v>225</v>
      </c>
      <c r="E33" s="5" t="s">
        <v>57</v>
      </c>
      <c r="F33" s="31" t="str">
        <f>VLOOKUP(tab_stock[[#This Row],[Matériaux]],tab_matériaux[],2,FALSE)</f>
        <v>Alu</v>
      </c>
      <c r="G33" s="5">
        <v>20</v>
      </c>
      <c r="H33" s="5"/>
      <c r="I33" s="5"/>
      <c r="J33" s="5"/>
      <c r="K33" s="18">
        <f>surface(tab_stock[[#This Row],[Format]],tab_stock[[#This Row],[Ø (mm)]],tab_stock[[#This Row],[Largueur/basse (mm)]],tab_stock[[#This Row],[hauteur (mm)]],tab_stock[[#This Row],[épaisseur (mm)]])</f>
        <v>3.1415926535897931E-4</v>
      </c>
      <c r="L33" s="21">
        <f>VLOOKUP(tab_stock[[#This Row],[Matériaux]],tab_matériaux[],3,FALSE)*tab_stock[[#This Row],[Surface m²]]</f>
        <v>0.87964594300514209</v>
      </c>
      <c r="M33" s="18">
        <v>1900</v>
      </c>
      <c r="N33" s="5" t="s">
        <v>6</v>
      </c>
      <c r="O33" s="46">
        <f>poids(tab_stock[[#This Row],[Format]],tab_stock[[#This Row],[Stock réel (mm) / m²]],tab_stock[[#This Row],[Poids au mètre(kg)]])</f>
        <v>1.6713272917097699</v>
      </c>
      <c r="P33" s="50">
        <f>O33*VLOOKUP(tab_stock[[#This Row],[Matériaux]],tab_matériaux[],4,FALSE)</f>
        <v>8.6574753710566075</v>
      </c>
      <c r="Q33" s="26"/>
      <c r="R33" s="6"/>
    </row>
    <row r="34" spans="1:18" x14ac:dyDescent="0.25">
      <c r="A34" s="28"/>
      <c r="B34" s="11" t="s">
        <v>72</v>
      </c>
      <c r="C34" s="16"/>
      <c r="D34" s="5" t="s">
        <v>225</v>
      </c>
      <c r="E34" s="5" t="s">
        <v>57</v>
      </c>
      <c r="F34" s="31" t="str">
        <f>VLOOKUP(tab_stock[[#This Row],[Matériaux]],tab_matériaux[],2,FALSE)</f>
        <v>Alu</v>
      </c>
      <c r="G34" s="5">
        <v>25</v>
      </c>
      <c r="H34" s="5"/>
      <c r="I34" s="5"/>
      <c r="J34" s="5"/>
      <c r="K34" s="18">
        <f>surface(tab_stock[[#This Row],[Format]],tab_stock[[#This Row],[Ø (mm)]],tab_stock[[#This Row],[Largueur/basse (mm)]],tab_stock[[#This Row],[hauteur (mm)]],tab_stock[[#This Row],[épaisseur (mm)]])</f>
        <v>4.9087385212340511E-4</v>
      </c>
      <c r="L34" s="21">
        <f>VLOOKUP(tab_stock[[#This Row],[Matériaux]],tab_matériaux[],3,FALSE)*tab_stock[[#This Row],[Surface m²]]</f>
        <v>1.3744467859455343</v>
      </c>
      <c r="M34" s="18">
        <v>12000</v>
      </c>
      <c r="N34" s="5" t="s">
        <v>6</v>
      </c>
      <c r="O34" s="46">
        <f>poids(tab_stock[[#This Row],[Format]],tab_stock[[#This Row],[Stock réel (mm) / m²]],tab_stock[[#This Row],[Poids au mètre(kg)]])</f>
        <v>16.493361431346411</v>
      </c>
      <c r="P34" s="50">
        <f>O34*VLOOKUP(tab_stock[[#This Row],[Matériaux]],tab_matériaux[],4,FALSE)</f>
        <v>85.435612214374402</v>
      </c>
      <c r="Q34" s="26"/>
      <c r="R34" s="6"/>
    </row>
    <row r="35" spans="1:18" x14ac:dyDescent="0.25">
      <c r="A35" s="28"/>
      <c r="B35" s="11" t="s">
        <v>73</v>
      </c>
      <c r="C35" s="16"/>
      <c r="D35" s="5" t="s">
        <v>225</v>
      </c>
      <c r="E35" s="5" t="s">
        <v>57</v>
      </c>
      <c r="F35" s="31" t="str">
        <f>VLOOKUP(tab_stock[[#This Row],[Matériaux]],tab_matériaux[],2,FALSE)</f>
        <v>Alu</v>
      </c>
      <c r="G35" s="5">
        <v>32</v>
      </c>
      <c r="H35" s="5"/>
      <c r="I35" s="5"/>
      <c r="J35" s="5"/>
      <c r="K35" s="18">
        <f>surface(tab_stock[[#This Row],[Format]],tab_stock[[#This Row],[Ø (mm)]],tab_stock[[#This Row],[Largueur/basse (mm)]],tab_stock[[#This Row],[hauteur (mm)]],tab_stock[[#This Row],[épaisseur (mm)]])</f>
        <v>8.0424771931898698E-4</v>
      </c>
      <c r="L35" s="21">
        <f>VLOOKUP(tab_stock[[#This Row],[Matériaux]],tab_matériaux[],3,FALSE)*tab_stock[[#This Row],[Surface m²]]</f>
        <v>2.2518936140931634</v>
      </c>
      <c r="M35" s="18">
        <v>3500</v>
      </c>
      <c r="N35" s="5" t="s">
        <v>6</v>
      </c>
      <c r="O35" s="46">
        <f>poids(tab_stock[[#This Row],[Format]],tab_stock[[#This Row],[Stock réel (mm) / m²]],tab_stock[[#This Row],[Poids au mètre(kg)]])</f>
        <v>7.881627649326072</v>
      </c>
      <c r="P35" s="50">
        <f>O35*VLOOKUP(tab_stock[[#This Row],[Matériaux]],tab_matériaux[],4,FALSE)</f>
        <v>40.826831223509053</v>
      </c>
      <c r="Q35" s="26"/>
      <c r="R35" s="6"/>
    </row>
    <row r="36" spans="1:18" x14ac:dyDescent="0.25">
      <c r="A36" s="28"/>
      <c r="B36" s="11" t="s">
        <v>74</v>
      </c>
      <c r="C36" s="16"/>
      <c r="D36" s="5" t="s">
        <v>225</v>
      </c>
      <c r="E36" s="5" t="s">
        <v>57</v>
      </c>
      <c r="F36" s="31" t="str">
        <f>VLOOKUP(tab_stock[[#This Row],[Matériaux]],tab_matériaux[],2,FALSE)</f>
        <v>Alu</v>
      </c>
      <c r="G36" s="5">
        <v>40</v>
      </c>
      <c r="H36" s="5"/>
      <c r="I36" s="5"/>
      <c r="J36" s="5"/>
      <c r="K36" s="18">
        <f>surface(tab_stock[[#This Row],[Format]],tab_stock[[#This Row],[Ø (mm)]],tab_stock[[#This Row],[Largueur/basse (mm)]],tab_stock[[#This Row],[hauteur (mm)]],tab_stock[[#This Row],[épaisseur (mm)]])</f>
        <v>1.2566370614359172E-3</v>
      </c>
      <c r="L36" s="21">
        <f>VLOOKUP(tab_stock[[#This Row],[Matériaux]],tab_matériaux[],3,FALSE)*tab_stock[[#This Row],[Surface m²]]</f>
        <v>3.5185837720205684</v>
      </c>
      <c r="M36" s="18">
        <v>7000</v>
      </c>
      <c r="N36" s="5" t="s">
        <v>6</v>
      </c>
      <c r="O36" s="46">
        <f>poids(tab_stock[[#This Row],[Format]],tab_stock[[#This Row],[Stock réel (mm) / m²]],tab_stock[[#This Row],[Poids au mètre(kg)]])</f>
        <v>24.630086404143977</v>
      </c>
      <c r="P36" s="50">
        <f>O36*VLOOKUP(tab_stock[[#This Row],[Matériaux]],tab_matériaux[],4,FALSE)</f>
        <v>127.58384757346579</v>
      </c>
      <c r="Q36" s="26"/>
      <c r="R36" s="6"/>
    </row>
    <row r="37" spans="1:18" x14ac:dyDescent="0.25">
      <c r="A37" s="28"/>
      <c r="B37" s="11" t="s">
        <v>75</v>
      </c>
      <c r="C37" s="16"/>
      <c r="D37" s="5" t="s">
        <v>225</v>
      </c>
      <c r="E37" s="5" t="s">
        <v>57</v>
      </c>
      <c r="F37" s="31" t="str">
        <f>VLOOKUP(tab_stock[[#This Row],[Matériaux]],tab_matériaux[],2,FALSE)</f>
        <v>Alu</v>
      </c>
      <c r="G37" s="5">
        <v>50</v>
      </c>
      <c r="H37" s="5"/>
      <c r="I37" s="5"/>
      <c r="J37" s="5"/>
      <c r="K37" s="18">
        <f>surface(tab_stock[[#This Row],[Format]],tab_stock[[#This Row],[Ø (mm)]],tab_stock[[#This Row],[Largueur/basse (mm)]],tab_stock[[#This Row],[hauteur (mm)]],tab_stock[[#This Row],[épaisseur (mm)]])</f>
        <v>1.9634954084936204E-3</v>
      </c>
      <c r="L37" s="21">
        <f>VLOOKUP(tab_stock[[#This Row],[Matériaux]],tab_matériaux[],3,FALSE)*tab_stock[[#This Row],[Surface m²]]</f>
        <v>5.4977871437821371</v>
      </c>
      <c r="M37" s="18">
        <v>2500</v>
      </c>
      <c r="N37" s="5" t="s">
        <v>6</v>
      </c>
      <c r="O37" s="46">
        <f>poids(tab_stock[[#This Row],[Format]],tab_stock[[#This Row],[Stock réel (mm) / m²]],tab_stock[[#This Row],[Poids au mètre(kg)]])</f>
        <v>13.744467859455343</v>
      </c>
      <c r="P37" s="50">
        <f>O37*VLOOKUP(tab_stock[[#This Row],[Matériaux]],tab_matériaux[],4,FALSE)</f>
        <v>71.196343511978668</v>
      </c>
      <c r="Q37" s="26"/>
      <c r="R37" s="6"/>
    </row>
    <row r="38" spans="1:18" x14ac:dyDescent="0.25">
      <c r="A38" s="28"/>
      <c r="B38" s="12" t="s">
        <v>76</v>
      </c>
      <c r="C38" s="16"/>
      <c r="D38" s="5" t="s">
        <v>225</v>
      </c>
      <c r="E38" s="5" t="s">
        <v>57</v>
      </c>
      <c r="F38" s="31" t="str">
        <f>VLOOKUP(tab_stock[[#This Row],[Matériaux]],tab_matériaux[],2,FALSE)</f>
        <v>Alu</v>
      </c>
      <c r="G38" s="5">
        <v>55</v>
      </c>
      <c r="H38" s="5"/>
      <c r="I38" s="5"/>
      <c r="J38" s="5"/>
      <c r="K38" s="18">
        <f>surface(tab_stock[[#This Row],[Format]],tab_stock[[#This Row],[Ø (mm)]],tab_stock[[#This Row],[Largueur/basse (mm)]],tab_stock[[#This Row],[hauteur (mm)]],tab_stock[[#This Row],[épaisseur (mm)]])</f>
        <v>2.3758294442772811E-3</v>
      </c>
      <c r="L38" s="21">
        <f>VLOOKUP(tab_stock[[#This Row],[Matériaux]],tab_matériaux[],3,FALSE)*tab_stock[[#This Row],[Surface m²]]</f>
        <v>6.6523224439763871</v>
      </c>
      <c r="M38" s="18">
        <v>2600</v>
      </c>
      <c r="N38" s="5" t="s">
        <v>6</v>
      </c>
      <c r="O38" s="46">
        <f>poids(tab_stock[[#This Row],[Format]],tab_stock[[#This Row],[Stock réel (mm) / m²]],tab_stock[[#This Row],[Poids au mètre(kg)]])</f>
        <v>17.296038354338606</v>
      </c>
      <c r="P38" s="50">
        <f>O38*VLOOKUP(tab_stock[[#This Row],[Matériaux]],tab_matériaux[],4,FALSE)</f>
        <v>89.593478675473975</v>
      </c>
      <c r="Q38" s="26"/>
      <c r="R38" s="6"/>
    </row>
    <row r="39" spans="1:18" x14ac:dyDescent="0.25">
      <c r="A39" s="28"/>
      <c r="B39" s="12" t="s">
        <v>77</v>
      </c>
      <c r="C39" s="16"/>
      <c r="D39" s="5" t="s">
        <v>225</v>
      </c>
      <c r="E39" s="5" t="s">
        <v>57</v>
      </c>
      <c r="F39" s="31" t="str">
        <f>VLOOKUP(tab_stock[[#This Row],[Matériaux]],tab_matériaux[],2,FALSE)</f>
        <v>Alu</v>
      </c>
      <c r="G39" s="5">
        <v>60</v>
      </c>
      <c r="H39" s="5"/>
      <c r="I39" s="5"/>
      <c r="J39" s="5"/>
      <c r="K39" s="18">
        <f>surface(tab_stock[[#This Row],[Format]],tab_stock[[#This Row],[Ø (mm)]],tab_stock[[#This Row],[Largueur/basse (mm)]],tab_stock[[#This Row],[hauteur (mm)]],tab_stock[[#This Row],[épaisseur (mm)]])</f>
        <v>2.8274333882308137E-3</v>
      </c>
      <c r="L39" s="21">
        <f>VLOOKUP(tab_stock[[#This Row],[Matériaux]],tab_matériaux[],3,FALSE)*tab_stock[[#This Row],[Surface m²]]</f>
        <v>7.9168134870462783</v>
      </c>
      <c r="M39" s="18">
        <v>200</v>
      </c>
      <c r="N39" s="5" t="s">
        <v>6</v>
      </c>
      <c r="O39" s="46">
        <f>poids(tab_stock[[#This Row],[Format]],tab_stock[[#This Row],[Stock réel (mm) / m²]],tab_stock[[#This Row],[Poids au mètre(kg)]])</f>
        <v>1.5833626974092556</v>
      </c>
      <c r="P39" s="50">
        <f>O39*VLOOKUP(tab_stock[[#This Row],[Matériaux]],tab_matériaux[],4,FALSE)</f>
        <v>8.2018187725799443</v>
      </c>
      <c r="Q39" s="26"/>
      <c r="R39" s="6"/>
    </row>
    <row r="40" spans="1:18" x14ac:dyDescent="0.25">
      <c r="A40" s="28"/>
      <c r="B40" s="11" t="s">
        <v>78</v>
      </c>
      <c r="C40" s="16"/>
      <c r="D40" s="5" t="s">
        <v>225</v>
      </c>
      <c r="E40" s="5" t="s">
        <v>57</v>
      </c>
      <c r="F40" s="31" t="str">
        <f>VLOOKUP(tab_stock[[#This Row],[Matériaux]],tab_matériaux[],2,FALSE)</f>
        <v>Alu</v>
      </c>
      <c r="G40" s="5">
        <v>65</v>
      </c>
      <c r="H40" s="5"/>
      <c r="I40" s="5"/>
      <c r="J40" s="5"/>
      <c r="K40" s="18">
        <f>surface(tab_stock[[#This Row],[Format]],tab_stock[[#This Row],[Ø (mm)]],tab_stock[[#This Row],[Largueur/basse (mm)]],tab_stock[[#This Row],[hauteur (mm)]],tab_stock[[#This Row],[épaisseur (mm)]])</f>
        <v>3.3183072403542187E-3</v>
      </c>
      <c r="L40" s="21">
        <f>VLOOKUP(tab_stock[[#This Row],[Matériaux]],tab_matériaux[],3,FALSE)*tab_stock[[#This Row],[Surface m²]]</f>
        <v>9.2912602729918117</v>
      </c>
      <c r="M40" s="18">
        <v>1600</v>
      </c>
      <c r="N40" s="5" t="s">
        <v>6</v>
      </c>
      <c r="O40" s="46">
        <f>poids(tab_stock[[#This Row],[Format]],tab_stock[[#This Row],[Stock réel (mm) / m²]],tab_stock[[#This Row],[Poids au mètre(kg)]])</f>
        <v>14.866016436786898</v>
      </c>
      <c r="P40" s="50">
        <f>O40*VLOOKUP(tab_stock[[#This Row],[Matériaux]],tab_matériaux[],4,FALSE)</f>
        <v>77.005965142556136</v>
      </c>
      <c r="Q40" s="26"/>
      <c r="R40" s="6"/>
    </row>
    <row r="41" spans="1:18" x14ac:dyDescent="0.25">
      <c r="A41" s="28"/>
      <c r="B41" s="12" t="s">
        <v>79</v>
      </c>
      <c r="C41" s="16"/>
      <c r="D41" s="5" t="s">
        <v>225</v>
      </c>
      <c r="E41" s="5" t="s">
        <v>57</v>
      </c>
      <c r="F41" s="31" t="str">
        <f>VLOOKUP(tab_stock[[#This Row],[Matériaux]],tab_matériaux[],2,FALSE)</f>
        <v>Alu</v>
      </c>
      <c r="G41" s="5">
        <v>75</v>
      </c>
      <c r="H41" s="5"/>
      <c r="I41" s="5"/>
      <c r="J41" s="5"/>
      <c r="K41" s="18">
        <f>surface(tab_stock[[#This Row],[Format]],tab_stock[[#This Row],[Ø (mm)]],tab_stock[[#This Row],[Largueur/basse (mm)]],tab_stock[[#This Row],[hauteur (mm)]],tab_stock[[#This Row],[épaisseur (mm)]])</f>
        <v>4.4178646691106459E-3</v>
      </c>
      <c r="L41" s="21">
        <f>VLOOKUP(tab_stock[[#This Row],[Matériaux]],tab_matériaux[],3,FALSE)*tab_stock[[#This Row],[Surface m²]]</f>
        <v>12.370021073509809</v>
      </c>
      <c r="M41" s="18">
        <v>3000</v>
      </c>
      <c r="N41" s="5" t="s">
        <v>6</v>
      </c>
      <c r="O41" s="46">
        <f>poids(tab_stock[[#This Row],[Format]],tab_stock[[#This Row],[Stock réel (mm) / m²]],tab_stock[[#This Row],[Poids au mètre(kg)]])</f>
        <v>37.110063220529433</v>
      </c>
      <c r="P41" s="50">
        <f>O41*VLOOKUP(tab_stock[[#This Row],[Matériaux]],tab_matériaux[],4,FALSE)</f>
        <v>192.23012748234245</v>
      </c>
      <c r="Q41" s="26"/>
      <c r="R41" s="6"/>
    </row>
    <row r="42" spans="1:18" x14ac:dyDescent="0.25">
      <c r="A42" s="28"/>
      <c r="B42" s="11" t="s">
        <v>80</v>
      </c>
      <c r="C42" s="16"/>
      <c r="D42" s="5" t="s">
        <v>225</v>
      </c>
      <c r="E42" s="5" t="s">
        <v>57</v>
      </c>
      <c r="F42" s="31" t="str">
        <f>VLOOKUP(tab_stock[[#This Row],[Matériaux]],tab_matériaux[],2,FALSE)</f>
        <v>Alu</v>
      </c>
      <c r="G42" s="5">
        <v>80</v>
      </c>
      <c r="H42" s="5"/>
      <c r="I42" s="5"/>
      <c r="J42" s="5"/>
      <c r="K42" s="18">
        <f>surface(tab_stock[[#This Row],[Format]],tab_stock[[#This Row],[Ø (mm)]],tab_stock[[#This Row],[Largueur/basse (mm)]],tab_stock[[#This Row],[hauteur (mm)]],tab_stock[[#This Row],[épaisseur (mm)]])</f>
        <v>5.0265482457436689E-3</v>
      </c>
      <c r="L42" s="21">
        <f>VLOOKUP(tab_stock[[#This Row],[Matériaux]],tab_matériaux[],3,FALSE)*tab_stock[[#This Row],[Surface m²]]</f>
        <v>14.074335088082274</v>
      </c>
      <c r="M42" s="18">
        <v>4500</v>
      </c>
      <c r="N42" s="5" t="s">
        <v>6</v>
      </c>
      <c r="O42" s="46">
        <f>poids(tab_stock[[#This Row],[Format]],tab_stock[[#This Row],[Stock réel (mm) / m²]],tab_stock[[#This Row],[Poids au mètre(kg)]])</f>
        <v>63.334507896370233</v>
      </c>
      <c r="P42" s="50">
        <f>O42*VLOOKUP(tab_stock[[#This Row],[Matériaux]],tab_matériaux[],4,FALSE)</f>
        <v>328.0727509031978</v>
      </c>
      <c r="Q42" s="26"/>
      <c r="R42" s="6"/>
    </row>
    <row r="43" spans="1:18" x14ac:dyDescent="0.25">
      <c r="A43" s="28"/>
      <c r="B43" s="12" t="s">
        <v>81</v>
      </c>
      <c r="C43" s="16"/>
      <c r="D43" s="5" t="s">
        <v>225</v>
      </c>
      <c r="E43" s="5" t="s">
        <v>57</v>
      </c>
      <c r="F43" s="31" t="str">
        <f>VLOOKUP(tab_stock[[#This Row],[Matériaux]],tab_matériaux[],2,FALSE)</f>
        <v>Alu</v>
      </c>
      <c r="G43" s="5">
        <v>85</v>
      </c>
      <c r="H43" s="5"/>
      <c r="I43" s="5"/>
      <c r="J43" s="5"/>
      <c r="K43" s="18">
        <f>surface(tab_stock[[#This Row],[Format]],tab_stock[[#This Row],[Ø (mm)]],tab_stock[[#This Row],[Largueur/basse (mm)]],tab_stock[[#This Row],[hauteur (mm)]],tab_stock[[#This Row],[épaisseur (mm)]])</f>
        <v>5.6745017305465635E-3</v>
      </c>
      <c r="L43" s="21">
        <f>VLOOKUP(tab_stock[[#This Row],[Matériaux]],tab_matériaux[],3,FALSE)*tab_stock[[#This Row],[Surface m²]]</f>
        <v>15.888604845530377</v>
      </c>
      <c r="M43" s="18">
        <v>1650</v>
      </c>
      <c r="N43" s="5" t="s">
        <v>6</v>
      </c>
      <c r="O43" s="46">
        <f>poids(tab_stock[[#This Row],[Format]],tab_stock[[#This Row],[Stock réel (mm) / m²]],tab_stock[[#This Row],[Poids au mètre(kg)]])</f>
        <v>26.216197995125125</v>
      </c>
      <c r="P43" s="50">
        <f>O43*VLOOKUP(tab_stock[[#This Row],[Matériaux]],tab_matériaux[],4,FALSE)</f>
        <v>135.79990561474813</v>
      </c>
      <c r="Q43" s="26"/>
      <c r="R43" s="6"/>
    </row>
    <row r="44" spans="1:18" x14ac:dyDescent="0.25">
      <c r="A44" s="28"/>
      <c r="B44" s="11" t="s">
        <v>82</v>
      </c>
      <c r="C44" s="16"/>
      <c r="D44" s="5" t="s">
        <v>225</v>
      </c>
      <c r="E44" s="5" t="s">
        <v>57</v>
      </c>
      <c r="F44" s="31" t="str">
        <f>VLOOKUP(tab_stock[[#This Row],[Matériaux]],tab_matériaux[],2,FALSE)</f>
        <v>Alu</v>
      </c>
      <c r="G44" s="5">
        <v>100</v>
      </c>
      <c r="H44" s="5"/>
      <c r="I44" s="5"/>
      <c r="J44" s="5"/>
      <c r="K44" s="18">
        <f>surface(tab_stock[[#This Row],[Format]],tab_stock[[#This Row],[Ø (mm)]],tab_stock[[#This Row],[Largueur/basse (mm)]],tab_stock[[#This Row],[hauteur (mm)]],tab_stock[[#This Row],[épaisseur (mm)]])</f>
        <v>7.8539816339744817E-3</v>
      </c>
      <c r="L44" s="21">
        <f>VLOOKUP(tab_stock[[#This Row],[Matériaux]],tab_matériaux[],3,FALSE)*tab_stock[[#This Row],[Surface m²]]</f>
        <v>21.991148575128548</v>
      </c>
      <c r="M44" s="18">
        <v>3700</v>
      </c>
      <c r="N44" s="5" t="s">
        <v>6</v>
      </c>
      <c r="O44" s="46">
        <f>poids(tab_stock[[#This Row],[Format]],tab_stock[[#This Row],[Stock réel (mm) / m²]],tab_stock[[#This Row],[Poids au mètre(kg)]])</f>
        <v>81.367249727975633</v>
      </c>
      <c r="P44" s="50">
        <f>O44*VLOOKUP(tab_stock[[#This Row],[Matériaux]],tab_matériaux[],4,FALSE)</f>
        <v>421.48235359091376</v>
      </c>
      <c r="Q44" s="26"/>
      <c r="R44" s="6"/>
    </row>
    <row r="45" spans="1:18" x14ac:dyDescent="0.25">
      <c r="A45" s="28"/>
      <c r="B45" s="11" t="s">
        <v>83</v>
      </c>
      <c r="C45" s="16"/>
      <c r="D45" s="5" t="s">
        <v>225</v>
      </c>
      <c r="E45" s="5" t="s">
        <v>57</v>
      </c>
      <c r="F45" s="31" t="str">
        <f>VLOOKUP(tab_stock[[#This Row],[Matériaux]],tab_matériaux[],2,FALSE)</f>
        <v>Alu</v>
      </c>
      <c r="G45" s="5">
        <v>110</v>
      </c>
      <c r="H45" s="5"/>
      <c r="I45" s="5"/>
      <c r="J45" s="5"/>
      <c r="K45" s="18">
        <f>surface(tab_stock[[#This Row],[Format]],tab_stock[[#This Row],[Ø (mm)]],tab_stock[[#This Row],[Largueur/basse (mm)]],tab_stock[[#This Row],[hauteur (mm)]],tab_stock[[#This Row],[épaisseur (mm)]])</f>
        <v>9.5033177771091243E-3</v>
      </c>
      <c r="L45" s="21">
        <f>VLOOKUP(tab_stock[[#This Row],[Matériaux]],tab_matériaux[],3,FALSE)*tab_stock[[#This Row],[Surface m²]]</f>
        <v>26.609289775905548</v>
      </c>
      <c r="M45" s="18">
        <v>1000</v>
      </c>
      <c r="N45" s="5" t="s">
        <v>6</v>
      </c>
      <c r="O45" s="46">
        <f>poids(tab_stock[[#This Row],[Format]],tab_stock[[#This Row],[Stock réel (mm) / m²]],tab_stock[[#This Row],[Poids au mètre(kg)]])</f>
        <v>26.609289775905548</v>
      </c>
      <c r="P45" s="50">
        <f>O45*VLOOKUP(tab_stock[[#This Row],[Matériaux]],tab_matériaux[],4,FALSE)</f>
        <v>137.83612103919074</v>
      </c>
      <c r="Q45" s="26"/>
      <c r="R45" s="6"/>
    </row>
    <row r="46" spans="1:18" x14ac:dyDescent="0.25">
      <c r="A46" s="28"/>
      <c r="B46" s="12" t="s">
        <v>84</v>
      </c>
      <c r="C46" s="16"/>
      <c r="D46" s="5" t="s">
        <v>225</v>
      </c>
      <c r="E46" s="5" t="s">
        <v>57</v>
      </c>
      <c r="F46" s="31" t="str">
        <f>VLOOKUP(tab_stock[[#This Row],[Matériaux]],tab_matériaux[],2,FALSE)</f>
        <v>Alu</v>
      </c>
      <c r="G46" s="5">
        <v>120</v>
      </c>
      <c r="H46" s="5"/>
      <c r="I46" s="5"/>
      <c r="J46" s="5"/>
      <c r="K46" s="18">
        <f>surface(tab_stock[[#This Row],[Format]],tab_stock[[#This Row],[Ø (mm)]],tab_stock[[#This Row],[Largueur/basse (mm)]],tab_stock[[#This Row],[hauteur (mm)]],tab_stock[[#This Row],[épaisseur (mm)]])</f>
        <v>1.1309733552923255E-2</v>
      </c>
      <c r="L46" s="21">
        <f>VLOOKUP(tab_stock[[#This Row],[Matériaux]],tab_matériaux[],3,FALSE)*tab_stock[[#This Row],[Surface m²]]</f>
        <v>31.667253948185113</v>
      </c>
      <c r="M46" s="18">
        <v>400</v>
      </c>
      <c r="N46" s="5" t="s">
        <v>6</v>
      </c>
      <c r="O46" s="46">
        <f>poids(tab_stock[[#This Row],[Format]],tab_stock[[#This Row],[Stock réel (mm) / m²]],tab_stock[[#This Row],[Poids au mètre(kg)]])</f>
        <v>12.666901579274045</v>
      </c>
      <c r="P46" s="50">
        <f>O46*VLOOKUP(tab_stock[[#This Row],[Matériaux]],tab_matériaux[],4,FALSE)</f>
        <v>65.614550180639554</v>
      </c>
      <c r="Q46" s="26"/>
      <c r="R46" s="6"/>
    </row>
    <row r="47" spans="1:18" x14ac:dyDescent="0.25">
      <c r="A47" s="28"/>
      <c r="B47" s="12" t="s">
        <v>85</v>
      </c>
      <c r="C47" s="16"/>
      <c r="D47" s="5" t="s">
        <v>225</v>
      </c>
      <c r="E47" s="5" t="s">
        <v>57</v>
      </c>
      <c r="F47" s="31" t="str">
        <f>VLOOKUP(tab_stock[[#This Row],[Matériaux]],tab_matériaux[],2,FALSE)</f>
        <v>Alu</v>
      </c>
      <c r="G47" s="5">
        <v>130</v>
      </c>
      <c r="H47" s="5"/>
      <c r="I47" s="5"/>
      <c r="J47" s="5"/>
      <c r="K47" s="18">
        <f>surface(tab_stock[[#This Row],[Format]],tab_stock[[#This Row],[Ø (mm)]],tab_stock[[#This Row],[Largueur/basse (mm)]],tab_stock[[#This Row],[hauteur (mm)]],tab_stock[[#This Row],[épaisseur (mm)]])</f>
        <v>1.3273228961416875E-2</v>
      </c>
      <c r="L47" s="21">
        <f>VLOOKUP(tab_stock[[#This Row],[Matériaux]],tab_matériaux[],3,FALSE)*tab_stock[[#This Row],[Surface m²]]</f>
        <v>37.165041091967247</v>
      </c>
      <c r="M47" s="18">
        <v>2800</v>
      </c>
      <c r="N47" s="5" t="s">
        <v>6</v>
      </c>
      <c r="O47" s="46">
        <f>poids(tab_stock[[#This Row],[Format]],tab_stock[[#This Row],[Stock réel (mm) / m²]],tab_stock[[#This Row],[Poids au mètre(kg)]])</f>
        <v>104.06211505750829</v>
      </c>
      <c r="P47" s="50">
        <f>O47*VLOOKUP(tab_stock[[#This Row],[Matériaux]],tab_matériaux[],4,FALSE)</f>
        <v>539.04175599789289</v>
      </c>
      <c r="Q47" s="26"/>
      <c r="R47" s="6"/>
    </row>
    <row r="48" spans="1:18" x14ac:dyDescent="0.25">
      <c r="A48" s="28"/>
      <c r="B48" s="11" t="s">
        <v>86</v>
      </c>
      <c r="C48" s="16"/>
      <c r="D48" s="5" t="s">
        <v>225</v>
      </c>
      <c r="E48" s="5" t="s">
        <v>57</v>
      </c>
      <c r="F48" s="31" t="str">
        <f>VLOOKUP(tab_stock[[#This Row],[Matériaux]],tab_matériaux[],2,FALSE)</f>
        <v>Alu</v>
      </c>
      <c r="G48" s="5">
        <v>160</v>
      </c>
      <c r="H48" s="5"/>
      <c r="I48" s="5"/>
      <c r="J48" s="5"/>
      <c r="K48" s="18">
        <f>surface(tab_stock[[#This Row],[Format]],tab_stock[[#This Row],[Ø (mm)]],tab_stock[[#This Row],[Largueur/basse (mm)]],tab_stock[[#This Row],[hauteur (mm)]],tab_stock[[#This Row],[épaisseur (mm)]])</f>
        <v>2.0106192982974676E-2</v>
      </c>
      <c r="L48" s="21">
        <f>VLOOKUP(tab_stock[[#This Row],[Matériaux]],tab_matériaux[],3,FALSE)*tab_stock[[#This Row],[Surface m²]]</f>
        <v>56.297340352329094</v>
      </c>
      <c r="M48" s="18">
        <v>150</v>
      </c>
      <c r="N48" s="5" t="s">
        <v>6</v>
      </c>
      <c r="O48" s="46">
        <f>poids(tab_stock[[#This Row],[Format]],tab_stock[[#This Row],[Stock réel (mm) / m²]],tab_stock[[#This Row],[Poids au mètre(kg)]])</f>
        <v>8.4446010528493645</v>
      </c>
      <c r="P48" s="50">
        <f>O48*VLOOKUP(tab_stock[[#This Row],[Matériaux]],tab_matériaux[],4,FALSE)</f>
        <v>43.743033453759708</v>
      </c>
      <c r="Q48" s="26"/>
      <c r="R48" s="6"/>
    </row>
    <row r="49" spans="1:18" x14ac:dyDescent="0.25">
      <c r="A49" s="28"/>
      <c r="B49" s="11" t="s">
        <v>87</v>
      </c>
      <c r="C49" s="11"/>
      <c r="D49" s="7" t="s">
        <v>225</v>
      </c>
      <c r="E49" s="10" t="s">
        <v>57</v>
      </c>
      <c r="F49" s="41" t="str">
        <f>VLOOKUP(tab_stock[[#This Row],[Matériaux]],tab_matériaux[],2,FALSE)</f>
        <v>Alu</v>
      </c>
      <c r="G49" s="10">
        <v>300</v>
      </c>
      <c r="H49" s="10"/>
      <c r="I49" s="10"/>
      <c r="J49" s="10"/>
      <c r="K49" s="18">
        <f>surface(tab_stock[[#This Row],[Format]],tab_stock[[#This Row],[Ø (mm)]],tab_stock[[#This Row],[Largueur/basse (mm)]],tab_stock[[#This Row],[hauteur (mm)]],tab_stock[[#This Row],[épaisseur (mm)]])</f>
        <v>7.0685834705770334E-2</v>
      </c>
      <c r="L49" s="19">
        <f>VLOOKUP(tab_stock[[#This Row],[Matériaux]],tab_matériaux[],3,FALSE)*tab_stock[[#This Row],[Surface m²]]</f>
        <v>197.92033717615695</v>
      </c>
      <c r="M49" s="19">
        <v>200</v>
      </c>
      <c r="N49" s="10" t="s">
        <v>6</v>
      </c>
      <c r="O49" s="47">
        <f>poids(tab_stock[[#This Row],[Format]],tab_stock[[#This Row],[Stock réel (mm) / m²]],tab_stock[[#This Row],[Poids au mètre(kg)]])</f>
        <v>39.58406743523139</v>
      </c>
      <c r="P49" s="51">
        <f>O49*VLOOKUP(tab_stock[[#This Row],[Matériaux]],tab_matériaux[],4,FALSE)</f>
        <v>205.04546931449858</v>
      </c>
      <c r="Q49" s="26"/>
      <c r="R49" s="6"/>
    </row>
    <row r="50" spans="1:18" x14ac:dyDescent="0.25">
      <c r="A50" s="28"/>
      <c r="B50" s="11"/>
      <c r="C50" s="11"/>
      <c r="D50" s="7" t="s">
        <v>225</v>
      </c>
      <c r="E50" s="10" t="s">
        <v>57</v>
      </c>
      <c r="F50" s="41" t="str">
        <f>VLOOKUP(tab_stock[[#This Row],[Matériaux]],tab_matériaux[],2,FALSE)</f>
        <v>Alu</v>
      </c>
      <c r="G50" s="10">
        <v>450</v>
      </c>
      <c r="H50" s="10"/>
      <c r="I50" s="10"/>
      <c r="J50" s="10"/>
      <c r="K50" s="18">
        <f>surface(tab_stock[[#This Row],[Format]],tab_stock[[#This Row],[Ø (mm)]],tab_stock[[#This Row],[Largueur/basse (mm)]],tab_stock[[#This Row],[hauteur (mm)]],tab_stock[[#This Row],[épaisseur (mm)]])</f>
        <v>0.15904312808798327</v>
      </c>
      <c r="L50" s="19">
        <f>VLOOKUP(tab_stock[[#This Row],[Matériaux]],tab_matériaux[],3,FALSE)*tab_stock[[#This Row],[Surface m²]]</f>
        <v>445.32075864635317</v>
      </c>
      <c r="M50" s="19">
        <v>150</v>
      </c>
      <c r="N50" s="10" t="s">
        <v>6</v>
      </c>
      <c r="O50" s="47">
        <f>poids(tab_stock[[#This Row],[Format]],tab_stock[[#This Row],[Stock réel (mm) / m²]],tab_stock[[#This Row],[Poids au mètre(kg)]])</f>
        <v>66.798113796952975</v>
      </c>
      <c r="P50" s="51">
        <f>O50*VLOOKUP(tab_stock[[#This Row],[Matériaux]],tab_matériaux[],4,FALSE)</f>
        <v>346.0142294682164</v>
      </c>
      <c r="Q50" s="26"/>
      <c r="R50" s="6"/>
    </row>
    <row r="51" spans="1:18" x14ac:dyDescent="0.25">
      <c r="A51" s="28"/>
      <c r="B51" s="11"/>
      <c r="C51" s="11"/>
      <c r="D51" s="7" t="s">
        <v>225</v>
      </c>
      <c r="E51" s="10" t="s">
        <v>57</v>
      </c>
      <c r="F51" s="41" t="str">
        <f>VLOOKUP(tab_stock[[#This Row],[Matériaux]],tab_matériaux[],2,FALSE)</f>
        <v>Alu</v>
      </c>
      <c r="G51" s="10">
        <v>500</v>
      </c>
      <c r="H51" s="10"/>
      <c r="I51" s="10"/>
      <c r="J51" s="10"/>
      <c r="K51" s="18">
        <f>surface(tab_stock[[#This Row],[Format]],tab_stock[[#This Row],[Ø (mm)]],tab_stock[[#This Row],[Largueur/basse (mm)]],tab_stock[[#This Row],[hauteur (mm)]],tab_stock[[#This Row],[épaisseur (mm)]])</f>
        <v>0.19634954084936207</v>
      </c>
      <c r="L51" s="19">
        <f>VLOOKUP(tab_stock[[#This Row],[Matériaux]],tab_matériaux[],3,FALSE)*tab_stock[[#This Row],[Surface m²]]</f>
        <v>549.77871437821375</v>
      </c>
      <c r="M51" s="19">
        <v>120</v>
      </c>
      <c r="N51" s="10" t="s">
        <v>6</v>
      </c>
      <c r="O51" s="47">
        <f>poids(tab_stock[[#This Row],[Format]],tab_stock[[#This Row],[Stock réel (mm) / m²]],tab_stock[[#This Row],[Poids au mètre(kg)]])</f>
        <v>65.973445725385659</v>
      </c>
      <c r="P51" s="51">
        <f>O51*VLOOKUP(tab_stock[[#This Row],[Matériaux]],tab_matériaux[],4,FALSE)</f>
        <v>341.74244885749772</v>
      </c>
      <c r="Q51" s="26"/>
      <c r="R51" s="6"/>
    </row>
    <row r="52" spans="1:18" x14ac:dyDescent="0.25">
      <c r="A52" s="28"/>
      <c r="B52" s="11" t="s">
        <v>88</v>
      </c>
      <c r="C52" s="16"/>
      <c r="D52" s="5" t="s">
        <v>225</v>
      </c>
      <c r="E52" s="5" t="s">
        <v>58</v>
      </c>
      <c r="F52" s="31" t="str">
        <f>VLOOKUP(tab_stock[[#This Row],[Matériaux]],tab_matériaux[],2,FALSE)</f>
        <v>Alu</v>
      </c>
      <c r="G52" s="5">
        <v>10</v>
      </c>
      <c r="H52" s="5"/>
      <c r="I52" s="5"/>
      <c r="J52" s="5"/>
      <c r="K52" s="18">
        <f>surface(tab_stock[[#This Row],[Format]],tab_stock[[#This Row],[Ø (mm)]],tab_stock[[#This Row],[Largueur/basse (mm)]],tab_stock[[#This Row],[hauteur (mm)]],tab_stock[[#This Row],[épaisseur (mm)]])</f>
        <v>7.8539816339744827E-5</v>
      </c>
      <c r="L52" s="21">
        <f>VLOOKUP(tab_stock[[#This Row],[Matériaux]],tab_matériaux[],3,FALSE)*tab_stock[[#This Row],[Surface m²]]</f>
        <v>0.22069688391468295</v>
      </c>
      <c r="M52" s="18">
        <v>4000</v>
      </c>
      <c r="N52" s="5" t="s">
        <v>6</v>
      </c>
      <c r="O52" s="46">
        <f>poids(tab_stock[[#This Row],[Format]],tab_stock[[#This Row],[Stock réel (mm) / m²]],tab_stock[[#This Row],[Poids au mètre(kg)]])</f>
        <v>0.8827875356587318</v>
      </c>
      <c r="P52" s="50">
        <f>O52*VLOOKUP(tab_stock[[#This Row],[Matériaux]],tab_matériaux[],4,FALSE)</f>
        <v>5.3055530893089777</v>
      </c>
      <c r="Q52" s="26"/>
      <c r="R52" s="6"/>
    </row>
    <row r="53" spans="1:18" x14ac:dyDescent="0.25">
      <c r="A53" s="28"/>
      <c r="B53" s="11" t="s">
        <v>89</v>
      </c>
      <c r="C53" s="16"/>
      <c r="D53" s="5" t="s">
        <v>225</v>
      </c>
      <c r="E53" s="5" t="s">
        <v>58</v>
      </c>
      <c r="F53" s="31" t="str">
        <f>VLOOKUP(tab_stock[[#This Row],[Matériaux]],tab_matériaux[],2,FALSE)</f>
        <v>Alu</v>
      </c>
      <c r="G53" s="5">
        <v>25</v>
      </c>
      <c r="H53" s="5"/>
      <c r="I53" s="5"/>
      <c r="J53" s="5"/>
      <c r="K53" s="18">
        <f>surface(tab_stock[[#This Row],[Format]],tab_stock[[#This Row],[Ø (mm)]],tab_stock[[#This Row],[Largueur/basse (mm)]],tab_stock[[#This Row],[hauteur (mm)]],tab_stock[[#This Row],[épaisseur (mm)]])</f>
        <v>4.9087385212340511E-4</v>
      </c>
      <c r="L53" s="21">
        <f>VLOOKUP(tab_stock[[#This Row],[Matériaux]],tab_matériaux[],3,FALSE)*tab_stock[[#This Row],[Surface m²]]</f>
        <v>1.3793555244667683</v>
      </c>
      <c r="M53" s="18">
        <v>4700</v>
      </c>
      <c r="N53" s="5" t="s">
        <v>6</v>
      </c>
      <c r="O53" s="46">
        <f>poids(tab_stock[[#This Row],[Format]],tab_stock[[#This Row],[Stock réel (mm) / m²]],tab_stock[[#This Row],[Poids au mètre(kg)]])</f>
        <v>6.4829709649938119</v>
      </c>
      <c r="P53" s="50">
        <f>O53*VLOOKUP(tab_stock[[#This Row],[Matériaux]],tab_matériaux[],4,FALSE)</f>
        <v>38.962655499612808</v>
      </c>
      <c r="Q53" s="26"/>
      <c r="R53" s="6"/>
    </row>
    <row r="54" spans="1:18" x14ac:dyDescent="0.25">
      <c r="A54" s="28"/>
      <c r="B54" s="12" t="s">
        <v>90</v>
      </c>
      <c r="C54" s="16"/>
      <c r="D54" s="5" t="s">
        <v>225</v>
      </c>
      <c r="E54" s="5" t="s">
        <v>58</v>
      </c>
      <c r="F54" s="31" t="str">
        <f>VLOOKUP(tab_stock[[#This Row],[Matériaux]],tab_matériaux[],2,FALSE)</f>
        <v>Alu</v>
      </c>
      <c r="G54" s="5">
        <v>30</v>
      </c>
      <c r="H54" s="5"/>
      <c r="I54" s="5"/>
      <c r="J54" s="5"/>
      <c r="K54" s="18">
        <f>surface(tab_stock[[#This Row],[Format]],tab_stock[[#This Row],[Ø (mm)]],tab_stock[[#This Row],[Largueur/basse (mm)]],tab_stock[[#This Row],[hauteur (mm)]],tab_stock[[#This Row],[épaisseur (mm)]])</f>
        <v>7.0685834705770342E-4</v>
      </c>
      <c r="L54" s="21">
        <f>VLOOKUP(tab_stock[[#This Row],[Matériaux]],tab_matériaux[],3,FALSE)*tab_stock[[#This Row],[Surface m²]]</f>
        <v>1.9862719552321466</v>
      </c>
      <c r="M54" s="18">
        <v>4000</v>
      </c>
      <c r="N54" s="5" t="s">
        <v>6</v>
      </c>
      <c r="O54" s="46">
        <f>poids(tab_stock[[#This Row],[Format]],tab_stock[[#This Row],[Stock réel (mm) / m²]],tab_stock[[#This Row],[Poids au mètre(kg)]])</f>
        <v>7.9450878209285865</v>
      </c>
      <c r="P54" s="50">
        <f>O54*VLOOKUP(tab_stock[[#This Row],[Matériaux]],tab_matériaux[],4,FALSE)</f>
        <v>47.749977803780801</v>
      </c>
      <c r="Q54" s="26"/>
      <c r="R54" s="6"/>
    </row>
    <row r="55" spans="1:18" x14ac:dyDescent="0.25">
      <c r="A55" s="28"/>
      <c r="B55" s="11" t="s">
        <v>91</v>
      </c>
      <c r="C55" s="16"/>
      <c r="D55" s="5" t="s">
        <v>225</v>
      </c>
      <c r="E55" s="5" t="s">
        <v>58</v>
      </c>
      <c r="F55" s="31" t="str">
        <f>VLOOKUP(tab_stock[[#This Row],[Matériaux]],tab_matériaux[],2,FALSE)</f>
        <v>Alu</v>
      </c>
      <c r="G55" s="5">
        <v>35</v>
      </c>
      <c r="H55" s="5"/>
      <c r="I55" s="5"/>
      <c r="J55" s="5"/>
      <c r="K55" s="18">
        <f>surface(tab_stock[[#This Row],[Format]],tab_stock[[#This Row],[Ø (mm)]],tab_stock[[#This Row],[Largueur/basse (mm)]],tab_stock[[#This Row],[hauteur (mm)]],tab_stock[[#This Row],[épaisseur (mm)]])</f>
        <v>9.6211275016187413E-4</v>
      </c>
      <c r="L55" s="21">
        <f>VLOOKUP(tab_stock[[#This Row],[Matériaux]],tab_matériaux[],3,FALSE)*tab_stock[[#This Row],[Surface m²]]</f>
        <v>2.7035368279548662</v>
      </c>
      <c r="M55" s="18">
        <v>3000</v>
      </c>
      <c r="N55" s="5" t="s">
        <v>6</v>
      </c>
      <c r="O55" s="46">
        <f>poids(tab_stock[[#This Row],[Format]],tab_stock[[#This Row],[Stock réel (mm) / m²]],tab_stock[[#This Row],[Poids au mètre(kg)]])</f>
        <v>8.1106104838645994</v>
      </c>
      <c r="P55" s="50">
        <f>O55*VLOOKUP(tab_stock[[#This Row],[Matériaux]],tab_matériaux[],4,FALSE)</f>
        <v>48.744769008026239</v>
      </c>
      <c r="Q55" s="26"/>
      <c r="R55" s="6"/>
    </row>
    <row r="56" spans="1:18" x14ac:dyDescent="0.25">
      <c r="A56" s="28"/>
      <c r="B56" s="11" t="s">
        <v>92</v>
      </c>
      <c r="C56" s="16"/>
      <c r="D56" s="5" t="s">
        <v>225</v>
      </c>
      <c r="E56" s="5" t="s">
        <v>58</v>
      </c>
      <c r="F56" s="31" t="str">
        <f>VLOOKUP(tab_stock[[#This Row],[Matériaux]],tab_matériaux[],2,FALSE)</f>
        <v>Alu</v>
      </c>
      <c r="G56" s="5">
        <v>45</v>
      </c>
      <c r="H56" s="5"/>
      <c r="I56" s="5"/>
      <c r="J56" s="5"/>
      <c r="K56" s="18">
        <f>surface(tab_stock[[#This Row],[Format]],tab_stock[[#This Row],[Ø (mm)]],tab_stock[[#This Row],[Largueur/basse (mm)]],tab_stock[[#This Row],[hauteur (mm)]],tab_stock[[#This Row],[épaisseur (mm)]])</f>
        <v>1.5904312808798326E-3</v>
      </c>
      <c r="L56" s="21">
        <f>VLOOKUP(tab_stock[[#This Row],[Matériaux]],tab_matériaux[],3,FALSE)*tab_stock[[#This Row],[Surface m²]]</f>
        <v>4.4691118992723293</v>
      </c>
      <c r="M56" s="18">
        <v>11300</v>
      </c>
      <c r="N56" s="5" t="s">
        <v>6</v>
      </c>
      <c r="O56" s="46">
        <f>poids(tab_stock[[#This Row],[Format]],tab_stock[[#This Row],[Stock réel (mm) / m²]],tab_stock[[#This Row],[Poids au mètre(kg)]])</f>
        <v>50.500964461777322</v>
      </c>
      <c r="P56" s="50">
        <f>O56*VLOOKUP(tab_stock[[#This Row],[Matériaux]],tab_matériaux[],4,FALSE)</f>
        <v>303.51079641528167</v>
      </c>
      <c r="Q56" s="26"/>
      <c r="R56" s="6"/>
    </row>
    <row r="57" spans="1:18" x14ac:dyDescent="0.25">
      <c r="A57" s="28"/>
      <c r="B57" s="11" t="s">
        <v>93</v>
      </c>
      <c r="C57" s="16"/>
      <c r="D57" s="5" t="s">
        <v>225</v>
      </c>
      <c r="E57" s="5" t="s">
        <v>58</v>
      </c>
      <c r="F57" s="31" t="str">
        <f>VLOOKUP(tab_stock[[#This Row],[Matériaux]],tab_matériaux[],2,FALSE)</f>
        <v>Alu</v>
      </c>
      <c r="G57" s="5">
        <v>55</v>
      </c>
      <c r="H57" s="5"/>
      <c r="I57" s="5"/>
      <c r="J57" s="5"/>
      <c r="K57" s="18">
        <f>surface(tab_stock[[#This Row],[Format]],tab_stock[[#This Row],[Ø (mm)]],tab_stock[[#This Row],[Largueur/basse (mm)]],tab_stock[[#This Row],[hauteur (mm)]],tab_stock[[#This Row],[épaisseur (mm)]])</f>
        <v>2.3758294442772811E-3</v>
      </c>
      <c r="L57" s="21">
        <f>VLOOKUP(tab_stock[[#This Row],[Matériaux]],tab_matériaux[],3,FALSE)*tab_stock[[#This Row],[Surface m²]]</f>
        <v>6.6760807384191594</v>
      </c>
      <c r="M57" s="18">
        <v>5000</v>
      </c>
      <c r="N57" s="5" t="s">
        <v>6</v>
      </c>
      <c r="O57" s="46">
        <f>poids(tab_stock[[#This Row],[Format]],tab_stock[[#This Row],[Stock réel (mm) / m²]],tab_stock[[#This Row],[Poids au mètre(kg)]])</f>
        <v>33.380403692095797</v>
      </c>
      <c r="P57" s="50">
        <f>O57*VLOOKUP(tab_stock[[#This Row],[Matériaux]],tab_matériaux[],4,FALSE)</f>
        <v>200.61622618949573</v>
      </c>
      <c r="Q57" s="26"/>
      <c r="R57" s="6"/>
    </row>
    <row r="58" spans="1:18" x14ac:dyDescent="0.25">
      <c r="A58" s="28"/>
      <c r="B58" s="11" t="s">
        <v>94</v>
      </c>
      <c r="C58" s="16"/>
      <c r="D58" s="5" t="s">
        <v>225</v>
      </c>
      <c r="E58" s="5" t="s">
        <v>58</v>
      </c>
      <c r="F58" s="31" t="str">
        <f>VLOOKUP(tab_stock[[#This Row],[Matériaux]],tab_matériaux[],2,FALSE)</f>
        <v>Alu</v>
      </c>
      <c r="G58" s="5">
        <v>65</v>
      </c>
      <c r="H58" s="5"/>
      <c r="I58" s="5"/>
      <c r="J58" s="5"/>
      <c r="K58" s="18">
        <f>surface(tab_stock[[#This Row],[Format]],tab_stock[[#This Row],[Ø (mm)]],tab_stock[[#This Row],[Largueur/basse (mm)]],tab_stock[[#This Row],[hauteur (mm)]],tab_stock[[#This Row],[épaisseur (mm)]])</f>
        <v>3.3183072403542187E-3</v>
      </c>
      <c r="L58" s="21">
        <f>VLOOKUP(tab_stock[[#This Row],[Matériaux]],tab_matériaux[],3,FALSE)*tab_stock[[#This Row],[Surface m²]]</f>
        <v>9.3244433453953537</v>
      </c>
      <c r="M58" s="18">
        <v>5700</v>
      </c>
      <c r="N58" s="5" t="s">
        <v>6</v>
      </c>
      <c r="O58" s="46">
        <f>poids(tab_stock[[#This Row],[Format]],tab_stock[[#This Row],[Stock réel (mm) / m²]],tab_stock[[#This Row],[Poids au mètre(kg)]])</f>
        <v>53.149327068753522</v>
      </c>
      <c r="P58" s="50">
        <f>O58*VLOOKUP(tab_stock[[#This Row],[Matériaux]],tab_matériaux[],4,FALSE)</f>
        <v>319.42745568320868</v>
      </c>
      <c r="Q58" s="26"/>
      <c r="R58" s="6"/>
    </row>
    <row r="59" spans="1:18" x14ac:dyDescent="0.25">
      <c r="A59" s="28"/>
      <c r="B59" s="11" t="s">
        <v>95</v>
      </c>
      <c r="C59" s="16"/>
      <c r="D59" s="5" t="s">
        <v>225</v>
      </c>
      <c r="E59" s="5" t="s">
        <v>58</v>
      </c>
      <c r="F59" s="31" t="str">
        <f>VLOOKUP(tab_stock[[#This Row],[Matériaux]],tab_matériaux[],2,FALSE)</f>
        <v>Alu</v>
      </c>
      <c r="G59" s="5">
        <v>70</v>
      </c>
      <c r="H59" s="5"/>
      <c r="I59" s="5"/>
      <c r="J59" s="5"/>
      <c r="K59" s="18">
        <f>surface(tab_stock[[#This Row],[Format]],tab_stock[[#This Row],[Ø (mm)]],tab_stock[[#This Row],[Largueur/basse (mm)]],tab_stock[[#This Row],[hauteur (mm)]],tab_stock[[#This Row],[épaisseur (mm)]])</f>
        <v>3.8484510006474965E-3</v>
      </c>
      <c r="L59" s="21">
        <f>VLOOKUP(tab_stock[[#This Row],[Matériaux]],tab_matériaux[],3,FALSE)*tab_stock[[#This Row],[Surface m²]]</f>
        <v>10.814147311819465</v>
      </c>
      <c r="M59" s="18">
        <v>1200</v>
      </c>
      <c r="N59" s="5" t="s">
        <v>6</v>
      </c>
      <c r="O59" s="46">
        <f>poids(tab_stock[[#This Row],[Format]],tab_stock[[#This Row],[Stock réel (mm) / m²]],tab_stock[[#This Row],[Poids au mètre(kg)]])</f>
        <v>12.976976774183358</v>
      </c>
      <c r="P59" s="50">
        <f>O59*VLOOKUP(tab_stock[[#This Row],[Matériaux]],tab_matériaux[],4,FALSE)</f>
        <v>77.991630412841985</v>
      </c>
      <c r="Q59" s="26"/>
      <c r="R59" s="6"/>
    </row>
    <row r="60" spans="1:18" x14ac:dyDescent="0.25">
      <c r="A60" s="28"/>
      <c r="B60" s="11" t="s">
        <v>96</v>
      </c>
      <c r="C60" s="16"/>
      <c r="D60" s="5" t="s">
        <v>225</v>
      </c>
      <c r="E60" s="5" t="s">
        <v>58</v>
      </c>
      <c r="F60" s="31" t="str">
        <f>VLOOKUP(tab_stock[[#This Row],[Matériaux]],tab_matériaux[],2,FALSE)</f>
        <v>Alu</v>
      </c>
      <c r="G60" s="5">
        <v>75</v>
      </c>
      <c r="H60" s="5"/>
      <c r="I60" s="5"/>
      <c r="J60" s="5"/>
      <c r="K60" s="18">
        <f>surface(tab_stock[[#This Row],[Format]],tab_stock[[#This Row],[Ø (mm)]],tab_stock[[#This Row],[Largueur/basse (mm)]],tab_stock[[#This Row],[hauteur (mm)]],tab_stock[[#This Row],[épaisseur (mm)]])</f>
        <v>4.4178646691106459E-3</v>
      </c>
      <c r="L60" s="21">
        <f>VLOOKUP(tab_stock[[#This Row],[Matériaux]],tab_matériaux[],3,FALSE)*tab_stock[[#This Row],[Surface m²]]</f>
        <v>12.414199720200916</v>
      </c>
      <c r="M60" s="18">
        <v>3900</v>
      </c>
      <c r="N60" s="5" t="s">
        <v>6</v>
      </c>
      <c r="O60" s="46">
        <f>poids(tab_stock[[#This Row],[Format]],tab_stock[[#This Row],[Stock réel (mm) / m²]],tab_stock[[#This Row],[Poids au mètre(kg)]])</f>
        <v>48.415378908783566</v>
      </c>
      <c r="P60" s="50">
        <f>O60*VLOOKUP(tab_stock[[#This Row],[Matériaux]],tab_matériaux[],4,FALSE)</f>
        <v>290.97642724178922</v>
      </c>
      <c r="Q60" s="26"/>
      <c r="R60" s="6"/>
    </row>
    <row r="61" spans="1:18" x14ac:dyDescent="0.25">
      <c r="A61" s="28"/>
      <c r="B61" s="11" t="s">
        <v>97</v>
      </c>
      <c r="C61" s="16"/>
      <c r="D61" s="5" t="s">
        <v>225</v>
      </c>
      <c r="E61" s="5" t="s">
        <v>58</v>
      </c>
      <c r="F61" s="31" t="str">
        <f>VLOOKUP(tab_stock[[#This Row],[Matériaux]],tab_matériaux[],2,FALSE)</f>
        <v>Alu</v>
      </c>
      <c r="G61" s="5">
        <v>80</v>
      </c>
      <c r="H61" s="5"/>
      <c r="I61" s="5"/>
      <c r="J61" s="5"/>
      <c r="K61" s="18">
        <f>surface(tab_stock[[#This Row],[Format]],tab_stock[[#This Row],[Ø (mm)]],tab_stock[[#This Row],[Largueur/basse (mm)]],tab_stock[[#This Row],[hauteur (mm)]],tab_stock[[#This Row],[épaisseur (mm)]])</f>
        <v>5.0265482457436689E-3</v>
      </c>
      <c r="L61" s="21">
        <f>VLOOKUP(tab_stock[[#This Row],[Matériaux]],tab_matériaux[],3,FALSE)*tab_stock[[#This Row],[Surface m²]]</f>
        <v>14.124600570539709</v>
      </c>
      <c r="M61" s="18">
        <v>200</v>
      </c>
      <c r="N61" s="5" t="s">
        <v>6</v>
      </c>
      <c r="O61" s="46">
        <f>poids(tab_stock[[#This Row],[Format]],tab_stock[[#This Row],[Stock réel (mm) / m²]],tab_stock[[#This Row],[Poids au mètre(kg)]])</f>
        <v>2.8249201141079414</v>
      </c>
      <c r="P61" s="50">
        <f>O61*VLOOKUP(tab_stock[[#This Row],[Matériaux]],tab_matériaux[],4,FALSE)</f>
        <v>16.977769885788728</v>
      </c>
      <c r="Q61" s="26"/>
      <c r="R61" s="6"/>
    </row>
    <row r="62" spans="1:18" x14ac:dyDescent="0.25">
      <c r="A62" s="28"/>
      <c r="B62" s="11" t="s">
        <v>98</v>
      </c>
      <c r="C62" s="16"/>
      <c r="D62" s="5" t="s">
        <v>225</v>
      </c>
      <c r="E62" s="5" t="s">
        <v>58</v>
      </c>
      <c r="F62" s="31" t="str">
        <f>VLOOKUP(tab_stock[[#This Row],[Matériaux]],tab_matériaux[],2,FALSE)</f>
        <v>Alu</v>
      </c>
      <c r="G62" s="5">
        <v>85</v>
      </c>
      <c r="H62" s="5"/>
      <c r="I62" s="5"/>
      <c r="J62" s="5"/>
      <c r="K62" s="18">
        <f>surface(tab_stock[[#This Row],[Format]],tab_stock[[#This Row],[Ø (mm)]],tab_stock[[#This Row],[Largueur/basse (mm)]],tab_stock[[#This Row],[hauteur (mm)]],tab_stock[[#This Row],[épaisseur (mm)]])</f>
        <v>5.6745017305465635E-3</v>
      </c>
      <c r="L62" s="21">
        <f>VLOOKUP(tab_stock[[#This Row],[Matériaux]],tab_matériaux[],3,FALSE)*tab_stock[[#This Row],[Surface m²]]</f>
        <v>15.945349862835844</v>
      </c>
      <c r="M62" s="18">
        <v>1000</v>
      </c>
      <c r="N62" s="5" t="s">
        <v>6</v>
      </c>
      <c r="O62" s="46">
        <f>poids(tab_stock[[#This Row],[Format]],tab_stock[[#This Row],[Stock réel (mm) / m²]],tab_stock[[#This Row],[Poids au mètre(kg)]])</f>
        <v>15.945349862835846</v>
      </c>
      <c r="P62" s="50">
        <f>O62*VLOOKUP(tab_stock[[#This Row],[Matériaux]],tab_matériaux[],4,FALSE)</f>
        <v>95.831552675643422</v>
      </c>
      <c r="Q62" s="26"/>
      <c r="R62" s="6"/>
    </row>
    <row r="63" spans="1:18" x14ac:dyDescent="0.25">
      <c r="A63" s="28"/>
      <c r="B63" s="11"/>
      <c r="C63" s="16"/>
      <c r="D63" s="5" t="s">
        <v>45</v>
      </c>
      <c r="E63" s="5" t="s">
        <v>204</v>
      </c>
      <c r="F63" s="31" t="str">
        <f>VLOOKUP(tab_stock[[#This Row],[Matériaux]],tab_matériaux[],2,FALSE)</f>
        <v>Alu</v>
      </c>
      <c r="G63" s="15"/>
      <c r="H63" s="15">
        <v>35</v>
      </c>
      <c r="I63" s="15"/>
      <c r="J63" s="15">
        <v>12</v>
      </c>
      <c r="K63" s="18">
        <f>surface(tab_stock[[#This Row],[Format]],tab_stock[[#This Row],[Ø (mm)]],tab_stock[[#This Row],[Largueur/basse (mm)]],tab_stock[[#This Row],[hauteur (mm)]],tab_stock[[#This Row],[épaisseur (mm)]])</f>
        <v>4.1999999999999996E-4</v>
      </c>
      <c r="L63" s="21">
        <f>VLOOKUP(tab_stock[[#This Row],[Matériaux]],tab_matériaux[],3,FALSE)*tab_stock[[#This Row],[Surface m²]]</f>
        <v>1.1339999999999999</v>
      </c>
      <c r="M63" s="18">
        <v>1500</v>
      </c>
      <c r="N63" s="5" t="s">
        <v>33</v>
      </c>
      <c r="O63" s="46">
        <f>poids(tab_stock[[#This Row],[Format]],tab_stock[[#This Row],[Stock réel (mm) / m²]],tab_stock[[#This Row],[Poids au mètre(kg)]])</f>
        <v>1.7009999999999998</v>
      </c>
      <c r="P63" s="50">
        <f>O63*VLOOKUP(tab_stock[[#This Row],[Matériaux]],tab_matériaux[],4,FALSE)</f>
        <v>15.121889999999999</v>
      </c>
      <c r="Q63" s="26"/>
      <c r="R63" s="6"/>
    </row>
    <row r="64" spans="1:18" x14ac:dyDescent="0.25">
      <c r="A64" s="28"/>
      <c r="B64" s="11"/>
      <c r="C64" s="16"/>
      <c r="D64" s="5" t="s">
        <v>45</v>
      </c>
      <c r="E64" s="5" t="s">
        <v>204</v>
      </c>
      <c r="F64" s="31" t="str">
        <f>VLOOKUP(tab_stock[[#This Row],[Matériaux]],tab_matériaux[],2,FALSE)</f>
        <v>Alu</v>
      </c>
      <c r="G64" s="16"/>
      <c r="H64" s="16">
        <v>120</v>
      </c>
      <c r="I64" s="16"/>
      <c r="J64" s="16">
        <v>20</v>
      </c>
      <c r="K64" s="18">
        <f>surface(tab_stock[[#This Row],[Format]],tab_stock[[#This Row],[Ø (mm)]],tab_stock[[#This Row],[Largueur/basse (mm)]],tab_stock[[#This Row],[hauteur (mm)]],tab_stock[[#This Row],[épaisseur (mm)]])</f>
        <v>2.3999999999999998E-3</v>
      </c>
      <c r="L64" s="21">
        <f>VLOOKUP(tab_stock[[#This Row],[Matériaux]],tab_matériaux[],3,FALSE)*tab_stock[[#This Row],[Surface m²]]</f>
        <v>6.4799999999999995</v>
      </c>
      <c r="M64" s="18">
        <v>4000</v>
      </c>
      <c r="N64" s="5" t="s">
        <v>33</v>
      </c>
      <c r="O64" s="46">
        <f>poids(tab_stock[[#This Row],[Format]],tab_stock[[#This Row],[Stock réel (mm) / m²]],tab_stock[[#This Row],[Poids au mètre(kg)]])</f>
        <v>25.919999999999998</v>
      </c>
      <c r="P64" s="50">
        <f>O64*VLOOKUP(tab_stock[[#This Row],[Matériaux]],tab_matériaux[],4,FALSE)</f>
        <v>230.4288</v>
      </c>
      <c r="Q64" s="26"/>
      <c r="R64" s="6"/>
    </row>
    <row r="65" spans="1:18" x14ac:dyDescent="0.25">
      <c r="A65" s="28"/>
      <c r="B65" s="11"/>
      <c r="C65" s="16"/>
      <c r="D65" s="5" t="s">
        <v>46</v>
      </c>
      <c r="E65" s="5" t="s">
        <v>58</v>
      </c>
      <c r="F65" s="31" t="str">
        <f>VLOOKUP(tab_stock[[#This Row],[Matériaux]],tab_matériaux[],2,FALSE)</f>
        <v>Alu</v>
      </c>
      <c r="G65" s="16"/>
      <c r="H65" s="16">
        <v>25</v>
      </c>
      <c r="I65" s="16">
        <v>25</v>
      </c>
      <c r="J65" s="16"/>
      <c r="K65" s="18">
        <f>surface(tab_stock[[#This Row],[Format]],tab_stock[[#This Row],[Ø (mm)]],tab_stock[[#This Row],[Largueur/basse (mm)]],tab_stock[[#This Row],[hauteur (mm)]],tab_stock[[#This Row],[épaisseur (mm)]])</f>
        <v>6.2500000000000001E-4</v>
      </c>
      <c r="L65" s="21">
        <f>VLOOKUP(tab_stock[[#This Row],[Matériaux]],tab_matériaux[],3,FALSE)*tab_stock[[#This Row],[Surface m²]]</f>
        <v>1.7562500000000001</v>
      </c>
      <c r="M65" s="21">
        <v>1500</v>
      </c>
      <c r="N65" s="5" t="s">
        <v>33</v>
      </c>
      <c r="O65" s="46">
        <f>poids(tab_stock[[#This Row],[Format]],tab_stock[[#This Row],[Stock réel (mm) / m²]],tab_stock[[#This Row],[Poids au mètre(kg)]])</f>
        <v>2.6343749999999999</v>
      </c>
      <c r="P65" s="50">
        <f>O65*VLOOKUP(tab_stock[[#This Row],[Matériaux]],tab_matériaux[],4,FALSE)</f>
        <v>15.832593749999999</v>
      </c>
      <c r="Q65" s="26"/>
      <c r="R65" s="6"/>
    </row>
    <row r="66" spans="1:18" x14ac:dyDescent="0.25">
      <c r="A66" s="28"/>
      <c r="B66" s="11"/>
      <c r="C66" s="16"/>
      <c r="D66" s="5" t="s">
        <v>46</v>
      </c>
      <c r="E66" s="5" t="s">
        <v>58</v>
      </c>
      <c r="F66" s="31" t="str">
        <f>VLOOKUP(tab_stock[[#This Row],[Matériaux]],tab_matériaux[],2,FALSE)</f>
        <v>Alu</v>
      </c>
      <c r="G66" s="16"/>
      <c r="H66" s="16">
        <v>45</v>
      </c>
      <c r="I66" s="16">
        <v>45</v>
      </c>
      <c r="J66" s="16"/>
      <c r="K66" s="18">
        <f>surface(tab_stock[[#This Row],[Format]],tab_stock[[#This Row],[Ø (mm)]],tab_stock[[#This Row],[Largueur/basse (mm)]],tab_stock[[#This Row],[hauteur (mm)]],tab_stock[[#This Row],[épaisseur (mm)]])</f>
        <v>2.0249999999999999E-3</v>
      </c>
      <c r="L66" s="21">
        <f>VLOOKUP(tab_stock[[#This Row],[Matériaux]],tab_matériaux[],3,FALSE)*tab_stock[[#This Row],[Surface m²]]</f>
        <v>5.6902499999999998</v>
      </c>
      <c r="M66" s="21">
        <v>1000</v>
      </c>
      <c r="N66" s="5" t="s">
        <v>33</v>
      </c>
      <c r="O66" s="46">
        <f>poids(tab_stock[[#This Row],[Format]],tab_stock[[#This Row],[Stock réel (mm) / m²]],tab_stock[[#This Row],[Poids au mètre(kg)]])</f>
        <v>5.6902499999999998</v>
      </c>
      <c r="P66" s="50">
        <f>O66*VLOOKUP(tab_stock[[#This Row],[Matériaux]],tab_matériaux[],4,FALSE)</f>
        <v>34.1984025</v>
      </c>
      <c r="Q66" s="26"/>
      <c r="R66" s="6"/>
    </row>
    <row r="67" spans="1:18" x14ac:dyDescent="0.25">
      <c r="A67" s="28"/>
      <c r="B67" s="11"/>
      <c r="C67" s="16"/>
      <c r="D67" s="5" t="s">
        <v>45</v>
      </c>
      <c r="E67" s="5" t="s">
        <v>58</v>
      </c>
      <c r="F67" s="31" t="str">
        <f>VLOOKUP(tab_stock[[#This Row],[Matériaux]],tab_matériaux[],2,FALSE)</f>
        <v>Alu</v>
      </c>
      <c r="G67" s="15"/>
      <c r="H67" s="15">
        <v>40</v>
      </c>
      <c r="I67" s="15"/>
      <c r="J67" s="15">
        <v>20</v>
      </c>
      <c r="K67" s="18">
        <f>surface(tab_stock[[#This Row],[Format]],tab_stock[[#This Row],[Ø (mm)]],tab_stock[[#This Row],[Largueur/basse (mm)]],tab_stock[[#This Row],[hauteur (mm)]],tab_stock[[#This Row],[épaisseur (mm)]])</f>
        <v>7.9999999999999993E-4</v>
      </c>
      <c r="L67" s="21">
        <f>VLOOKUP(tab_stock[[#This Row],[Matériaux]],tab_matériaux[],3,FALSE)*tab_stock[[#This Row],[Surface m²]]</f>
        <v>2.2479999999999998</v>
      </c>
      <c r="M67" s="18">
        <v>2000</v>
      </c>
      <c r="N67" s="5" t="s">
        <v>33</v>
      </c>
      <c r="O67" s="46">
        <f>poids(tab_stock[[#This Row],[Format]],tab_stock[[#This Row],[Stock réel (mm) / m²]],tab_stock[[#This Row],[Poids au mètre(kg)]])</f>
        <v>4.4960000000000004</v>
      </c>
      <c r="P67" s="50">
        <f>O67*VLOOKUP(tab_stock[[#This Row],[Matériaux]],tab_matériaux[],4,FALSE)</f>
        <v>27.020960000000002</v>
      </c>
      <c r="Q67" s="26"/>
      <c r="R67" s="6"/>
    </row>
    <row r="68" spans="1:18" x14ac:dyDescent="0.25">
      <c r="A68" s="28"/>
      <c r="B68" s="11"/>
      <c r="C68" s="16"/>
      <c r="D68" s="5" t="s">
        <v>46</v>
      </c>
      <c r="E68" s="5" t="s">
        <v>57</v>
      </c>
      <c r="F68" s="31" t="str">
        <f>VLOOKUP(tab_stock[[#This Row],[Matériaux]],tab_matériaux[],2,FALSE)</f>
        <v>Alu</v>
      </c>
      <c r="G68" s="16"/>
      <c r="H68" s="16">
        <v>16</v>
      </c>
      <c r="I68" s="16">
        <v>16</v>
      </c>
      <c r="J68" s="16"/>
      <c r="K68" s="18">
        <f>surface(tab_stock[[#This Row],[Format]],tab_stock[[#This Row],[Ø (mm)]],tab_stock[[#This Row],[Largueur/basse (mm)]],tab_stock[[#This Row],[hauteur (mm)]],tab_stock[[#This Row],[épaisseur (mm)]])</f>
        <v>2.5599999999999999E-4</v>
      </c>
      <c r="L68" s="21">
        <f>VLOOKUP(tab_stock[[#This Row],[Matériaux]],tab_matériaux[],3,FALSE)*tab_stock[[#This Row],[Surface m²]]</f>
        <v>0.71679999999999999</v>
      </c>
      <c r="M68" s="18">
        <v>3000</v>
      </c>
      <c r="N68" s="5" t="s">
        <v>33</v>
      </c>
      <c r="O68" s="46">
        <f>poids(tab_stock[[#This Row],[Format]],tab_stock[[#This Row],[Stock réel (mm) / m²]],tab_stock[[#This Row],[Poids au mètre(kg)]])</f>
        <v>2.1504000000000003</v>
      </c>
      <c r="P68" s="50">
        <f>O68*VLOOKUP(tab_stock[[#This Row],[Matériaux]],tab_matériaux[],4,FALSE)</f>
        <v>11.139072000000001</v>
      </c>
      <c r="Q68" s="26"/>
      <c r="R68" s="6"/>
    </row>
    <row r="69" spans="1:18" x14ac:dyDescent="0.25">
      <c r="A69" s="28"/>
      <c r="B69" s="11"/>
      <c r="C69" s="16"/>
      <c r="D69" s="5" t="s">
        <v>46</v>
      </c>
      <c r="E69" s="5" t="s">
        <v>57</v>
      </c>
      <c r="F69" s="31" t="str">
        <f>VLOOKUP(tab_stock[[#This Row],[Matériaux]],tab_matériaux[],2,FALSE)</f>
        <v>Alu</v>
      </c>
      <c r="G69" s="16"/>
      <c r="H69" s="16">
        <v>25</v>
      </c>
      <c r="I69" s="16">
        <v>25</v>
      </c>
      <c r="J69" s="16"/>
      <c r="K69" s="18">
        <f>surface(tab_stock[[#This Row],[Format]],tab_stock[[#This Row],[Ø (mm)]],tab_stock[[#This Row],[Largueur/basse (mm)]],tab_stock[[#This Row],[hauteur (mm)]],tab_stock[[#This Row],[épaisseur (mm)]])</f>
        <v>6.2500000000000001E-4</v>
      </c>
      <c r="L69" s="21">
        <f>VLOOKUP(tab_stock[[#This Row],[Matériaux]],tab_matériaux[],3,FALSE)*tab_stock[[#This Row],[Surface m²]]</f>
        <v>1.75</v>
      </c>
      <c r="M69" s="18">
        <v>1500</v>
      </c>
      <c r="N69" s="5" t="s">
        <v>33</v>
      </c>
      <c r="O69" s="46">
        <f>poids(tab_stock[[#This Row],[Format]],tab_stock[[#This Row],[Stock réel (mm) / m²]],tab_stock[[#This Row],[Poids au mètre(kg)]])</f>
        <v>2.625</v>
      </c>
      <c r="P69" s="50">
        <f>O69*VLOOKUP(tab_stock[[#This Row],[Matériaux]],tab_matériaux[],4,FALSE)</f>
        <v>13.5975</v>
      </c>
      <c r="Q69" s="26"/>
      <c r="R69" s="6"/>
    </row>
    <row r="70" spans="1:18" x14ac:dyDescent="0.25">
      <c r="A70" s="28"/>
      <c r="B70" s="11"/>
      <c r="C70" s="16"/>
      <c r="D70" s="5" t="s">
        <v>46</v>
      </c>
      <c r="E70" s="5" t="s">
        <v>57</v>
      </c>
      <c r="F70" s="31" t="str">
        <f>VLOOKUP(tab_stock[[#This Row],[Matériaux]],tab_matériaux[],2,FALSE)</f>
        <v>Alu</v>
      </c>
      <c r="G70" s="16"/>
      <c r="H70" s="16">
        <v>45</v>
      </c>
      <c r="I70" s="16">
        <v>45</v>
      </c>
      <c r="J70" s="16"/>
      <c r="K70" s="18">
        <f>surface(tab_stock[[#This Row],[Format]],tab_stock[[#This Row],[Ø (mm)]],tab_stock[[#This Row],[Largueur/basse (mm)]],tab_stock[[#This Row],[hauteur (mm)]],tab_stock[[#This Row],[épaisseur (mm)]])</f>
        <v>2.0249999999999999E-3</v>
      </c>
      <c r="L70" s="21">
        <f>VLOOKUP(tab_stock[[#This Row],[Matériaux]],tab_matériaux[],3,FALSE)*tab_stock[[#This Row],[Surface m²]]</f>
        <v>5.67</v>
      </c>
      <c r="M70" s="18">
        <v>1000</v>
      </c>
      <c r="N70" s="5" t="s">
        <v>33</v>
      </c>
      <c r="O70" s="46">
        <f>poids(tab_stock[[#This Row],[Format]],tab_stock[[#This Row],[Stock réel (mm) / m²]],tab_stock[[#This Row],[Poids au mètre(kg)]])</f>
        <v>5.67</v>
      </c>
      <c r="P70" s="50">
        <f>O70*VLOOKUP(tab_stock[[#This Row],[Matériaux]],tab_matériaux[],4,FALSE)</f>
        <v>29.3706</v>
      </c>
      <c r="Q70" s="26"/>
      <c r="R70" s="6"/>
    </row>
    <row r="71" spans="1:18" x14ac:dyDescent="0.25">
      <c r="A71" s="28"/>
      <c r="B71" s="11"/>
      <c r="C71" s="16"/>
      <c r="D71" s="5" t="s">
        <v>45</v>
      </c>
      <c r="E71" s="5" t="s">
        <v>57</v>
      </c>
      <c r="F71" s="31" t="str">
        <f>VLOOKUP(tab_stock[[#This Row],[Matériaux]],tab_matériaux[],2,FALSE)</f>
        <v>Alu</v>
      </c>
      <c r="G71" s="15"/>
      <c r="H71" s="15">
        <v>50</v>
      </c>
      <c r="I71" s="15"/>
      <c r="J71" s="15">
        <v>10</v>
      </c>
      <c r="K71" s="18">
        <f>surface(tab_stock[[#This Row],[Format]],tab_stock[[#This Row],[Ø (mm)]],tab_stock[[#This Row],[Largueur/basse (mm)]],tab_stock[[#This Row],[hauteur (mm)]],tab_stock[[#This Row],[épaisseur (mm)]])</f>
        <v>5.0000000000000001E-4</v>
      </c>
      <c r="L71" s="21">
        <f>VLOOKUP(tab_stock[[#This Row],[Matériaux]],tab_matériaux[],3,FALSE)*tab_stock[[#This Row],[Surface m²]]</f>
        <v>1.4000000000000001</v>
      </c>
      <c r="M71" s="18">
        <v>2000</v>
      </c>
      <c r="N71" s="5" t="s">
        <v>33</v>
      </c>
      <c r="O71" s="46">
        <f>poids(tab_stock[[#This Row],[Format]],tab_stock[[#This Row],[Stock réel (mm) / m²]],tab_stock[[#This Row],[Poids au mètre(kg)]])</f>
        <v>2.8000000000000007</v>
      </c>
      <c r="P71" s="50">
        <f>O71*VLOOKUP(tab_stock[[#This Row],[Matériaux]],tab_matériaux[],4,FALSE)</f>
        <v>14.504000000000003</v>
      </c>
      <c r="Q71" s="26"/>
      <c r="R71" s="6"/>
    </row>
    <row r="72" spans="1:18" x14ac:dyDescent="0.25">
      <c r="A72" s="28"/>
      <c r="B72" s="11"/>
      <c r="C72" s="16"/>
      <c r="D72" s="5" t="s">
        <v>45</v>
      </c>
      <c r="E72" s="5" t="s">
        <v>57</v>
      </c>
      <c r="F72" s="31" t="str">
        <f>VLOOKUP(tab_stock[[#This Row],[Matériaux]],tab_matériaux[],2,FALSE)</f>
        <v>Alu</v>
      </c>
      <c r="G72" s="16"/>
      <c r="H72" s="16">
        <v>25</v>
      </c>
      <c r="I72" s="16"/>
      <c r="J72" s="16">
        <v>10</v>
      </c>
      <c r="K72" s="18">
        <f>surface(tab_stock[[#This Row],[Format]],tab_stock[[#This Row],[Ø (mm)]],tab_stock[[#This Row],[Largueur/basse (mm)]],tab_stock[[#This Row],[hauteur (mm)]],tab_stock[[#This Row],[épaisseur (mm)]])</f>
        <v>2.5000000000000001E-4</v>
      </c>
      <c r="L72" s="21">
        <f>VLOOKUP(tab_stock[[#This Row],[Matériaux]],tab_matériaux[],3,FALSE)*tab_stock[[#This Row],[Surface m²]]</f>
        <v>0.70000000000000007</v>
      </c>
      <c r="M72" s="18">
        <v>2000</v>
      </c>
      <c r="N72" s="5" t="s">
        <v>33</v>
      </c>
      <c r="O72" s="46">
        <f>poids(tab_stock[[#This Row],[Format]],tab_stock[[#This Row],[Stock réel (mm) / m²]],tab_stock[[#This Row],[Poids au mètre(kg)]])</f>
        <v>1.4000000000000004</v>
      </c>
      <c r="P72" s="50">
        <f>O72*VLOOKUP(tab_stock[[#This Row],[Matériaux]],tab_matériaux[],4,FALSE)</f>
        <v>7.2520000000000016</v>
      </c>
      <c r="Q72" s="26"/>
      <c r="R72" s="6"/>
    </row>
    <row r="73" spans="1:18" x14ac:dyDescent="0.25">
      <c r="A73" s="28"/>
      <c r="B73" s="11"/>
      <c r="C73" s="16"/>
      <c r="D73" s="5" t="s">
        <v>45</v>
      </c>
      <c r="E73" s="5" t="s">
        <v>211</v>
      </c>
      <c r="F73" s="31" t="str">
        <f>VLOOKUP(tab_stock[[#This Row],[Matériaux]],tab_matériaux[],2,FALSE)</f>
        <v>Acier</v>
      </c>
      <c r="G73" s="16"/>
      <c r="H73" s="16">
        <v>160</v>
      </c>
      <c r="I73" s="16"/>
      <c r="J73" s="16">
        <v>60</v>
      </c>
      <c r="K73" s="18">
        <f>surface(tab_stock[[#This Row],[Format]],tab_stock[[#This Row],[Ø (mm)]],tab_stock[[#This Row],[Largueur/basse (mm)]],tab_stock[[#This Row],[hauteur (mm)]],tab_stock[[#This Row],[épaisseur (mm)]])</f>
        <v>9.5999999999999992E-3</v>
      </c>
      <c r="L73" s="21">
        <f>VLOOKUP(tab_stock[[#This Row],[Matériaux]],tab_matériaux[],3,FALSE)*tab_stock[[#This Row],[Surface m²]]</f>
        <v>74.88</v>
      </c>
      <c r="M73" s="18">
        <v>550</v>
      </c>
      <c r="N73" s="5" t="s">
        <v>33</v>
      </c>
      <c r="O73" s="46">
        <f>poids(tab_stock[[#This Row],[Format]],tab_stock[[#This Row],[Stock réel (mm) / m²]],tab_stock[[#This Row],[Poids au mètre(kg)]])</f>
        <v>41.183999999999997</v>
      </c>
      <c r="P73" s="50">
        <f>O73*VLOOKUP(tab_stock[[#This Row],[Matériaux]],tab_matériaux[],4,FALSE)</f>
        <v>0</v>
      </c>
      <c r="Q73" s="26"/>
      <c r="R73" s="6"/>
    </row>
    <row r="74" spans="1:18" x14ac:dyDescent="0.25">
      <c r="A74" s="28"/>
      <c r="B74" s="11"/>
      <c r="C74" s="16"/>
      <c r="D74" s="5" t="s">
        <v>46</v>
      </c>
      <c r="E74" s="5" t="s">
        <v>210</v>
      </c>
      <c r="F74" s="31" t="str">
        <f>VLOOKUP(tab_stock[[#This Row],[Matériaux]],tab_matériaux[],2,FALSE)</f>
        <v>Cuivreux</v>
      </c>
      <c r="G74" s="16"/>
      <c r="H74" s="16">
        <v>30</v>
      </c>
      <c r="I74" s="16">
        <v>30</v>
      </c>
      <c r="J74" s="16"/>
      <c r="K74" s="18">
        <f>surface(tab_stock[[#This Row],[Format]],tab_stock[[#This Row],[Ø (mm)]],tab_stock[[#This Row],[Largueur/basse (mm)]],tab_stock[[#This Row],[hauteur (mm)]],tab_stock[[#This Row],[épaisseur (mm)]])</f>
        <v>8.9999999999999998E-4</v>
      </c>
      <c r="L74" s="21">
        <f>VLOOKUP(tab_stock[[#This Row],[Matériaux]],tab_matériaux[],3,FALSE)*tab_stock[[#This Row],[Surface m²]]</f>
        <v>7.6230000000000002</v>
      </c>
      <c r="M74" s="21">
        <v>4500</v>
      </c>
      <c r="N74" s="5" t="s">
        <v>33</v>
      </c>
      <c r="O74" s="46">
        <f>poids(tab_stock[[#This Row],[Format]],tab_stock[[#This Row],[Stock réel (mm) / m²]],tab_stock[[#This Row],[Poids au mètre(kg)]])</f>
        <v>34.3035</v>
      </c>
      <c r="P74" s="50">
        <f>O74*VLOOKUP(tab_stock[[#This Row],[Matériaux]],tab_matériaux[],4,FALSE)</f>
        <v>305.64418499999999</v>
      </c>
      <c r="Q74" s="26"/>
      <c r="R74" s="6"/>
    </row>
    <row r="75" spans="1:18" x14ac:dyDescent="0.25">
      <c r="A75" s="28"/>
      <c r="B75" s="11"/>
      <c r="C75" s="16"/>
      <c r="D75" s="5" t="s">
        <v>46</v>
      </c>
      <c r="E75" s="5" t="s">
        <v>209</v>
      </c>
      <c r="F75" s="31" t="str">
        <f>VLOOKUP(tab_stock[[#This Row],[Matériaux]],tab_matériaux[],2,FALSE)</f>
        <v>Cuivreux</v>
      </c>
      <c r="G75" s="16"/>
      <c r="H75" s="16">
        <v>40</v>
      </c>
      <c r="I75" s="16">
        <v>40</v>
      </c>
      <c r="J75" s="16"/>
      <c r="K75" s="18">
        <f>surface(tab_stock[[#This Row],[Format]],tab_stock[[#This Row],[Ø (mm)]],tab_stock[[#This Row],[Largueur/basse (mm)]],tab_stock[[#This Row],[hauteur (mm)]],tab_stock[[#This Row],[épaisseur (mm)]])</f>
        <v>1.5999999999999999E-3</v>
      </c>
      <c r="L75" s="21">
        <f>VLOOKUP(tab_stock[[#This Row],[Matériaux]],tab_matériaux[],3,FALSE)*tab_stock[[#This Row],[Surface m²]]</f>
        <v>14.271999999999998</v>
      </c>
      <c r="M75" s="21">
        <v>750</v>
      </c>
      <c r="N75" s="5" t="s">
        <v>33</v>
      </c>
      <c r="O75" s="46">
        <f>poids(tab_stock[[#This Row],[Format]],tab_stock[[#This Row],[Stock réel (mm) / m²]],tab_stock[[#This Row],[Poids au mètre(kg)]])</f>
        <v>10.703999999999999</v>
      </c>
      <c r="P75" s="50">
        <f>O75*VLOOKUP(tab_stock[[#This Row],[Matériaux]],tab_matériaux[],4,FALSE)</f>
        <v>138.29567999999998</v>
      </c>
      <c r="Q75" s="26"/>
      <c r="R75" s="6"/>
    </row>
    <row r="76" spans="1:18" x14ac:dyDescent="0.25">
      <c r="A76" s="28"/>
      <c r="B76" s="11"/>
      <c r="C76" s="16"/>
      <c r="D76" s="5" t="s">
        <v>45</v>
      </c>
      <c r="E76" s="5" t="s">
        <v>209</v>
      </c>
      <c r="F76" s="31" t="str">
        <f>VLOOKUP(tab_stock[[#This Row],[Matériaux]],tab_matériaux[],2,FALSE)</f>
        <v>Cuivreux</v>
      </c>
      <c r="G76" s="15"/>
      <c r="H76" s="15">
        <v>120</v>
      </c>
      <c r="I76" s="15"/>
      <c r="J76" s="15">
        <v>5</v>
      </c>
      <c r="K76" s="18">
        <f>surface(tab_stock[[#This Row],[Format]],tab_stock[[#This Row],[Ø (mm)]],tab_stock[[#This Row],[Largueur/basse (mm)]],tab_stock[[#This Row],[hauteur (mm)]],tab_stock[[#This Row],[épaisseur (mm)]])</f>
        <v>5.9999999999999995E-4</v>
      </c>
      <c r="L76" s="21">
        <f>VLOOKUP(tab_stock[[#This Row],[Matériaux]],tab_matériaux[],3,FALSE)*tab_stock[[#This Row],[Surface m²]]</f>
        <v>5.3519999999999994</v>
      </c>
      <c r="M76" s="18">
        <v>100</v>
      </c>
      <c r="N76" s="5" t="s">
        <v>33</v>
      </c>
      <c r="O76" s="46">
        <f>poids(tab_stock[[#This Row],[Format]],tab_stock[[#This Row],[Stock réel (mm) / m²]],tab_stock[[#This Row],[Poids au mètre(kg)]])</f>
        <v>0.5351999999999999</v>
      </c>
      <c r="P76" s="50">
        <f>O76*VLOOKUP(tab_stock[[#This Row],[Matériaux]],tab_matériaux[],4,FALSE)</f>
        <v>6.9147839999999983</v>
      </c>
      <c r="Q76" s="26"/>
      <c r="R76" s="6"/>
    </row>
    <row r="77" spans="1:18" x14ac:dyDescent="0.25">
      <c r="A77" s="28"/>
      <c r="B77" s="11"/>
      <c r="C77" s="16"/>
      <c r="D77" s="5" t="s">
        <v>45</v>
      </c>
      <c r="E77" s="5" t="s">
        <v>209</v>
      </c>
      <c r="F77" s="31" t="str">
        <f>VLOOKUP(tab_stock[[#This Row],[Matériaux]],tab_matériaux[],2,FALSE)</f>
        <v>Cuivreux</v>
      </c>
      <c r="G77" s="16"/>
      <c r="H77" s="16">
        <v>200</v>
      </c>
      <c r="I77" s="16"/>
      <c r="J77" s="16">
        <v>30</v>
      </c>
      <c r="K77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77" s="21">
        <f>VLOOKUP(tab_stock[[#This Row],[Matériaux]],tab_matériaux[],3,FALSE)*tab_stock[[#This Row],[Surface m²]]</f>
        <v>53.52</v>
      </c>
      <c r="M77" s="18">
        <v>500</v>
      </c>
      <c r="N77" s="5" t="s">
        <v>33</v>
      </c>
      <c r="O77" s="46">
        <f>poids(tab_stock[[#This Row],[Format]],tab_stock[[#This Row],[Stock réel (mm) / m²]],tab_stock[[#This Row],[Poids au mètre(kg)]])</f>
        <v>26.76</v>
      </c>
      <c r="P77" s="50">
        <f>O77*VLOOKUP(tab_stock[[#This Row],[Matériaux]],tab_matériaux[],4,FALSE)</f>
        <v>345.73920000000004</v>
      </c>
      <c r="Q77" s="26"/>
      <c r="R77" s="6"/>
    </row>
    <row r="78" spans="1:18" x14ac:dyDescent="0.25">
      <c r="A78" s="28"/>
      <c r="B78" s="11"/>
      <c r="C78" s="16"/>
      <c r="D78" s="5" t="s">
        <v>45</v>
      </c>
      <c r="E78" s="5" t="s">
        <v>209</v>
      </c>
      <c r="F78" s="31" t="str">
        <f>VLOOKUP(tab_stock[[#This Row],[Matériaux]],tab_matériaux[],2,FALSE)</f>
        <v>Cuivreux</v>
      </c>
      <c r="G78" s="16"/>
      <c r="H78" s="16">
        <v>80</v>
      </c>
      <c r="I78" s="16"/>
      <c r="J78" s="16">
        <v>30</v>
      </c>
      <c r="K78" s="18">
        <f>surface(tab_stock[[#This Row],[Format]],tab_stock[[#This Row],[Ø (mm)]],tab_stock[[#This Row],[Largueur/basse (mm)]],tab_stock[[#This Row],[hauteur (mm)]],tab_stock[[#This Row],[épaisseur (mm)]])</f>
        <v>2.3999999999999998E-3</v>
      </c>
      <c r="L78" s="21">
        <f>VLOOKUP(tab_stock[[#This Row],[Matériaux]],tab_matériaux[],3,FALSE)*tab_stock[[#This Row],[Surface m²]]</f>
        <v>21.407999999999998</v>
      </c>
      <c r="M78" s="18">
        <v>4000</v>
      </c>
      <c r="N78" s="5" t="s">
        <v>33</v>
      </c>
      <c r="O78" s="46">
        <f>poids(tab_stock[[#This Row],[Format]],tab_stock[[#This Row],[Stock réel (mm) / m²]],tab_stock[[#This Row],[Poids au mètre(kg)]])</f>
        <v>85.631999999999991</v>
      </c>
      <c r="P78" s="50">
        <f>O78*VLOOKUP(tab_stock[[#This Row],[Matériaux]],tab_matériaux[],4,FALSE)</f>
        <v>1106.3654399999998</v>
      </c>
      <c r="Q78" s="26"/>
      <c r="R78" s="6"/>
    </row>
    <row r="79" spans="1:18" x14ac:dyDescent="0.25">
      <c r="A79" s="28"/>
      <c r="B79" s="11"/>
      <c r="C79" s="16"/>
      <c r="D79" s="5" t="s">
        <v>45</v>
      </c>
      <c r="E79" s="5" t="s">
        <v>209</v>
      </c>
      <c r="F79" s="31" t="str">
        <f>VLOOKUP(tab_stock[[#This Row],[Matériaux]],tab_matériaux[],2,FALSE)</f>
        <v>Cuivreux</v>
      </c>
      <c r="G79" s="16"/>
      <c r="H79" s="16">
        <v>50</v>
      </c>
      <c r="I79" s="16"/>
      <c r="J79" s="16">
        <v>30</v>
      </c>
      <c r="K79" s="18">
        <f>surface(tab_stock[[#This Row],[Format]],tab_stock[[#This Row],[Ø (mm)]],tab_stock[[#This Row],[Largueur/basse (mm)]],tab_stock[[#This Row],[hauteur (mm)]],tab_stock[[#This Row],[épaisseur (mm)]])</f>
        <v>1.5E-3</v>
      </c>
      <c r="L79" s="21">
        <f>VLOOKUP(tab_stock[[#This Row],[Matériaux]],tab_matériaux[],3,FALSE)*tab_stock[[#This Row],[Surface m²]]</f>
        <v>13.38</v>
      </c>
      <c r="M79" s="18">
        <v>1200</v>
      </c>
      <c r="N79" s="5" t="s">
        <v>33</v>
      </c>
      <c r="O79" s="46">
        <f>poids(tab_stock[[#This Row],[Format]],tab_stock[[#This Row],[Stock réel (mm) / m²]],tab_stock[[#This Row],[Poids au mètre(kg)]])</f>
        <v>16.056000000000001</v>
      </c>
      <c r="P79" s="50">
        <f>O79*VLOOKUP(tab_stock[[#This Row],[Matériaux]],tab_matériaux[],4,FALSE)</f>
        <v>207.44352000000001</v>
      </c>
      <c r="Q79" s="26"/>
      <c r="R79" s="6"/>
    </row>
    <row r="80" spans="1:18" x14ac:dyDescent="0.25">
      <c r="A80" s="28"/>
      <c r="B80" s="11"/>
      <c r="C80" s="16"/>
      <c r="D80" s="5" t="s">
        <v>45</v>
      </c>
      <c r="E80" s="5" t="s">
        <v>209</v>
      </c>
      <c r="F80" s="31" t="str">
        <f>VLOOKUP(tab_stock[[#This Row],[Matériaux]],tab_matériaux[],2,FALSE)</f>
        <v>Cuivreux</v>
      </c>
      <c r="G80" s="16"/>
      <c r="H80" s="16">
        <v>30</v>
      </c>
      <c r="I80" s="16"/>
      <c r="J80" s="16">
        <v>15</v>
      </c>
      <c r="K80" s="18">
        <f>surface(tab_stock[[#This Row],[Format]],tab_stock[[#This Row],[Ø (mm)]],tab_stock[[#This Row],[Largueur/basse (mm)]],tab_stock[[#This Row],[hauteur (mm)]],tab_stock[[#This Row],[épaisseur (mm)]])</f>
        <v>4.4999999999999999E-4</v>
      </c>
      <c r="L80" s="21">
        <f>VLOOKUP(tab_stock[[#This Row],[Matériaux]],tab_matériaux[],3,FALSE)*tab_stock[[#This Row],[Surface m²]]</f>
        <v>4.0140000000000002</v>
      </c>
      <c r="M80" s="18">
        <v>4000</v>
      </c>
      <c r="N80" s="5" t="s">
        <v>33</v>
      </c>
      <c r="O80" s="46">
        <f>poids(tab_stock[[#This Row],[Format]],tab_stock[[#This Row],[Stock réel (mm) / m²]],tab_stock[[#This Row],[Poids au mètre(kg)]])</f>
        <v>16.056000000000001</v>
      </c>
      <c r="P80" s="50">
        <f>O80*VLOOKUP(tab_stock[[#This Row],[Matériaux]],tab_matériaux[],4,FALSE)</f>
        <v>207.44352000000001</v>
      </c>
      <c r="Q80" s="26"/>
      <c r="R80" s="6"/>
    </row>
    <row r="81" spans="1:19" x14ac:dyDescent="0.25">
      <c r="A81" s="28"/>
      <c r="B81" s="11"/>
      <c r="C81" s="16"/>
      <c r="D81" s="5" t="s">
        <v>47</v>
      </c>
      <c r="E81" s="5" t="s">
        <v>210</v>
      </c>
      <c r="F81" s="31" t="str">
        <f>VLOOKUP(tab_stock[[#This Row],[Matériaux]],tab_matériaux[],2,FALSE)</f>
        <v>Cuivreux</v>
      </c>
      <c r="G81" s="5"/>
      <c r="H81" s="5"/>
      <c r="I81" s="5"/>
      <c r="J81" s="5">
        <v>2</v>
      </c>
      <c r="K81" s="18">
        <f>surface(tab_stock[[#This Row],[Format]],tab_stock[[#This Row],[Ø (mm)]],tab_stock[[#This Row],[Largueur/basse (mm)]],tab_stock[[#This Row],[hauteur (mm)]],tab_stock[[#This Row],[épaisseur (mm)]])</f>
        <v>2E-3</v>
      </c>
      <c r="L81" s="21">
        <f>VLOOKUP(tab_stock[[#This Row],[Matériaux]],tab_matériaux[],3,FALSE)*tab_stock[[#This Row],[Surface m²]]</f>
        <v>16.940000000000001</v>
      </c>
      <c r="M81" s="18">
        <v>2.96</v>
      </c>
      <c r="N81" s="5" t="s">
        <v>34</v>
      </c>
      <c r="O81" s="46">
        <f>poids(tab_stock[[#This Row],[Format]],tab_stock[[#This Row],[Stock réel (mm) / m²]],tab_stock[[#This Row],[Poids au mètre(kg)]])</f>
        <v>50.142400000000002</v>
      </c>
      <c r="P81" s="50">
        <f>O81*VLOOKUP(tab_stock[[#This Row],[Matériaux]],tab_matériaux[],4,FALSE)</f>
        <v>446.76878400000004</v>
      </c>
      <c r="Q81" s="26"/>
      <c r="R81" s="6"/>
    </row>
    <row r="82" spans="1:19" x14ac:dyDescent="0.25">
      <c r="A82" s="28"/>
      <c r="B82" s="11"/>
      <c r="C82" s="16"/>
      <c r="D82" s="5" t="s">
        <v>47</v>
      </c>
      <c r="E82" s="5" t="s">
        <v>210</v>
      </c>
      <c r="F82" s="31" t="str">
        <f>VLOOKUP(tab_stock[[#This Row],[Matériaux]],tab_matériaux[],2,FALSE)</f>
        <v>Cuivreux</v>
      </c>
      <c r="G82" s="5"/>
      <c r="H82" s="5"/>
      <c r="I82" s="5"/>
      <c r="J82" s="5">
        <v>3</v>
      </c>
      <c r="K82" s="18">
        <f>surface(tab_stock[[#This Row],[Format]],tab_stock[[#This Row],[Ø (mm)]],tab_stock[[#This Row],[Largueur/basse (mm)]],tab_stock[[#This Row],[hauteur (mm)]],tab_stock[[#This Row],[épaisseur (mm)]])</f>
        <v>3.0000000000000001E-3</v>
      </c>
      <c r="L82" s="21">
        <f>VLOOKUP(tab_stock[[#This Row],[Matériaux]],tab_matériaux[],3,FALSE)*tab_stock[[#This Row],[Surface m²]]</f>
        <v>25.41</v>
      </c>
      <c r="M82" s="18">
        <v>1.3</v>
      </c>
      <c r="N82" s="5" t="s">
        <v>34</v>
      </c>
      <c r="O82" s="46">
        <f>poids(tab_stock[[#This Row],[Format]],tab_stock[[#This Row],[Stock réel (mm) / m²]],tab_stock[[#This Row],[Poids au mètre(kg)]])</f>
        <v>33.033000000000001</v>
      </c>
      <c r="P82" s="50">
        <f>O82*VLOOKUP(tab_stock[[#This Row],[Matériaux]],tab_matériaux[],4,FALSE)</f>
        <v>294.32402999999999</v>
      </c>
      <c r="Q82" s="26"/>
      <c r="R82" s="6"/>
    </row>
    <row r="83" spans="1:19" x14ac:dyDescent="0.25">
      <c r="A83" s="28"/>
      <c r="B83" s="11"/>
      <c r="C83" s="16"/>
      <c r="D83" s="5" t="s">
        <v>47</v>
      </c>
      <c r="E83" s="5" t="s">
        <v>210</v>
      </c>
      <c r="F83" s="31" t="str">
        <f>VLOOKUP(tab_stock[[#This Row],[Matériaux]],tab_matériaux[],2,FALSE)</f>
        <v>Cuivreux</v>
      </c>
      <c r="G83" s="5"/>
      <c r="H83" s="5"/>
      <c r="I83" s="5"/>
      <c r="J83" s="5">
        <v>5</v>
      </c>
      <c r="K83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83" s="21">
        <f>VLOOKUP(tab_stock[[#This Row],[Matériaux]],tab_matériaux[],3,FALSE)*tab_stock[[#This Row],[Surface m²]]</f>
        <v>42.35</v>
      </c>
      <c r="M83" s="18">
        <v>1.6500000000000001</v>
      </c>
      <c r="N83" s="5" t="s">
        <v>34</v>
      </c>
      <c r="O83" s="46">
        <f>poids(tab_stock[[#This Row],[Format]],tab_stock[[#This Row],[Stock réel (mm) / m²]],tab_stock[[#This Row],[Poids au mètre(kg)]])</f>
        <v>69.877500000000012</v>
      </c>
      <c r="P83" s="50">
        <f>O83*VLOOKUP(tab_stock[[#This Row],[Matériaux]],tab_matériaux[],4,FALSE)</f>
        <v>622.6085250000001</v>
      </c>
      <c r="Q83" s="26"/>
      <c r="R83" s="6"/>
    </row>
    <row r="84" spans="1:19" x14ac:dyDescent="0.25">
      <c r="A84" s="28"/>
      <c r="B84" s="11"/>
      <c r="C84" s="16"/>
      <c r="D84" s="5" t="s">
        <v>47</v>
      </c>
      <c r="E84" s="5" t="s">
        <v>210</v>
      </c>
      <c r="F84" s="31" t="str">
        <f>VLOOKUP(tab_stock[[#This Row],[Matériaux]],tab_matériaux[],2,FALSE)</f>
        <v>Cuivreux</v>
      </c>
      <c r="G84" s="5"/>
      <c r="H84" s="5"/>
      <c r="I84" s="5"/>
      <c r="J84" s="5">
        <v>8</v>
      </c>
      <c r="K84" s="18">
        <f>surface(tab_stock[[#This Row],[Format]],tab_stock[[#This Row],[Ø (mm)]],tab_stock[[#This Row],[Largueur/basse (mm)]],tab_stock[[#This Row],[hauteur (mm)]],tab_stock[[#This Row],[épaisseur (mm)]])</f>
        <v>8.0000000000000002E-3</v>
      </c>
      <c r="L84" s="21">
        <f>VLOOKUP(tab_stock[[#This Row],[Matériaux]],tab_matériaux[],3,FALSE)*tab_stock[[#This Row],[Surface m²]]</f>
        <v>67.760000000000005</v>
      </c>
      <c r="M84" s="18">
        <v>0.31499999999999995</v>
      </c>
      <c r="N84" s="5" t="s">
        <v>34</v>
      </c>
      <c r="O84" s="46">
        <f>poids(tab_stock[[#This Row],[Format]],tab_stock[[#This Row],[Stock réel (mm) / m²]],tab_stock[[#This Row],[Poids au mètre(kg)]])</f>
        <v>21.344399999999997</v>
      </c>
      <c r="P84" s="50">
        <f>O84*VLOOKUP(tab_stock[[#This Row],[Matériaux]],tab_matériaux[],4,FALSE)</f>
        <v>190.17860399999998</v>
      </c>
      <c r="Q84" s="26"/>
      <c r="R84" s="6"/>
      <c r="S84" s="54"/>
    </row>
    <row r="85" spans="1:19" x14ac:dyDescent="0.25">
      <c r="A85" s="28"/>
      <c r="B85" s="11"/>
      <c r="C85" s="16"/>
      <c r="D85" s="5" t="s">
        <v>47</v>
      </c>
      <c r="E85" s="5" t="s">
        <v>209</v>
      </c>
      <c r="F85" s="31" t="str">
        <f>VLOOKUP(tab_stock[[#This Row],[Matériaux]],tab_matériaux[],2,FALSE)</f>
        <v>Cuivreux</v>
      </c>
      <c r="G85" s="5"/>
      <c r="H85" s="5"/>
      <c r="I85" s="5"/>
      <c r="J85" s="5">
        <v>4</v>
      </c>
      <c r="K85" s="18">
        <f>surface(tab_stock[[#This Row],[Format]],tab_stock[[#This Row],[Ø (mm)]],tab_stock[[#This Row],[Largueur/basse (mm)]],tab_stock[[#This Row],[hauteur (mm)]],tab_stock[[#This Row],[épaisseur (mm)]])</f>
        <v>4.0000000000000001E-3</v>
      </c>
      <c r="L85" s="21">
        <f>VLOOKUP(tab_stock[[#This Row],[Matériaux]],tab_matériaux[],3,FALSE)*tab_stock[[#This Row],[Surface m²]]</f>
        <v>35.68</v>
      </c>
      <c r="M85" s="18">
        <v>0.6</v>
      </c>
      <c r="N85" s="5" t="s">
        <v>34</v>
      </c>
      <c r="O85" s="46">
        <f>poids(tab_stock[[#This Row],[Format]],tab_stock[[#This Row],[Stock réel (mm) / m²]],tab_stock[[#This Row],[Poids au mètre(kg)]])</f>
        <v>21.407999999999998</v>
      </c>
      <c r="P85" s="50">
        <f>O85*VLOOKUP(tab_stock[[#This Row],[Matériaux]],tab_matériaux[],4,FALSE)</f>
        <v>276.59135999999995</v>
      </c>
      <c r="Q85" s="26"/>
      <c r="R85" s="6"/>
    </row>
    <row r="86" spans="1:19" x14ac:dyDescent="0.25">
      <c r="A86" s="28"/>
      <c r="B86" s="11"/>
      <c r="C86" s="16"/>
      <c r="D86" s="5" t="s">
        <v>47</v>
      </c>
      <c r="E86" s="5" t="s">
        <v>209</v>
      </c>
      <c r="F86" s="31" t="str">
        <f>VLOOKUP(tab_stock[[#This Row],[Matériaux]],tab_matériaux[],2,FALSE)</f>
        <v>Cuivreux</v>
      </c>
      <c r="G86" s="5"/>
      <c r="H86" s="5"/>
      <c r="I86" s="5"/>
      <c r="J86" s="5">
        <v>8</v>
      </c>
      <c r="K86" s="18">
        <f>surface(tab_stock[[#This Row],[Format]],tab_stock[[#This Row],[Ø (mm)]],tab_stock[[#This Row],[Largueur/basse (mm)]],tab_stock[[#This Row],[hauteur (mm)]],tab_stock[[#This Row],[épaisseur (mm)]])</f>
        <v>8.0000000000000002E-3</v>
      </c>
      <c r="L86" s="21">
        <f>VLOOKUP(tab_stock[[#This Row],[Matériaux]],tab_matériaux[],3,FALSE)*tab_stock[[#This Row],[Surface m²]]</f>
        <v>71.36</v>
      </c>
      <c r="M86" s="18">
        <v>1.25</v>
      </c>
      <c r="N86" s="5" t="s">
        <v>34</v>
      </c>
      <c r="O86" s="46">
        <f>poids(tab_stock[[#This Row],[Format]],tab_stock[[#This Row],[Stock réel (mm) / m²]],tab_stock[[#This Row],[Poids au mètre(kg)]])</f>
        <v>89.2</v>
      </c>
      <c r="P86" s="50">
        <f>O86*VLOOKUP(tab_stock[[#This Row],[Matériaux]],tab_matériaux[],4,FALSE)</f>
        <v>1152.4639999999999</v>
      </c>
      <c r="Q86" s="26"/>
      <c r="R86" s="6"/>
    </row>
    <row r="87" spans="1:19" x14ac:dyDescent="0.25">
      <c r="A87" s="28"/>
      <c r="B87" s="11"/>
      <c r="C87" s="16"/>
      <c r="D87" s="5" t="s">
        <v>47</v>
      </c>
      <c r="E87" s="5" t="s">
        <v>58</v>
      </c>
      <c r="F87" s="31" t="str">
        <f>VLOOKUP(tab_stock[[#This Row],[Matériaux]],tab_matériaux[],2,FALSE)</f>
        <v>Alu</v>
      </c>
      <c r="G87" s="5"/>
      <c r="H87" s="5"/>
      <c r="I87" s="5"/>
      <c r="J87" s="5">
        <v>5</v>
      </c>
      <c r="K87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87" s="21">
        <f>VLOOKUP(tab_stock[[#This Row],[Matériaux]],tab_matériaux[],3,FALSE)*tab_stock[[#This Row],[Surface m²]]</f>
        <v>14.05</v>
      </c>
      <c r="M87" s="18">
        <v>2</v>
      </c>
      <c r="N87" s="5" t="s">
        <v>34</v>
      </c>
      <c r="O87" s="46">
        <f>poids(tab_stock[[#This Row],[Format]],tab_stock[[#This Row],[Stock réel (mm) / m²]],tab_stock[[#This Row],[Poids au mètre(kg)]])</f>
        <v>28.1</v>
      </c>
      <c r="P87" s="50">
        <f>O87*VLOOKUP(tab_stock[[#This Row],[Matériaux]],tab_matériaux[],4,FALSE)</f>
        <v>168.881</v>
      </c>
      <c r="Q87" s="26"/>
      <c r="R87" s="6"/>
    </row>
    <row r="88" spans="1:19" x14ac:dyDescent="0.25">
      <c r="A88" s="28"/>
      <c r="B88" s="11"/>
      <c r="C88" s="16"/>
      <c r="D88" s="5" t="s">
        <v>47</v>
      </c>
      <c r="E88" s="5" t="s">
        <v>58</v>
      </c>
      <c r="F88" s="31" t="str">
        <f>VLOOKUP(tab_stock[[#This Row],[Matériaux]],tab_matériaux[],2,FALSE)</f>
        <v>Alu</v>
      </c>
      <c r="G88" s="5"/>
      <c r="H88" s="5"/>
      <c r="I88" s="5"/>
      <c r="J88" s="5">
        <v>10</v>
      </c>
      <c r="K88" s="18">
        <f>surface(tab_stock[[#This Row],[Format]],tab_stock[[#This Row],[Ø (mm)]],tab_stock[[#This Row],[Largueur/basse (mm)]],tab_stock[[#This Row],[hauteur (mm)]],tab_stock[[#This Row],[épaisseur (mm)]])</f>
        <v>0.01</v>
      </c>
      <c r="L88" s="21">
        <f>VLOOKUP(tab_stock[[#This Row],[Matériaux]],tab_matériaux[],3,FALSE)*tab_stock[[#This Row],[Surface m²]]</f>
        <v>28.1</v>
      </c>
      <c r="M88" s="18">
        <v>2</v>
      </c>
      <c r="N88" s="5" t="s">
        <v>34</v>
      </c>
      <c r="O88" s="46">
        <f>poids(tab_stock[[#This Row],[Format]],tab_stock[[#This Row],[Stock réel (mm) / m²]],tab_stock[[#This Row],[Poids au mètre(kg)]])</f>
        <v>56.2</v>
      </c>
      <c r="P88" s="50">
        <f>O88*VLOOKUP(tab_stock[[#This Row],[Matériaux]],tab_matériaux[],4,FALSE)</f>
        <v>337.762</v>
      </c>
      <c r="Q88" s="26"/>
      <c r="R88" s="6"/>
    </row>
    <row r="89" spans="1:19" x14ac:dyDescent="0.25">
      <c r="A89" s="28"/>
      <c r="B89" s="11"/>
      <c r="C89" s="16"/>
      <c r="D89" s="5" t="s">
        <v>47</v>
      </c>
      <c r="E89" s="5" t="s">
        <v>212</v>
      </c>
      <c r="F89" s="31" t="str">
        <f>VLOOKUP(tab_stock[[#This Row],[Matériaux]],tab_matériaux[],2,FALSE)</f>
        <v>Acier</v>
      </c>
      <c r="G89" s="15"/>
      <c r="H89" s="15"/>
      <c r="I89" s="15"/>
      <c r="J89" s="15">
        <v>0.3</v>
      </c>
      <c r="K89" s="18">
        <f>surface(tab_stock[[#This Row],[Format]],tab_stock[[#This Row],[Ø (mm)]],tab_stock[[#This Row],[Largueur/basse (mm)]],tab_stock[[#This Row],[hauteur (mm)]],tab_stock[[#This Row],[épaisseur (mm)]])</f>
        <v>2.9999999999999997E-4</v>
      </c>
      <c r="L89" s="21">
        <f>VLOOKUP(tab_stock[[#This Row],[Matériaux]],tab_matériaux[],3,FALSE)*tab_stock[[#This Row],[Surface m²]]</f>
        <v>2.355</v>
      </c>
      <c r="M89" s="21">
        <v>0.94</v>
      </c>
      <c r="N89" s="5" t="s">
        <v>34</v>
      </c>
      <c r="O89" s="46">
        <f>poids(tab_stock[[#This Row],[Format]],tab_stock[[#This Row],[Stock réel (mm) / m²]],tab_stock[[#This Row],[Poids au mètre(kg)]])</f>
        <v>2.2136999999999998</v>
      </c>
      <c r="P89" s="50">
        <f>O89*VLOOKUP(tab_stock[[#This Row],[Matériaux]],tab_matériaux[],4,FALSE)</f>
        <v>0</v>
      </c>
      <c r="Q89" s="26"/>
      <c r="R89" s="6"/>
    </row>
    <row r="90" spans="1:19" x14ac:dyDescent="0.25">
      <c r="A90" s="28"/>
      <c r="B90" s="11"/>
      <c r="C90" s="16"/>
      <c r="D90" s="5" t="s">
        <v>47</v>
      </c>
      <c r="E90" s="5" t="s">
        <v>212</v>
      </c>
      <c r="F90" s="31" t="str">
        <f>VLOOKUP(tab_stock[[#This Row],[Matériaux]],tab_matériaux[],2,FALSE)</f>
        <v>Acier</v>
      </c>
      <c r="G90" s="15"/>
      <c r="H90" s="15"/>
      <c r="I90" s="15"/>
      <c r="J90" s="15">
        <v>0.4</v>
      </c>
      <c r="K90" s="18">
        <f>surface(tab_stock[[#This Row],[Format]],tab_stock[[#This Row],[Ø (mm)]],tab_stock[[#This Row],[Largueur/basse (mm)]],tab_stock[[#This Row],[hauteur (mm)]],tab_stock[[#This Row],[épaisseur (mm)]])</f>
        <v>4.0000000000000002E-4</v>
      </c>
      <c r="L90" s="21">
        <f>VLOOKUP(tab_stock[[#This Row],[Matériaux]],tab_matériaux[],3,FALSE)*tab_stock[[#This Row],[Surface m²]]</f>
        <v>3.14</v>
      </c>
      <c r="M90" s="21">
        <v>1.25</v>
      </c>
      <c r="N90" s="5" t="s">
        <v>34</v>
      </c>
      <c r="O90" s="46">
        <f>poids(tab_stock[[#This Row],[Format]],tab_stock[[#This Row],[Stock réel (mm) / m²]],tab_stock[[#This Row],[Poids au mètre(kg)]])</f>
        <v>3.9250000000000003</v>
      </c>
      <c r="P90" s="50">
        <f>O90*VLOOKUP(tab_stock[[#This Row],[Matériaux]],tab_matériaux[],4,FALSE)</f>
        <v>0</v>
      </c>
      <c r="Q90" s="26"/>
      <c r="R90" s="6"/>
    </row>
    <row r="91" spans="1:19" x14ac:dyDescent="0.25">
      <c r="A91" s="28"/>
      <c r="B91" s="11"/>
      <c r="C91" s="16"/>
      <c r="D91" s="5" t="s">
        <v>47</v>
      </c>
      <c r="E91" s="5" t="s">
        <v>212</v>
      </c>
      <c r="F91" s="31" t="str">
        <f>VLOOKUP(tab_stock[[#This Row],[Matériaux]],tab_matériaux[],2,FALSE)</f>
        <v>Acier</v>
      </c>
      <c r="G91" s="5"/>
      <c r="H91" s="5"/>
      <c r="I91" s="5"/>
      <c r="J91" s="5">
        <v>0.5</v>
      </c>
      <c r="K91" s="18">
        <f>surface(tab_stock[[#This Row],[Format]],tab_stock[[#This Row],[Ø (mm)]],tab_stock[[#This Row],[Largueur/basse (mm)]],tab_stock[[#This Row],[hauteur (mm)]],tab_stock[[#This Row],[épaisseur (mm)]])</f>
        <v>5.0000000000000001E-4</v>
      </c>
      <c r="L91" s="21">
        <f>VLOOKUP(tab_stock[[#This Row],[Matériaux]],tab_matériaux[],3,FALSE)*tab_stock[[#This Row],[Surface m²]]</f>
        <v>3.9250000000000003</v>
      </c>
      <c r="M91" s="21">
        <v>1.25</v>
      </c>
      <c r="N91" s="5" t="s">
        <v>34</v>
      </c>
      <c r="O91" s="46">
        <f>poids(tab_stock[[#This Row],[Format]],tab_stock[[#This Row],[Stock réel (mm) / m²]],tab_stock[[#This Row],[Poids au mètre(kg)]])</f>
        <v>4.90625</v>
      </c>
      <c r="P91" s="50">
        <f>O91*VLOOKUP(tab_stock[[#This Row],[Matériaux]],tab_matériaux[],4,FALSE)</f>
        <v>0</v>
      </c>
      <c r="Q91" s="26"/>
      <c r="R91" s="6"/>
    </row>
    <row r="92" spans="1:19" x14ac:dyDescent="0.25">
      <c r="A92" s="28"/>
      <c r="B92" s="11"/>
      <c r="C92" s="16"/>
      <c r="D92" s="5" t="s">
        <v>47</v>
      </c>
      <c r="E92" s="5" t="s">
        <v>212</v>
      </c>
      <c r="F92" s="31" t="str">
        <f>VLOOKUP(tab_stock[[#This Row],[Matériaux]],tab_matériaux[],2,FALSE)</f>
        <v>Acier</v>
      </c>
      <c r="G92" s="5"/>
      <c r="H92" s="5"/>
      <c r="I92" s="5"/>
      <c r="J92" s="5">
        <v>0.6</v>
      </c>
      <c r="K92" s="18">
        <f>surface(tab_stock[[#This Row],[Format]],tab_stock[[#This Row],[Ø (mm)]],tab_stock[[#This Row],[Largueur/basse (mm)]],tab_stock[[#This Row],[hauteur (mm)]],tab_stock[[#This Row],[épaisseur (mm)]])</f>
        <v>5.9999999999999995E-4</v>
      </c>
      <c r="L92" s="21">
        <f>VLOOKUP(tab_stock[[#This Row],[Matériaux]],tab_matériaux[],3,FALSE)*tab_stock[[#This Row],[Surface m²]]</f>
        <v>4.71</v>
      </c>
      <c r="M92" s="21">
        <v>1.25</v>
      </c>
      <c r="N92" s="5" t="s">
        <v>34</v>
      </c>
      <c r="O92" s="46">
        <f>poids(tab_stock[[#This Row],[Format]],tab_stock[[#This Row],[Stock réel (mm) / m²]],tab_stock[[#This Row],[Poids au mètre(kg)]])</f>
        <v>5.8875000000000002</v>
      </c>
      <c r="P92" s="50">
        <f>O92*VLOOKUP(tab_stock[[#This Row],[Matériaux]],tab_matériaux[],4,FALSE)</f>
        <v>0</v>
      </c>
      <c r="Q92" s="26"/>
      <c r="R92" s="6"/>
    </row>
    <row r="93" spans="1:19" x14ac:dyDescent="0.25">
      <c r="A93" s="28"/>
      <c r="B93" s="11"/>
      <c r="C93" s="16"/>
      <c r="D93" s="5" t="s">
        <v>47</v>
      </c>
      <c r="E93" s="5" t="s">
        <v>212</v>
      </c>
      <c r="F93" s="31" t="str">
        <f>VLOOKUP(tab_stock[[#This Row],[Matériaux]],tab_matériaux[],2,FALSE)</f>
        <v>Acier</v>
      </c>
      <c r="G93" s="5"/>
      <c r="H93" s="5"/>
      <c r="I93" s="5"/>
      <c r="J93" s="5">
        <v>0.7</v>
      </c>
      <c r="K93" s="18">
        <f>surface(tab_stock[[#This Row],[Format]],tab_stock[[#This Row],[Ø (mm)]],tab_stock[[#This Row],[Largueur/basse (mm)]],tab_stock[[#This Row],[hauteur (mm)]],tab_stock[[#This Row],[épaisseur (mm)]])</f>
        <v>6.9999999999999999E-4</v>
      </c>
      <c r="L93" s="21">
        <f>VLOOKUP(tab_stock[[#This Row],[Matériaux]],tab_matériaux[],3,FALSE)*tab_stock[[#This Row],[Surface m²]]</f>
        <v>5.4950000000000001</v>
      </c>
      <c r="M93" s="18">
        <v>0.3125</v>
      </c>
      <c r="N93" s="5" t="s">
        <v>34</v>
      </c>
      <c r="O93" s="46">
        <f>poids(tab_stock[[#This Row],[Format]],tab_stock[[#This Row],[Stock réel (mm) / m²]],tab_stock[[#This Row],[Poids au mètre(kg)]])</f>
        <v>1.7171875000000001</v>
      </c>
      <c r="P93" s="50">
        <f>O93*VLOOKUP(tab_stock[[#This Row],[Matériaux]],tab_matériaux[],4,FALSE)</f>
        <v>0</v>
      </c>
      <c r="Q93" s="26"/>
      <c r="R93" s="6"/>
    </row>
    <row r="94" spans="1:19" x14ac:dyDescent="0.25">
      <c r="A94" s="28"/>
      <c r="B94" s="11"/>
      <c r="C94" s="16"/>
      <c r="D94" s="5" t="s">
        <v>47</v>
      </c>
      <c r="E94" s="5" t="s">
        <v>212</v>
      </c>
      <c r="F94" s="31" t="str">
        <f>VLOOKUP(tab_stock[[#This Row],[Matériaux]],tab_matériaux[],2,FALSE)</f>
        <v>Acier</v>
      </c>
      <c r="G94" s="5"/>
      <c r="H94" s="5"/>
      <c r="I94" s="5"/>
      <c r="J94" s="5">
        <v>0.8</v>
      </c>
      <c r="K94" s="18">
        <f>surface(tab_stock[[#This Row],[Format]],tab_stock[[#This Row],[Ø (mm)]],tab_stock[[#This Row],[Largueur/basse (mm)]],tab_stock[[#This Row],[hauteur (mm)]],tab_stock[[#This Row],[épaisseur (mm)]])</f>
        <v>8.0000000000000004E-4</v>
      </c>
      <c r="L94" s="21">
        <f>VLOOKUP(tab_stock[[#This Row],[Matériaux]],tab_matériaux[],3,FALSE)*tab_stock[[#This Row],[Surface m²]]</f>
        <v>6.28</v>
      </c>
      <c r="M94" s="18">
        <v>0.3125</v>
      </c>
      <c r="N94" s="5" t="s">
        <v>34</v>
      </c>
      <c r="O94" s="46">
        <f>poids(tab_stock[[#This Row],[Format]],tab_stock[[#This Row],[Stock réel (mm) / m²]],tab_stock[[#This Row],[Poids au mètre(kg)]])</f>
        <v>1.9625000000000001</v>
      </c>
      <c r="P94" s="50">
        <f>O94*VLOOKUP(tab_stock[[#This Row],[Matériaux]],tab_matériaux[],4,FALSE)</f>
        <v>0</v>
      </c>
      <c r="Q94" s="26"/>
      <c r="R94" s="6"/>
    </row>
    <row r="95" spans="1:19" x14ac:dyDescent="0.25">
      <c r="A95" s="28"/>
      <c r="B95" s="11"/>
      <c r="C95" s="16"/>
      <c r="D95" s="5" t="s">
        <v>47</v>
      </c>
      <c r="E95" s="5" t="s">
        <v>212</v>
      </c>
      <c r="F95" s="31" t="str">
        <f>VLOOKUP(tab_stock[[#This Row],[Matériaux]],tab_matériaux[],2,FALSE)</f>
        <v>Acier</v>
      </c>
      <c r="G95" s="5"/>
      <c r="H95" s="5"/>
      <c r="I95" s="5"/>
      <c r="J95" s="5">
        <v>0.9</v>
      </c>
      <c r="K95" s="18">
        <f>surface(tab_stock[[#This Row],[Format]],tab_stock[[#This Row],[Ø (mm)]],tab_stock[[#This Row],[Largueur/basse (mm)]],tab_stock[[#This Row],[hauteur (mm)]],tab_stock[[#This Row],[épaisseur (mm)]])</f>
        <v>9.0000000000000008E-4</v>
      </c>
      <c r="L95" s="21">
        <f>VLOOKUP(tab_stock[[#This Row],[Matériaux]],tab_matériaux[],3,FALSE)*tab_stock[[#This Row],[Surface m²]]</f>
        <v>7.0650000000000004</v>
      </c>
      <c r="M95" s="18">
        <v>2.19</v>
      </c>
      <c r="N95" s="5" t="s">
        <v>34</v>
      </c>
      <c r="O95" s="46">
        <f>poids(tab_stock[[#This Row],[Format]],tab_stock[[#This Row],[Stock réel (mm) / m²]],tab_stock[[#This Row],[Poids au mètre(kg)]])</f>
        <v>15.47235</v>
      </c>
      <c r="P95" s="50">
        <f>O95*VLOOKUP(tab_stock[[#This Row],[Matériaux]],tab_matériaux[],4,FALSE)</f>
        <v>0</v>
      </c>
      <c r="Q95" s="26"/>
      <c r="R95" s="6"/>
    </row>
    <row r="96" spans="1:19" x14ac:dyDescent="0.25">
      <c r="A96" s="28"/>
      <c r="B96" s="11"/>
      <c r="C96" s="16"/>
      <c r="D96" s="5" t="s">
        <v>47</v>
      </c>
      <c r="E96" s="5" t="s">
        <v>212</v>
      </c>
      <c r="F96" s="31" t="str">
        <f>VLOOKUP(tab_stock[[#This Row],[Matériaux]],tab_matériaux[],2,FALSE)</f>
        <v>Acier</v>
      </c>
      <c r="G96" s="5"/>
      <c r="H96" s="5"/>
      <c r="I96" s="5"/>
      <c r="J96" s="5">
        <v>1</v>
      </c>
      <c r="K96" s="18">
        <f>surface(tab_stock[[#This Row],[Format]],tab_stock[[#This Row],[Ø (mm)]],tab_stock[[#This Row],[Largueur/basse (mm)]],tab_stock[[#This Row],[hauteur (mm)]],tab_stock[[#This Row],[épaisseur (mm)]])</f>
        <v>1E-3</v>
      </c>
      <c r="L96" s="21">
        <f>VLOOKUP(tab_stock[[#This Row],[Matériaux]],tab_matériaux[],3,FALSE)*tab_stock[[#This Row],[Surface m²]]</f>
        <v>7.8500000000000005</v>
      </c>
      <c r="M96" s="18">
        <v>2.5</v>
      </c>
      <c r="N96" s="5" t="s">
        <v>34</v>
      </c>
      <c r="O96" s="46">
        <f>poids(tab_stock[[#This Row],[Format]],tab_stock[[#This Row],[Stock réel (mm) / m²]],tab_stock[[#This Row],[Poids au mètre(kg)]])</f>
        <v>19.625</v>
      </c>
      <c r="P96" s="50">
        <f>O96*VLOOKUP(tab_stock[[#This Row],[Matériaux]],tab_matériaux[],4,FALSE)</f>
        <v>0</v>
      </c>
      <c r="Q96" s="26"/>
      <c r="R96" s="6"/>
    </row>
    <row r="97" spans="1:18" x14ac:dyDescent="0.25">
      <c r="A97" s="28"/>
      <c r="B97" s="11"/>
      <c r="C97" s="16"/>
      <c r="D97" s="5" t="s">
        <v>47</v>
      </c>
      <c r="E97" s="5" t="s">
        <v>212</v>
      </c>
      <c r="F97" s="31" t="str">
        <f>VLOOKUP(tab_stock[[#This Row],[Matériaux]],tab_matériaux[],2,FALSE)</f>
        <v>Acier</v>
      </c>
      <c r="G97" s="5"/>
      <c r="H97" s="5"/>
      <c r="I97" s="5"/>
      <c r="J97" s="5">
        <v>1.5</v>
      </c>
      <c r="K97" s="18">
        <f>surface(tab_stock[[#This Row],[Format]],tab_stock[[#This Row],[Ø (mm)]],tab_stock[[#This Row],[Largueur/basse (mm)]],tab_stock[[#This Row],[hauteur (mm)]],tab_stock[[#This Row],[épaisseur (mm)]])</f>
        <v>1.5E-3</v>
      </c>
      <c r="L97" s="21">
        <f>VLOOKUP(tab_stock[[#This Row],[Matériaux]],tab_matériaux[],3,FALSE)*tab_stock[[#This Row],[Surface m²]]</f>
        <v>11.775</v>
      </c>
      <c r="M97" s="18">
        <v>1.25</v>
      </c>
      <c r="N97" s="5" t="s">
        <v>34</v>
      </c>
      <c r="O97" s="46">
        <f>poids(tab_stock[[#This Row],[Format]],tab_stock[[#This Row],[Stock réel (mm) / m²]],tab_stock[[#This Row],[Poids au mètre(kg)]])</f>
        <v>14.71875</v>
      </c>
      <c r="P97" s="50">
        <f>O97*VLOOKUP(tab_stock[[#This Row],[Matériaux]],tab_matériaux[],4,FALSE)</f>
        <v>0</v>
      </c>
      <c r="Q97" s="26"/>
      <c r="R97" s="6"/>
    </row>
    <row r="98" spans="1:18" x14ac:dyDescent="0.25">
      <c r="A98" s="28"/>
      <c r="B98" s="11"/>
      <c r="C98" s="16"/>
      <c r="D98" s="5" t="s">
        <v>47</v>
      </c>
      <c r="E98" s="5" t="s">
        <v>212</v>
      </c>
      <c r="F98" s="31" t="str">
        <f>VLOOKUP(tab_stock[[#This Row],[Matériaux]],tab_matériaux[],2,FALSE)</f>
        <v>Acier</v>
      </c>
      <c r="G98" s="5"/>
      <c r="H98" s="5"/>
      <c r="I98" s="5"/>
      <c r="J98" s="5">
        <v>2</v>
      </c>
      <c r="K98" s="18">
        <f>surface(tab_stock[[#This Row],[Format]],tab_stock[[#This Row],[Ø (mm)]],tab_stock[[#This Row],[Largueur/basse (mm)]],tab_stock[[#This Row],[hauteur (mm)]],tab_stock[[#This Row],[épaisseur (mm)]])</f>
        <v>2E-3</v>
      </c>
      <c r="L98" s="21">
        <f>VLOOKUP(tab_stock[[#This Row],[Matériaux]],tab_matériaux[],3,FALSE)*tab_stock[[#This Row],[Surface m²]]</f>
        <v>15.700000000000001</v>
      </c>
      <c r="M98" s="18">
        <v>0.94</v>
      </c>
      <c r="N98" s="5" t="s">
        <v>34</v>
      </c>
      <c r="O98" s="46">
        <f>poids(tab_stock[[#This Row],[Format]],tab_stock[[#This Row],[Stock réel (mm) / m²]],tab_stock[[#This Row],[Poids au mètre(kg)]])</f>
        <v>14.758000000000001</v>
      </c>
      <c r="P98" s="50">
        <f>O98*VLOOKUP(tab_stock[[#This Row],[Matériaux]],tab_matériaux[],4,FALSE)</f>
        <v>0</v>
      </c>
      <c r="Q98" s="26"/>
      <c r="R98" s="6"/>
    </row>
    <row r="99" spans="1:18" x14ac:dyDescent="0.25">
      <c r="A99" s="28"/>
      <c r="B99" s="11"/>
      <c r="C99" s="16"/>
      <c r="D99" s="5" t="s">
        <v>47</v>
      </c>
      <c r="E99" s="5" t="s">
        <v>212</v>
      </c>
      <c r="F99" s="31" t="str">
        <f>VLOOKUP(tab_stock[[#This Row],[Matériaux]],tab_matériaux[],2,FALSE)</f>
        <v>Acier</v>
      </c>
      <c r="G99" s="5"/>
      <c r="H99" s="5"/>
      <c r="I99" s="5"/>
      <c r="J99" s="5">
        <v>2.5</v>
      </c>
      <c r="K99" s="18">
        <f>surface(tab_stock[[#This Row],[Format]],tab_stock[[#This Row],[Ø (mm)]],tab_stock[[#This Row],[Largueur/basse (mm)]],tab_stock[[#This Row],[hauteur (mm)]],tab_stock[[#This Row],[épaisseur (mm)]])</f>
        <v>2.5000000000000001E-3</v>
      </c>
      <c r="L99" s="21">
        <f>VLOOKUP(tab_stock[[#This Row],[Matériaux]],tab_matériaux[],3,FALSE)*tab_stock[[#This Row],[Surface m²]]</f>
        <v>19.625</v>
      </c>
      <c r="M99" s="18">
        <v>0.94</v>
      </c>
      <c r="N99" s="5" t="s">
        <v>34</v>
      </c>
      <c r="O99" s="46">
        <f>poids(tab_stock[[#This Row],[Format]],tab_stock[[#This Row],[Stock réel (mm) / m²]],tab_stock[[#This Row],[Poids au mètre(kg)]])</f>
        <v>18.447499999999998</v>
      </c>
      <c r="P99" s="50">
        <f>O99*VLOOKUP(tab_stock[[#This Row],[Matériaux]],tab_matériaux[],4,FALSE)</f>
        <v>0</v>
      </c>
      <c r="Q99" s="26"/>
      <c r="R99" s="6"/>
    </row>
    <row r="100" spans="1:18" x14ac:dyDescent="0.25">
      <c r="A100" s="28"/>
      <c r="B100" s="11"/>
      <c r="C100" s="16"/>
      <c r="D100" s="5" t="s">
        <v>47</v>
      </c>
      <c r="E100" s="5" t="s">
        <v>212</v>
      </c>
      <c r="F100" s="31" t="str">
        <f>VLOOKUP(tab_stock[[#This Row],[Matériaux]],tab_matériaux[],2,FALSE)</f>
        <v>Acier</v>
      </c>
      <c r="G100" s="5"/>
      <c r="H100" s="5"/>
      <c r="I100" s="5"/>
      <c r="J100" s="5">
        <v>3</v>
      </c>
      <c r="K100" s="18">
        <f>surface(tab_stock[[#This Row],[Format]],tab_stock[[#This Row],[Ø (mm)]],tab_stock[[#This Row],[Largueur/basse (mm)]],tab_stock[[#This Row],[hauteur (mm)]],tab_stock[[#This Row],[épaisseur (mm)]])</f>
        <v>3.0000000000000001E-3</v>
      </c>
      <c r="L100" s="21">
        <f>VLOOKUP(tab_stock[[#This Row],[Matériaux]],tab_matériaux[],3,FALSE)*tab_stock[[#This Row],[Surface m²]]</f>
        <v>23.55</v>
      </c>
      <c r="M100" s="18">
        <v>0.94</v>
      </c>
      <c r="N100" s="5" t="s">
        <v>34</v>
      </c>
      <c r="O100" s="46">
        <f>poids(tab_stock[[#This Row],[Format]],tab_stock[[#This Row],[Stock réel (mm) / m²]],tab_stock[[#This Row],[Poids au mètre(kg)]])</f>
        <v>22.137</v>
      </c>
      <c r="P100" s="50">
        <f>O100*VLOOKUP(tab_stock[[#This Row],[Matériaux]],tab_matériaux[],4,FALSE)</f>
        <v>0</v>
      </c>
      <c r="Q100" s="26"/>
      <c r="R100" s="6"/>
    </row>
    <row r="101" spans="1:18" x14ac:dyDescent="0.25">
      <c r="A101" s="28"/>
      <c r="B101" s="11"/>
      <c r="C101" s="16"/>
      <c r="D101" s="5" t="s">
        <v>47</v>
      </c>
      <c r="E101" s="5" t="s">
        <v>212</v>
      </c>
      <c r="F101" s="31" t="str">
        <f>VLOOKUP(tab_stock[[#This Row],[Matériaux]],tab_matériaux[],2,FALSE)</f>
        <v>Acier</v>
      </c>
      <c r="G101" s="5"/>
      <c r="H101" s="5"/>
      <c r="I101" s="5"/>
      <c r="J101" s="5">
        <v>3.5</v>
      </c>
      <c r="K101" s="18">
        <f>surface(tab_stock[[#This Row],[Format]],tab_stock[[#This Row],[Ø (mm)]],tab_stock[[#This Row],[Largueur/basse (mm)]],tab_stock[[#This Row],[hauteur (mm)]],tab_stock[[#This Row],[épaisseur (mm)]])</f>
        <v>3.5000000000000001E-3</v>
      </c>
      <c r="L101" s="21">
        <f>VLOOKUP(tab_stock[[#This Row],[Matériaux]],tab_matériaux[],3,FALSE)*tab_stock[[#This Row],[Surface m²]]</f>
        <v>27.475000000000001</v>
      </c>
      <c r="M101" s="18">
        <v>1.25</v>
      </c>
      <c r="N101" s="5" t="s">
        <v>34</v>
      </c>
      <c r="O101" s="46">
        <f>poids(tab_stock[[#This Row],[Format]],tab_stock[[#This Row],[Stock réel (mm) / m²]],tab_stock[[#This Row],[Poids au mètre(kg)]])</f>
        <v>34.34375</v>
      </c>
      <c r="P101" s="50">
        <f>O101*VLOOKUP(tab_stock[[#This Row],[Matériaux]],tab_matériaux[],4,FALSE)</f>
        <v>0</v>
      </c>
      <c r="Q101" s="26"/>
      <c r="R101" s="6"/>
    </row>
    <row r="102" spans="1:18" x14ac:dyDescent="0.25">
      <c r="A102" s="28"/>
      <c r="B102" s="11"/>
      <c r="C102" s="16"/>
      <c r="D102" s="5" t="s">
        <v>47</v>
      </c>
      <c r="E102" s="5" t="s">
        <v>212</v>
      </c>
      <c r="F102" s="31" t="str">
        <f>VLOOKUP(tab_stock[[#This Row],[Matériaux]],tab_matériaux[],2,FALSE)</f>
        <v>Acier</v>
      </c>
      <c r="G102" s="5"/>
      <c r="H102" s="5"/>
      <c r="I102" s="5"/>
      <c r="J102" s="5">
        <v>4</v>
      </c>
      <c r="K102" s="18">
        <f>surface(tab_stock[[#This Row],[Format]],tab_stock[[#This Row],[Ø (mm)]],tab_stock[[#This Row],[Largueur/basse (mm)]],tab_stock[[#This Row],[hauteur (mm)]],tab_stock[[#This Row],[épaisseur (mm)]])</f>
        <v>4.0000000000000001E-3</v>
      </c>
      <c r="L102" s="21">
        <f>VLOOKUP(tab_stock[[#This Row],[Matériaux]],tab_matériaux[],3,FALSE)*tab_stock[[#This Row],[Surface m²]]</f>
        <v>31.400000000000002</v>
      </c>
      <c r="M102" s="18">
        <v>1.1599999999999999</v>
      </c>
      <c r="N102" s="5" t="s">
        <v>34</v>
      </c>
      <c r="O102" s="46">
        <f>poids(tab_stock[[#This Row],[Format]],tab_stock[[#This Row],[Stock réel (mm) / m²]],tab_stock[[#This Row],[Poids au mètre(kg)]])</f>
        <v>36.423999999999999</v>
      </c>
      <c r="P102" s="50">
        <f>O102*VLOOKUP(tab_stock[[#This Row],[Matériaux]],tab_matériaux[],4,FALSE)</f>
        <v>0</v>
      </c>
      <c r="Q102" s="26"/>
      <c r="R102" s="6"/>
    </row>
    <row r="103" spans="1:18" x14ac:dyDescent="0.25">
      <c r="A103" s="28"/>
      <c r="B103" s="11"/>
      <c r="C103" s="16"/>
      <c r="D103" s="5" t="s">
        <v>47</v>
      </c>
      <c r="E103" s="5" t="s">
        <v>212</v>
      </c>
      <c r="F103" s="31" t="str">
        <f>VLOOKUP(tab_stock[[#This Row],[Matériaux]],tab_matériaux[],2,FALSE)</f>
        <v>Acier</v>
      </c>
      <c r="G103" s="5"/>
      <c r="H103" s="5"/>
      <c r="I103" s="5"/>
      <c r="J103" s="5">
        <v>5</v>
      </c>
      <c r="K103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103" s="21">
        <f>VLOOKUP(tab_stock[[#This Row],[Matériaux]],tab_matériaux[],3,FALSE)*tab_stock[[#This Row],[Surface m²]]</f>
        <v>39.25</v>
      </c>
      <c r="M103" s="18">
        <v>0.94</v>
      </c>
      <c r="N103" s="5" t="s">
        <v>34</v>
      </c>
      <c r="O103" s="46">
        <f>poids(tab_stock[[#This Row],[Format]],tab_stock[[#This Row],[Stock réel (mm) / m²]],tab_stock[[#This Row],[Poids au mètre(kg)]])</f>
        <v>36.894999999999996</v>
      </c>
      <c r="P103" s="50">
        <f>O103*VLOOKUP(tab_stock[[#This Row],[Matériaux]],tab_matériaux[],4,FALSE)</f>
        <v>0</v>
      </c>
      <c r="Q103" s="26"/>
      <c r="R103" s="6"/>
    </row>
    <row r="104" spans="1:18" x14ac:dyDescent="0.25">
      <c r="A104" s="28"/>
      <c r="B104" s="11"/>
      <c r="C104" s="16"/>
      <c r="D104" s="5" t="s">
        <v>47</v>
      </c>
      <c r="E104" s="5" t="s">
        <v>212</v>
      </c>
      <c r="F104" s="31" t="str">
        <f>VLOOKUP(tab_stock[[#This Row],[Matériaux]],tab_matériaux[],2,FALSE)</f>
        <v>Acier</v>
      </c>
      <c r="G104" s="5"/>
      <c r="H104" s="5"/>
      <c r="I104" s="5"/>
      <c r="J104" s="5">
        <v>6</v>
      </c>
      <c r="K104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104" s="21">
        <f>VLOOKUP(tab_stock[[#This Row],[Matériaux]],tab_matériaux[],3,FALSE)*tab_stock[[#This Row],[Surface m²]]</f>
        <v>47.1</v>
      </c>
      <c r="M104" s="18">
        <v>0.3125</v>
      </c>
      <c r="N104" s="5" t="s">
        <v>34</v>
      </c>
      <c r="O104" s="46">
        <f>poids(tab_stock[[#This Row],[Format]],tab_stock[[#This Row],[Stock réel (mm) / m²]],tab_stock[[#This Row],[Poids au mètre(kg)]])</f>
        <v>14.71875</v>
      </c>
      <c r="P104" s="50">
        <f>O104*VLOOKUP(tab_stock[[#This Row],[Matériaux]],tab_matériaux[],4,FALSE)</f>
        <v>0</v>
      </c>
      <c r="Q104" s="26"/>
      <c r="R104" s="6"/>
    </row>
    <row r="105" spans="1:18" x14ac:dyDescent="0.25">
      <c r="A105" s="28"/>
      <c r="B105" s="11"/>
      <c r="C105" s="16"/>
      <c r="D105" s="5" t="s">
        <v>48</v>
      </c>
      <c r="E105" s="5" t="s">
        <v>206</v>
      </c>
      <c r="F105" s="31" t="str">
        <f>VLOOKUP(tab_stock[[#This Row],[Matériaux]],tab_matériaux[],2,FALSE)</f>
        <v>Plastique</v>
      </c>
      <c r="G105" s="5"/>
      <c r="H105" s="5"/>
      <c r="I105" s="5"/>
      <c r="J105" s="5">
        <v>12</v>
      </c>
      <c r="K105" s="18">
        <f>surface(tab_stock[[#This Row],[Format]],tab_stock[[#This Row],[Ø (mm)]],tab_stock[[#This Row],[Largueur/basse (mm)]],tab_stock[[#This Row],[hauteur (mm)]],tab_stock[[#This Row],[épaisseur (mm)]])</f>
        <v>1.2E-2</v>
      </c>
      <c r="L105" s="21">
        <f>VLOOKUP(tab_stock[[#This Row],[Matériaux]],tab_matériaux[],3,FALSE)*tab_stock[[#This Row],[Surface m²]]</f>
        <v>11.040000000000001</v>
      </c>
      <c r="M105" s="18">
        <v>1.1000000000000001</v>
      </c>
      <c r="N105" s="5" t="s">
        <v>34</v>
      </c>
      <c r="O105" s="46">
        <f>poids(tab_stock[[#This Row],[Format]],tab_stock[[#This Row],[Stock réel (mm) / m²]],tab_stock[[#This Row],[Poids au mètre(kg)]])</f>
        <v>12.144000000000002</v>
      </c>
      <c r="P105" s="50">
        <f>O105*VLOOKUP(tab_stock[[#This Row],[Matériaux]],tab_matériaux[],4,FALSE)</f>
        <v>78.571680000000015</v>
      </c>
      <c r="Q105" s="26"/>
      <c r="R105" s="6"/>
    </row>
    <row r="106" spans="1:18" x14ac:dyDescent="0.25">
      <c r="A106" s="28"/>
      <c r="B106" s="11"/>
      <c r="C106" s="16"/>
      <c r="D106" s="5" t="s">
        <v>48</v>
      </c>
      <c r="E106" s="5" t="s">
        <v>206</v>
      </c>
      <c r="F106" s="31" t="str">
        <f>VLOOKUP(tab_stock[[#This Row],[Matériaux]],tab_matériaux[],2,FALSE)</f>
        <v>Plastique</v>
      </c>
      <c r="G106" s="5"/>
      <c r="H106" s="5"/>
      <c r="I106" s="5"/>
      <c r="J106" s="5">
        <v>15</v>
      </c>
      <c r="K106" s="18">
        <f>surface(tab_stock[[#This Row],[Format]],tab_stock[[#This Row],[Ø (mm)]],tab_stock[[#This Row],[Largueur/basse (mm)]],tab_stock[[#This Row],[hauteur (mm)]],tab_stock[[#This Row],[épaisseur (mm)]])</f>
        <v>1.4999999999999999E-2</v>
      </c>
      <c r="L106" s="21">
        <f>VLOOKUP(tab_stock[[#This Row],[Matériaux]],tab_matériaux[],3,FALSE)*tab_stock[[#This Row],[Surface m²]]</f>
        <v>13.799999999999999</v>
      </c>
      <c r="M106" s="18">
        <v>0.99</v>
      </c>
      <c r="N106" s="5" t="s">
        <v>34</v>
      </c>
      <c r="O106" s="46">
        <f>poids(tab_stock[[#This Row],[Format]],tab_stock[[#This Row],[Stock réel (mm) / m²]],tab_stock[[#This Row],[Poids au mètre(kg)]])</f>
        <v>13.661999999999999</v>
      </c>
      <c r="P106" s="50">
        <f>O106*VLOOKUP(tab_stock[[#This Row],[Matériaux]],tab_matériaux[],4,FALSE)</f>
        <v>88.393139999999988</v>
      </c>
      <c r="Q106" s="26"/>
      <c r="R106" s="6"/>
    </row>
    <row r="107" spans="1:18" x14ac:dyDescent="0.25">
      <c r="A107" s="28"/>
      <c r="B107" s="11"/>
      <c r="C107" s="16"/>
      <c r="D107" s="5" t="s">
        <v>48</v>
      </c>
      <c r="E107" s="5" t="s">
        <v>206</v>
      </c>
      <c r="F107" s="31" t="str">
        <f>VLOOKUP(tab_stock[[#This Row],[Matériaux]],tab_matériaux[],2,FALSE)</f>
        <v>Plastique</v>
      </c>
      <c r="G107" s="5"/>
      <c r="H107" s="5"/>
      <c r="I107" s="5"/>
      <c r="J107" s="5">
        <v>20</v>
      </c>
      <c r="K107" s="18">
        <f>surface(tab_stock[[#This Row],[Format]],tab_stock[[#This Row],[Ø (mm)]],tab_stock[[#This Row],[Largueur/basse (mm)]],tab_stock[[#This Row],[hauteur (mm)]],tab_stock[[#This Row],[épaisseur (mm)]])</f>
        <v>0.02</v>
      </c>
      <c r="L107" s="21">
        <f>VLOOKUP(tab_stock[[#This Row],[Matériaux]],tab_matériaux[],3,FALSE)*tab_stock[[#This Row],[Surface m²]]</f>
        <v>18.400000000000002</v>
      </c>
      <c r="M107" s="18">
        <v>2</v>
      </c>
      <c r="N107" s="5" t="s">
        <v>34</v>
      </c>
      <c r="O107" s="46">
        <f>poids(tab_stock[[#This Row],[Format]],tab_stock[[#This Row],[Stock réel (mm) / m²]],tab_stock[[#This Row],[Poids au mètre(kg)]])</f>
        <v>36.800000000000004</v>
      </c>
      <c r="P107" s="50">
        <f>O107*VLOOKUP(tab_stock[[#This Row],[Matériaux]],tab_matériaux[],4,FALSE)</f>
        <v>238.09600000000003</v>
      </c>
      <c r="Q107" s="26"/>
      <c r="R107" s="6"/>
    </row>
    <row r="108" spans="1:18" x14ac:dyDescent="0.25">
      <c r="A108" s="28"/>
      <c r="B108" s="11"/>
      <c r="C108" s="16"/>
      <c r="D108" s="5" t="s">
        <v>48</v>
      </c>
      <c r="E108" s="5" t="s">
        <v>206</v>
      </c>
      <c r="F108" s="31" t="str">
        <f>VLOOKUP(tab_stock[[#This Row],[Matériaux]],tab_matériaux[],2,FALSE)</f>
        <v>Plastique</v>
      </c>
      <c r="G108" s="5"/>
      <c r="H108" s="5"/>
      <c r="I108" s="5"/>
      <c r="J108" s="5">
        <v>30</v>
      </c>
      <c r="K108" s="18">
        <f>surface(tab_stock[[#This Row],[Format]],tab_stock[[#This Row],[Ø (mm)]],tab_stock[[#This Row],[Largueur/basse (mm)]],tab_stock[[#This Row],[hauteur (mm)]],tab_stock[[#This Row],[épaisseur (mm)]])</f>
        <v>0.03</v>
      </c>
      <c r="L108" s="21">
        <f>VLOOKUP(tab_stock[[#This Row],[Matériaux]],tab_matériaux[],3,FALSE)*tab_stock[[#This Row],[Surface m²]]</f>
        <v>27.599999999999998</v>
      </c>
      <c r="M108" s="18">
        <v>0.63650000000000007</v>
      </c>
      <c r="N108" s="5" t="s">
        <v>34</v>
      </c>
      <c r="O108" s="46">
        <f>poids(tab_stock[[#This Row],[Format]],tab_stock[[#This Row],[Stock réel (mm) / m²]],tab_stock[[#This Row],[Poids au mètre(kg)]])</f>
        <v>17.567399999999999</v>
      </c>
      <c r="P108" s="50">
        <f>O108*VLOOKUP(tab_stock[[#This Row],[Matériaux]],tab_matériaux[],4,FALSE)</f>
        <v>113.66107799999999</v>
      </c>
      <c r="Q108" s="26"/>
      <c r="R108" s="6"/>
    </row>
    <row r="109" spans="1:18" x14ac:dyDescent="0.25">
      <c r="A109" s="28"/>
      <c r="B109" s="11"/>
      <c r="C109" s="16"/>
      <c r="D109" s="5" t="s">
        <v>48</v>
      </c>
      <c r="E109" s="5" t="s">
        <v>213</v>
      </c>
      <c r="F109" s="31" t="str">
        <f>VLOOKUP(tab_stock[[#This Row],[Matériaux]],tab_matériaux[],2,FALSE)</f>
        <v>Plastique</v>
      </c>
      <c r="G109" s="5"/>
      <c r="H109" s="5"/>
      <c r="I109" s="5"/>
      <c r="J109" s="5">
        <v>8</v>
      </c>
      <c r="K109" s="18">
        <f>surface(tab_stock[[#This Row],[Format]],tab_stock[[#This Row],[Ø (mm)]],tab_stock[[#This Row],[Largueur/basse (mm)]],tab_stock[[#This Row],[hauteur (mm)]],tab_stock[[#This Row],[épaisseur (mm)]])</f>
        <v>8.0000000000000002E-3</v>
      </c>
      <c r="L109" s="21">
        <f>VLOOKUP(tab_stock[[#This Row],[Matériaux]],tab_matériaux[],3,FALSE)*tab_stock[[#This Row],[Surface m²]]</f>
        <v>10.72</v>
      </c>
      <c r="M109" s="18">
        <v>0.9</v>
      </c>
      <c r="N109" s="5" t="s">
        <v>34</v>
      </c>
      <c r="O109" s="46">
        <f>poids(tab_stock[[#This Row],[Format]],tab_stock[[#This Row],[Stock réel (mm) / m²]],tab_stock[[#This Row],[Poids au mètre(kg)]])</f>
        <v>9.6480000000000015</v>
      </c>
      <c r="P109" s="50">
        <f>O109*VLOOKUP(tab_stock[[#This Row],[Matériaux]],tab_matériaux[],4,FALSE)</f>
        <v>0</v>
      </c>
      <c r="Q109" s="26"/>
      <c r="R109" s="6"/>
    </row>
    <row r="110" spans="1:18" x14ac:dyDescent="0.25">
      <c r="A110" s="28"/>
      <c r="B110" s="11"/>
      <c r="C110" s="16"/>
      <c r="D110" s="5" t="s">
        <v>48</v>
      </c>
      <c r="E110" s="5" t="s">
        <v>213</v>
      </c>
      <c r="F110" s="31" t="str">
        <f>VLOOKUP(tab_stock[[#This Row],[Matériaux]],tab_matériaux[],2,FALSE)</f>
        <v>Plastique</v>
      </c>
      <c r="G110" s="5"/>
      <c r="H110" s="5"/>
      <c r="I110" s="5"/>
      <c r="J110" s="5">
        <v>20</v>
      </c>
      <c r="K110" s="18">
        <f>surface(tab_stock[[#This Row],[Format]],tab_stock[[#This Row],[Ø (mm)]],tab_stock[[#This Row],[Largueur/basse (mm)]],tab_stock[[#This Row],[hauteur (mm)]],tab_stock[[#This Row],[épaisseur (mm)]])</f>
        <v>0.02</v>
      </c>
      <c r="L110" s="21">
        <f>VLOOKUP(tab_stock[[#This Row],[Matériaux]],tab_matériaux[],3,FALSE)*tab_stock[[#This Row],[Surface m²]]</f>
        <v>26.8</v>
      </c>
      <c r="M110" s="18">
        <v>4</v>
      </c>
      <c r="N110" s="5" t="s">
        <v>34</v>
      </c>
      <c r="O110" s="46">
        <f>poids(tab_stock[[#This Row],[Format]],tab_stock[[#This Row],[Stock réel (mm) / m²]],tab_stock[[#This Row],[Poids au mètre(kg)]])</f>
        <v>107.2</v>
      </c>
      <c r="P110" s="50">
        <f>O110*VLOOKUP(tab_stock[[#This Row],[Matériaux]],tab_matériaux[],4,FALSE)</f>
        <v>0</v>
      </c>
      <c r="Q110" s="26"/>
      <c r="R110" s="6"/>
    </row>
    <row r="111" spans="1:18" x14ac:dyDescent="0.25">
      <c r="A111" s="28"/>
      <c r="B111" s="11"/>
      <c r="C111" s="16"/>
      <c r="D111" s="5" t="s">
        <v>48</v>
      </c>
      <c r="E111" s="5" t="s">
        <v>203</v>
      </c>
      <c r="F111" s="31" t="str">
        <f>VLOOKUP(tab_stock[[#This Row],[Matériaux]],tab_matériaux[],2,FALSE)</f>
        <v>Plastique</v>
      </c>
      <c r="G111" s="5"/>
      <c r="H111" s="5"/>
      <c r="I111" s="5"/>
      <c r="J111" s="5">
        <v>20</v>
      </c>
      <c r="K111" s="18">
        <f>surface(tab_stock[[#This Row],[Format]],tab_stock[[#This Row],[Ø (mm)]],tab_stock[[#This Row],[Largueur/basse (mm)]],tab_stock[[#This Row],[hauteur (mm)]],tab_stock[[#This Row],[épaisseur (mm)]])</f>
        <v>0.02</v>
      </c>
      <c r="L111" s="21">
        <f>VLOOKUP(tab_stock[[#This Row],[Matériaux]],tab_matériaux[],3,FALSE)*tab_stock[[#This Row],[Surface m²]]</f>
        <v>18.920000000000002</v>
      </c>
      <c r="M111" s="18">
        <v>1.75</v>
      </c>
      <c r="N111" s="5" t="s">
        <v>34</v>
      </c>
      <c r="O111" s="46">
        <f>poids(tab_stock[[#This Row],[Format]],tab_stock[[#This Row],[Stock réel (mm) / m²]],tab_stock[[#This Row],[Poids au mètre(kg)]])</f>
        <v>33.11</v>
      </c>
      <c r="P111" s="50">
        <f>O111*VLOOKUP(tab_stock[[#This Row],[Matériaux]],tab_matériaux[],4,FALSE)</f>
        <v>193.36239999999998</v>
      </c>
      <c r="Q111" s="26"/>
      <c r="R111" s="6"/>
    </row>
    <row r="112" spans="1:18" x14ac:dyDescent="0.25">
      <c r="A112" s="28"/>
      <c r="B112" s="11"/>
      <c r="C112" s="16"/>
      <c r="D112" s="5" t="s">
        <v>48</v>
      </c>
      <c r="E112" s="5" t="s">
        <v>203</v>
      </c>
      <c r="F112" s="31" t="str">
        <f>VLOOKUP(tab_stock[[#This Row],[Matériaux]],tab_matériaux[],2,FALSE)</f>
        <v>Plastique</v>
      </c>
      <c r="G112" s="5"/>
      <c r="H112" s="5"/>
      <c r="I112" s="5"/>
      <c r="J112" s="5">
        <v>60</v>
      </c>
      <c r="K112" s="18">
        <f>surface(tab_stock[[#This Row],[Format]],tab_stock[[#This Row],[Ø (mm)]],tab_stock[[#This Row],[Largueur/basse (mm)]],tab_stock[[#This Row],[hauteur (mm)]],tab_stock[[#This Row],[épaisseur (mm)]])</f>
        <v>0.06</v>
      </c>
      <c r="L112" s="21">
        <f>VLOOKUP(tab_stock[[#This Row],[Matériaux]],tab_matériaux[],3,FALSE)*tab_stock[[#This Row],[Surface m²]]</f>
        <v>56.76</v>
      </c>
      <c r="M112" s="18">
        <v>0.85000000000000009</v>
      </c>
      <c r="N112" s="5" t="s">
        <v>34</v>
      </c>
      <c r="O112" s="46">
        <f>poids(tab_stock[[#This Row],[Format]],tab_stock[[#This Row],[Stock réel (mm) / m²]],tab_stock[[#This Row],[Poids au mètre(kg)]])</f>
        <v>48.246000000000002</v>
      </c>
      <c r="P112" s="50">
        <f>O112*VLOOKUP(tab_stock[[#This Row],[Matériaux]],tab_matériaux[],4,FALSE)</f>
        <v>281.75664</v>
      </c>
      <c r="Q112" s="26"/>
      <c r="R112" s="6"/>
    </row>
    <row r="113" spans="1:18" x14ac:dyDescent="0.25">
      <c r="A113" s="28"/>
      <c r="B113" s="11"/>
      <c r="C113" s="16"/>
      <c r="D113" s="5" t="s">
        <v>48</v>
      </c>
      <c r="E113" s="5" t="s">
        <v>200</v>
      </c>
      <c r="F113" s="31" t="str">
        <f>VLOOKUP(tab_stock[[#This Row],[Matériaux]],tab_matériaux[],2,FALSE)</f>
        <v>Plastique</v>
      </c>
      <c r="G113" s="5"/>
      <c r="H113" s="5"/>
      <c r="I113" s="5"/>
      <c r="J113" s="5">
        <v>2</v>
      </c>
      <c r="K113" s="18">
        <f>surface(tab_stock[[#This Row],[Format]],tab_stock[[#This Row],[Ø (mm)]],tab_stock[[#This Row],[Largueur/basse (mm)]],tab_stock[[#This Row],[hauteur (mm)]],tab_stock[[#This Row],[épaisseur (mm)]])</f>
        <v>2E-3</v>
      </c>
      <c r="L113" s="21">
        <f>VLOOKUP(tab_stock[[#This Row],[Matériaux]],tab_matériaux[],3,FALSE)*tab_stock[[#This Row],[Surface m²]]</f>
        <v>2.7600000000000002</v>
      </c>
      <c r="M113" s="18">
        <v>6</v>
      </c>
      <c r="N113" s="5" t="s">
        <v>34</v>
      </c>
      <c r="O113" s="46">
        <f>poids(tab_stock[[#This Row],[Format]],tab_stock[[#This Row],[Stock réel (mm) / m²]],tab_stock[[#This Row],[Poids au mètre(kg)]])</f>
        <v>16.560000000000002</v>
      </c>
      <c r="P113" s="50">
        <f>O113*VLOOKUP(tab_stock[[#This Row],[Matériaux]],tab_matériaux[],4,FALSE)</f>
        <v>98.200800000000015</v>
      </c>
      <c r="Q113" s="26"/>
      <c r="R113" s="6"/>
    </row>
    <row r="114" spans="1:18" x14ac:dyDescent="0.25">
      <c r="A114" s="28"/>
      <c r="B114" s="11"/>
      <c r="C114" s="16"/>
      <c r="D114" s="5" t="s">
        <v>48</v>
      </c>
      <c r="E114" s="5" t="s">
        <v>200</v>
      </c>
      <c r="F114" s="31" t="str">
        <f>VLOOKUP(tab_stock[[#This Row],[Matériaux]],tab_matériaux[],2,FALSE)</f>
        <v>Plastique</v>
      </c>
      <c r="G114" s="5"/>
      <c r="H114" s="5"/>
      <c r="I114" s="5"/>
      <c r="J114" s="5">
        <v>5</v>
      </c>
      <c r="K114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114" s="21">
        <f>VLOOKUP(tab_stock[[#This Row],[Matériaux]],tab_matériaux[],3,FALSE)*tab_stock[[#This Row],[Surface m²]]</f>
        <v>6.9</v>
      </c>
      <c r="M114" s="18">
        <v>1.5</v>
      </c>
      <c r="N114" s="5" t="s">
        <v>34</v>
      </c>
      <c r="O114" s="46">
        <f>poids(tab_stock[[#This Row],[Format]],tab_stock[[#This Row],[Stock réel (mm) / m²]],tab_stock[[#This Row],[Poids au mètre(kg)]])</f>
        <v>10.350000000000001</v>
      </c>
      <c r="P114" s="50">
        <f>O114*VLOOKUP(tab_stock[[#This Row],[Matériaux]],tab_matériaux[],4,FALSE)</f>
        <v>61.375500000000002</v>
      </c>
      <c r="Q114" s="26"/>
      <c r="R114" s="6"/>
    </row>
    <row r="115" spans="1:18" x14ac:dyDescent="0.25">
      <c r="A115" s="28"/>
      <c r="B115" s="11"/>
      <c r="C115" s="16"/>
      <c r="D115" s="5" t="s">
        <v>48</v>
      </c>
      <c r="E115" s="5" t="s">
        <v>200</v>
      </c>
      <c r="F115" s="31" t="str">
        <f>VLOOKUP(tab_stock[[#This Row],[Matériaux]],tab_matériaux[],2,FALSE)</f>
        <v>Plastique</v>
      </c>
      <c r="G115" s="5"/>
      <c r="H115" s="5"/>
      <c r="I115" s="5"/>
      <c r="J115" s="5">
        <v>20</v>
      </c>
      <c r="K115" s="18">
        <f>surface(tab_stock[[#This Row],[Format]],tab_stock[[#This Row],[Ø (mm)]],tab_stock[[#This Row],[Largueur/basse (mm)]],tab_stock[[#This Row],[hauteur (mm)]],tab_stock[[#This Row],[épaisseur (mm)]])</f>
        <v>0.02</v>
      </c>
      <c r="L115" s="21">
        <f>VLOOKUP(tab_stock[[#This Row],[Matériaux]],tab_matériaux[],3,FALSE)*tab_stock[[#This Row],[Surface m²]]</f>
        <v>27.6</v>
      </c>
      <c r="M115" s="18">
        <v>0.52</v>
      </c>
      <c r="N115" s="5" t="s">
        <v>34</v>
      </c>
      <c r="O115" s="46">
        <f>poids(tab_stock[[#This Row],[Format]],tab_stock[[#This Row],[Stock réel (mm) / m²]],tab_stock[[#This Row],[Poids au mètre(kg)]])</f>
        <v>14.352000000000002</v>
      </c>
      <c r="P115" s="50">
        <f>O115*VLOOKUP(tab_stock[[#This Row],[Matériaux]],tab_matériaux[],4,FALSE)</f>
        <v>85.107360000000014</v>
      </c>
      <c r="Q115" s="26"/>
      <c r="R115" s="6"/>
    </row>
    <row r="116" spans="1:18" x14ac:dyDescent="0.25">
      <c r="A116" s="28"/>
      <c r="B116" s="11"/>
      <c r="C116" s="16"/>
      <c r="D116" s="5" t="s">
        <v>48</v>
      </c>
      <c r="E116" s="5" t="s">
        <v>200</v>
      </c>
      <c r="F116" s="31" t="str">
        <f>VLOOKUP(tab_stock[[#This Row],[Matériaux]],tab_matériaux[],2,FALSE)</f>
        <v>Plastique</v>
      </c>
      <c r="G116" s="5"/>
      <c r="H116" s="5"/>
      <c r="I116" s="5"/>
      <c r="J116" s="5">
        <v>25</v>
      </c>
      <c r="K116" s="18">
        <f>surface(tab_stock[[#This Row],[Format]],tab_stock[[#This Row],[Ø (mm)]],tab_stock[[#This Row],[Largueur/basse (mm)]],tab_stock[[#This Row],[hauteur (mm)]],tab_stock[[#This Row],[épaisseur (mm)]])</f>
        <v>2.5000000000000001E-2</v>
      </c>
      <c r="L116" s="21">
        <f>VLOOKUP(tab_stock[[#This Row],[Matériaux]],tab_matériaux[],3,FALSE)*tab_stock[[#This Row],[Surface m²]]</f>
        <v>34.5</v>
      </c>
      <c r="M116" s="18">
        <v>1.7</v>
      </c>
      <c r="N116" s="5" t="s">
        <v>34</v>
      </c>
      <c r="O116" s="46">
        <f>poids(tab_stock[[#This Row],[Format]],tab_stock[[#This Row],[Stock réel (mm) / m²]],tab_stock[[#This Row],[Poids au mètre(kg)]])</f>
        <v>58.65</v>
      </c>
      <c r="P116" s="50">
        <f>O116*VLOOKUP(tab_stock[[#This Row],[Matériaux]],tab_matériaux[],4,FALSE)</f>
        <v>347.79449999999997</v>
      </c>
      <c r="Q116" s="26"/>
      <c r="R116" s="6"/>
    </row>
    <row r="117" spans="1:18" x14ac:dyDescent="0.25">
      <c r="A117" s="28"/>
      <c r="B117" s="11"/>
      <c r="C117" s="16"/>
      <c r="D117" s="5" t="s">
        <v>48</v>
      </c>
      <c r="E117" s="5" t="s">
        <v>214</v>
      </c>
      <c r="F117" s="31" t="str">
        <f>VLOOKUP(tab_stock[[#This Row],[Matériaux]],tab_matériaux[],2,FALSE)</f>
        <v>Plastique</v>
      </c>
      <c r="G117" s="5"/>
      <c r="H117" s="5"/>
      <c r="I117" s="5"/>
      <c r="J117" s="5">
        <v>15</v>
      </c>
      <c r="K117" s="18">
        <f>surface(tab_stock[[#This Row],[Format]],tab_stock[[#This Row],[Ø (mm)]],tab_stock[[#This Row],[Largueur/basse (mm)]],tab_stock[[#This Row],[hauteur (mm)]],tab_stock[[#This Row],[épaisseur (mm)]])</f>
        <v>1.4999999999999999E-2</v>
      </c>
      <c r="L117" s="21">
        <f>VLOOKUP(tab_stock[[#This Row],[Matériaux]],tab_matériaux[],3,FALSE)*tab_stock[[#This Row],[Surface m²]]</f>
        <v>17.849999999999998</v>
      </c>
      <c r="M117" s="18">
        <v>0.8</v>
      </c>
      <c r="N117" s="5" t="s">
        <v>34</v>
      </c>
      <c r="O117" s="46">
        <f>poids(tab_stock[[#This Row],[Format]],tab_stock[[#This Row],[Stock réel (mm) / m²]],tab_stock[[#This Row],[Poids au mètre(kg)]])</f>
        <v>14.28</v>
      </c>
      <c r="P117" s="50">
        <f>O117*VLOOKUP(tab_stock[[#This Row],[Matériaux]],tab_matériaux[],4,FALSE)</f>
        <v>0</v>
      </c>
      <c r="Q117" s="26"/>
      <c r="R117" s="6"/>
    </row>
    <row r="118" spans="1:18" x14ac:dyDescent="0.25">
      <c r="A118" s="28"/>
      <c r="B118" s="11"/>
      <c r="C118" s="16"/>
      <c r="D118" s="5" t="s">
        <v>48</v>
      </c>
      <c r="E118" s="5" t="s">
        <v>214</v>
      </c>
      <c r="F118" s="31" t="str">
        <f>VLOOKUP(tab_stock[[#This Row],[Matériaux]],tab_matériaux[],2,FALSE)</f>
        <v>Plastique</v>
      </c>
      <c r="G118" s="5"/>
      <c r="H118" s="5"/>
      <c r="I118" s="5"/>
      <c r="J118" s="5">
        <v>20</v>
      </c>
      <c r="K118" s="18">
        <f>surface(tab_stock[[#This Row],[Format]],tab_stock[[#This Row],[Ø (mm)]],tab_stock[[#This Row],[Largueur/basse (mm)]],tab_stock[[#This Row],[hauteur (mm)]],tab_stock[[#This Row],[épaisseur (mm)]])</f>
        <v>0.02</v>
      </c>
      <c r="L118" s="21">
        <f>VLOOKUP(tab_stock[[#This Row],[Matériaux]],tab_matériaux[],3,FALSE)*tab_stock[[#This Row],[Surface m²]]</f>
        <v>23.8</v>
      </c>
      <c r="M118" s="18">
        <v>4.1899999999999995</v>
      </c>
      <c r="N118" s="5" t="s">
        <v>34</v>
      </c>
      <c r="O118" s="46">
        <f>poids(tab_stock[[#This Row],[Format]],tab_stock[[#This Row],[Stock réel (mm) / m²]],tab_stock[[#This Row],[Poids au mètre(kg)]])</f>
        <v>99.721999999999994</v>
      </c>
      <c r="P118" s="50">
        <f>O118*VLOOKUP(tab_stock[[#This Row],[Matériaux]],tab_matériaux[],4,FALSE)</f>
        <v>0</v>
      </c>
      <c r="Q118" s="26"/>
      <c r="R118" s="6"/>
    </row>
    <row r="119" spans="1:18" x14ac:dyDescent="0.25">
      <c r="A119" s="28"/>
      <c r="B119" s="11"/>
      <c r="C119" s="16"/>
      <c r="D119" s="5" t="s">
        <v>48</v>
      </c>
      <c r="E119" s="5" t="s">
        <v>214</v>
      </c>
      <c r="F119" s="31" t="str">
        <f>VLOOKUP(tab_stock[[#This Row],[Matériaux]],tab_matériaux[],2,FALSE)</f>
        <v>Plastique</v>
      </c>
      <c r="G119" s="5"/>
      <c r="H119" s="5"/>
      <c r="I119" s="5"/>
      <c r="J119" s="5">
        <v>22</v>
      </c>
      <c r="K119" s="18">
        <f>surface(tab_stock[[#This Row],[Format]],tab_stock[[#This Row],[Ø (mm)]],tab_stock[[#This Row],[Largueur/basse (mm)]],tab_stock[[#This Row],[hauteur (mm)]],tab_stock[[#This Row],[épaisseur (mm)]])</f>
        <v>2.1999999999999999E-2</v>
      </c>
      <c r="L119" s="21">
        <f>VLOOKUP(tab_stock[[#This Row],[Matériaux]],tab_matériaux[],3,FALSE)*tab_stock[[#This Row],[Surface m²]]</f>
        <v>26.18</v>
      </c>
      <c r="M119" s="18">
        <v>0.59499999999999997</v>
      </c>
      <c r="N119" s="5" t="s">
        <v>34</v>
      </c>
      <c r="O119" s="46">
        <f>poids(tab_stock[[#This Row],[Format]],tab_stock[[#This Row],[Stock réel (mm) / m²]],tab_stock[[#This Row],[Poids au mètre(kg)]])</f>
        <v>15.5771</v>
      </c>
      <c r="P119" s="50">
        <f>O119*VLOOKUP(tab_stock[[#This Row],[Matériaux]],tab_matériaux[],4,FALSE)</f>
        <v>0</v>
      </c>
      <c r="Q119" s="26"/>
      <c r="R119" s="6"/>
    </row>
    <row r="120" spans="1:18" x14ac:dyDescent="0.25">
      <c r="A120" s="28"/>
      <c r="B120" s="11"/>
      <c r="C120" s="16"/>
      <c r="D120" s="5" t="s">
        <v>48</v>
      </c>
      <c r="E120" s="5" t="s">
        <v>214</v>
      </c>
      <c r="F120" s="31" t="str">
        <f>VLOOKUP(tab_stock[[#This Row],[Matériaux]],tab_matériaux[],2,FALSE)</f>
        <v>Plastique</v>
      </c>
      <c r="G120" s="5"/>
      <c r="H120" s="5"/>
      <c r="I120" s="5"/>
      <c r="J120" s="5">
        <v>25</v>
      </c>
      <c r="K120" s="18">
        <f>surface(tab_stock[[#This Row],[Format]],tab_stock[[#This Row],[Ø (mm)]],tab_stock[[#This Row],[Largueur/basse (mm)]],tab_stock[[#This Row],[hauteur (mm)]],tab_stock[[#This Row],[épaisseur (mm)]])</f>
        <v>2.5000000000000001E-2</v>
      </c>
      <c r="L120" s="21">
        <f>VLOOKUP(tab_stock[[#This Row],[Matériaux]],tab_matériaux[],3,FALSE)*tab_stock[[#This Row],[Surface m²]]</f>
        <v>29.75</v>
      </c>
      <c r="M120" s="18">
        <v>0.62980000000000003</v>
      </c>
      <c r="N120" s="5" t="s">
        <v>34</v>
      </c>
      <c r="O120" s="46">
        <f>poids(tab_stock[[#This Row],[Format]],tab_stock[[#This Row],[Stock réel (mm) / m²]],tab_stock[[#This Row],[Poids au mètre(kg)]])</f>
        <v>18.736550000000001</v>
      </c>
      <c r="P120" s="50">
        <f>O120*VLOOKUP(tab_stock[[#This Row],[Matériaux]],tab_matériaux[],4,FALSE)</f>
        <v>0</v>
      </c>
      <c r="Q120" s="26"/>
      <c r="R120" s="6"/>
    </row>
    <row r="121" spans="1:18" x14ac:dyDescent="0.25">
      <c r="A121" s="28"/>
      <c r="B121" s="11"/>
      <c r="C121" s="16"/>
      <c r="D121" s="5" t="s">
        <v>48</v>
      </c>
      <c r="E121" s="5" t="s">
        <v>215</v>
      </c>
      <c r="F121" s="31" t="str">
        <f>VLOOKUP(tab_stock[[#This Row],[Matériaux]],tab_matériaux[],2,FALSE)</f>
        <v>Plastique</v>
      </c>
      <c r="G121" s="5"/>
      <c r="H121" s="5"/>
      <c r="I121" s="5"/>
      <c r="J121" s="5">
        <v>6</v>
      </c>
      <c r="K121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121" s="21">
        <f>VLOOKUP(tab_stock[[#This Row],[Matériaux]],tab_matériaux[],3,FALSE)*tab_stock[[#This Row],[Surface m²]]</f>
        <v>7.1400000000000006</v>
      </c>
      <c r="M121" s="18">
        <v>2</v>
      </c>
      <c r="N121" s="5" t="s">
        <v>34</v>
      </c>
      <c r="O121" s="46">
        <f>poids(tab_stock[[#This Row],[Format]],tab_stock[[#This Row],[Stock réel (mm) / m²]],tab_stock[[#This Row],[Poids au mètre(kg)]])</f>
        <v>14.280000000000001</v>
      </c>
      <c r="P121" s="50">
        <f>O121*VLOOKUP(tab_stock[[#This Row],[Matériaux]],tab_matériaux[],4,FALSE)</f>
        <v>0</v>
      </c>
      <c r="Q121" s="26"/>
      <c r="R121" s="6"/>
    </row>
    <row r="122" spans="1:18" x14ac:dyDescent="0.25">
      <c r="A122" s="28"/>
      <c r="B122" s="11"/>
      <c r="C122" s="16"/>
      <c r="D122" s="5" t="s">
        <v>48</v>
      </c>
      <c r="E122" s="5" t="s">
        <v>213</v>
      </c>
      <c r="F122" s="31" t="str">
        <f>VLOOKUP(tab_stock[[#This Row],[Matériaux]],tab_matériaux[],2,FALSE)</f>
        <v>Plastique</v>
      </c>
      <c r="G122" s="5"/>
      <c r="H122" s="5"/>
      <c r="I122" s="5"/>
      <c r="J122" s="5">
        <v>4</v>
      </c>
      <c r="K122" s="18">
        <f>surface(tab_stock[[#This Row],[Format]],tab_stock[[#This Row],[Ø (mm)]],tab_stock[[#This Row],[Largueur/basse (mm)]],tab_stock[[#This Row],[hauteur (mm)]],tab_stock[[#This Row],[épaisseur (mm)]])</f>
        <v>4.0000000000000001E-3</v>
      </c>
      <c r="L122" s="21">
        <f>VLOOKUP(tab_stock[[#This Row],[Matériaux]],tab_matériaux[],3,FALSE)*tab_stock[[#This Row],[Surface m²]]</f>
        <v>5.36</v>
      </c>
      <c r="M122" s="18">
        <v>2.2000000000000002</v>
      </c>
      <c r="N122" s="5" t="s">
        <v>35</v>
      </c>
      <c r="O122" s="46">
        <f>poids(tab_stock[[#This Row],[Format]],tab_stock[[#This Row],[Stock réel (mm) / m²]],tab_stock[[#This Row],[Poids au mètre(kg)]])</f>
        <v>11.792000000000002</v>
      </c>
      <c r="P122" s="50">
        <f>O122*VLOOKUP(tab_stock[[#This Row],[Matériaux]],tab_matériaux[],4,FALSE)</f>
        <v>0</v>
      </c>
      <c r="Q122" s="26"/>
      <c r="R122" s="6"/>
    </row>
    <row r="123" spans="1:18" x14ac:dyDescent="0.25">
      <c r="A123" s="28"/>
      <c r="B123" s="11"/>
      <c r="C123" s="16"/>
      <c r="D123" s="5" t="s">
        <v>48</v>
      </c>
      <c r="E123" s="5" t="s">
        <v>213</v>
      </c>
      <c r="F123" s="31" t="str">
        <f>VLOOKUP(tab_stock[[#This Row],[Matériaux]],tab_matériaux[],2,FALSE)</f>
        <v>Plastique</v>
      </c>
      <c r="G123" s="5"/>
      <c r="H123" s="5"/>
      <c r="I123" s="5"/>
      <c r="J123" s="5">
        <v>5</v>
      </c>
      <c r="K123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123" s="21">
        <f>VLOOKUP(tab_stock[[#This Row],[Matériaux]],tab_matériaux[],3,FALSE)*tab_stock[[#This Row],[Surface m²]]</f>
        <v>6.7</v>
      </c>
      <c r="M123" s="18">
        <v>4.51</v>
      </c>
      <c r="N123" s="5" t="s">
        <v>35</v>
      </c>
      <c r="O123" s="46">
        <f>poids(tab_stock[[#This Row],[Format]],tab_stock[[#This Row],[Stock réel (mm) / m²]],tab_stock[[#This Row],[Poids au mètre(kg)]])</f>
        <v>30.216999999999999</v>
      </c>
      <c r="P123" s="50">
        <f>O123*VLOOKUP(tab_stock[[#This Row],[Matériaux]],tab_matériaux[],4,FALSE)</f>
        <v>0</v>
      </c>
      <c r="Q123" s="26"/>
      <c r="R123" s="6"/>
    </row>
    <row r="124" spans="1:18" x14ac:dyDescent="0.25">
      <c r="A124" s="28"/>
      <c r="B124" s="11"/>
      <c r="C124" s="16"/>
      <c r="D124" s="5" t="s">
        <v>48</v>
      </c>
      <c r="E124" s="5" t="s">
        <v>213</v>
      </c>
      <c r="F124" s="31" t="str">
        <f>VLOOKUP(tab_stock[[#This Row],[Matériaux]],tab_matériaux[],2,FALSE)</f>
        <v>Plastique</v>
      </c>
      <c r="G124" s="5"/>
      <c r="H124" s="5"/>
      <c r="I124" s="5"/>
      <c r="J124" s="5">
        <v>6</v>
      </c>
      <c r="K124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124" s="21">
        <f>VLOOKUP(tab_stock[[#This Row],[Matériaux]],tab_matériaux[],3,FALSE)*tab_stock[[#This Row],[Surface m²]]</f>
        <v>8.0400000000000009</v>
      </c>
      <c r="M124" s="18">
        <v>3.8949999999999996</v>
      </c>
      <c r="N124" s="5" t="s">
        <v>35</v>
      </c>
      <c r="O124" s="46">
        <f>poids(tab_stock[[#This Row],[Format]],tab_stock[[#This Row],[Stock réel (mm) / m²]],tab_stock[[#This Row],[Poids au mètre(kg)]])</f>
        <v>31.315799999999999</v>
      </c>
      <c r="P124" s="50">
        <f>O124*VLOOKUP(tab_stock[[#This Row],[Matériaux]],tab_matériaux[],4,FALSE)</f>
        <v>0</v>
      </c>
      <c r="Q124" s="26"/>
      <c r="R124" s="6"/>
    </row>
    <row r="125" spans="1:18" x14ac:dyDescent="0.25">
      <c r="A125" s="28"/>
      <c r="B125" s="11"/>
      <c r="C125" s="16"/>
      <c r="D125" s="5" t="s">
        <v>48</v>
      </c>
      <c r="E125" s="5" t="s">
        <v>203</v>
      </c>
      <c r="F125" s="31" t="str">
        <f>VLOOKUP(tab_stock[[#This Row],[Matériaux]],tab_matériaux[],2,FALSE)</f>
        <v>Plastique</v>
      </c>
      <c r="G125" s="5"/>
      <c r="H125" s="5"/>
      <c r="I125" s="5"/>
      <c r="J125" s="5">
        <v>10</v>
      </c>
      <c r="K125" s="18">
        <f>surface(tab_stock[[#This Row],[Format]],tab_stock[[#This Row],[Ø (mm)]],tab_stock[[#This Row],[Largueur/basse (mm)]],tab_stock[[#This Row],[hauteur (mm)]],tab_stock[[#This Row],[épaisseur (mm)]])</f>
        <v>0.01</v>
      </c>
      <c r="L125" s="21">
        <f>VLOOKUP(tab_stock[[#This Row],[Matériaux]],tab_matériaux[],3,FALSE)*tab_stock[[#This Row],[Surface m²]]</f>
        <v>9.4600000000000009</v>
      </c>
      <c r="M125" s="18">
        <v>1.2</v>
      </c>
      <c r="N125" s="5" t="s">
        <v>35</v>
      </c>
      <c r="O125" s="46">
        <f>poids(tab_stock[[#This Row],[Format]],tab_stock[[#This Row],[Stock réel (mm) / m²]],tab_stock[[#This Row],[Poids au mètre(kg)]])</f>
        <v>11.352</v>
      </c>
      <c r="P125" s="50">
        <f>O125*VLOOKUP(tab_stock[[#This Row],[Matériaux]],tab_matériaux[],4,FALSE)</f>
        <v>66.295680000000004</v>
      </c>
      <c r="Q125" s="26"/>
      <c r="R125" s="6"/>
    </row>
    <row r="126" spans="1:18" x14ac:dyDescent="0.25">
      <c r="A126" s="28"/>
      <c r="B126" s="11"/>
      <c r="C126" s="16"/>
      <c r="D126" s="5" t="s">
        <v>48</v>
      </c>
      <c r="E126" s="5" t="s">
        <v>214</v>
      </c>
      <c r="F126" s="31" t="str">
        <f>VLOOKUP(tab_stock[[#This Row],[Matériaux]],tab_matériaux[],2,FALSE)</f>
        <v>Plastique</v>
      </c>
      <c r="G126" s="5"/>
      <c r="H126" s="5"/>
      <c r="I126" s="5"/>
      <c r="J126" s="5">
        <v>2</v>
      </c>
      <c r="K126" s="18">
        <f>surface(tab_stock[[#This Row],[Format]],tab_stock[[#This Row],[Ø (mm)]],tab_stock[[#This Row],[Largueur/basse (mm)]],tab_stock[[#This Row],[hauteur (mm)]],tab_stock[[#This Row],[épaisseur (mm)]])</f>
        <v>2E-3</v>
      </c>
      <c r="L126" s="21">
        <f>VLOOKUP(tab_stock[[#This Row],[Matériaux]],tab_matériaux[],3,FALSE)*tab_stock[[#This Row],[Surface m²]]</f>
        <v>2.38</v>
      </c>
      <c r="M126" s="18">
        <v>5.125</v>
      </c>
      <c r="N126" s="5" t="s">
        <v>35</v>
      </c>
      <c r="O126" s="46">
        <f>poids(tab_stock[[#This Row],[Format]],tab_stock[[#This Row],[Stock réel (mm) / m²]],tab_stock[[#This Row],[Poids au mètre(kg)]])</f>
        <v>12.1975</v>
      </c>
      <c r="P126" s="50">
        <f>O126*VLOOKUP(tab_stock[[#This Row],[Matériaux]],tab_matériaux[],4,FALSE)</f>
        <v>0</v>
      </c>
      <c r="Q126" s="26"/>
      <c r="R126" s="6"/>
    </row>
    <row r="127" spans="1:18" x14ac:dyDescent="0.25">
      <c r="A127" s="28"/>
      <c r="B127" s="11"/>
      <c r="C127" s="16"/>
      <c r="D127" s="5" t="s">
        <v>48</v>
      </c>
      <c r="E127" s="5" t="s">
        <v>214</v>
      </c>
      <c r="F127" s="31" t="str">
        <f>VLOOKUP(tab_stock[[#This Row],[Matériaux]],tab_matériaux[],2,FALSE)</f>
        <v>Plastique</v>
      </c>
      <c r="G127" s="5"/>
      <c r="H127" s="5"/>
      <c r="I127" s="5"/>
      <c r="J127" s="5">
        <v>5</v>
      </c>
      <c r="K127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127" s="21">
        <f>VLOOKUP(tab_stock[[#This Row],[Matériaux]],tab_matériaux[],3,FALSE)*tab_stock[[#This Row],[Surface m²]]</f>
        <v>5.95</v>
      </c>
      <c r="M127" s="18">
        <v>6.2524999999999995</v>
      </c>
      <c r="N127" s="5" t="s">
        <v>35</v>
      </c>
      <c r="O127" s="46">
        <f>poids(tab_stock[[#This Row],[Format]],tab_stock[[#This Row],[Stock réel (mm) / m²]],tab_stock[[#This Row],[Poids au mètre(kg)]])</f>
        <v>37.202374999999996</v>
      </c>
      <c r="P127" s="50">
        <f>O127*VLOOKUP(tab_stock[[#This Row],[Matériaux]],tab_matériaux[],4,FALSE)</f>
        <v>0</v>
      </c>
      <c r="Q127" s="26"/>
      <c r="R127" s="6"/>
    </row>
    <row r="128" spans="1:18" x14ac:dyDescent="0.25">
      <c r="A128" s="28"/>
      <c r="B128" s="11"/>
      <c r="C128" s="16"/>
      <c r="D128" s="5" t="s">
        <v>48</v>
      </c>
      <c r="E128" s="5" t="s">
        <v>214</v>
      </c>
      <c r="F128" s="31" t="str">
        <f>VLOOKUP(tab_stock[[#This Row],[Matériaux]],tab_matériaux[],2,FALSE)</f>
        <v>Plastique</v>
      </c>
      <c r="G128" s="5"/>
      <c r="H128" s="5"/>
      <c r="I128" s="5"/>
      <c r="J128" s="5">
        <v>6</v>
      </c>
      <c r="K128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128" s="21">
        <f>VLOOKUP(tab_stock[[#This Row],[Matériaux]],tab_matériaux[],3,FALSE)*tab_stock[[#This Row],[Surface m²]]</f>
        <v>7.1400000000000006</v>
      </c>
      <c r="M128" s="18">
        <v>6.2524999999999995</v>
      </c>
      <c r="N128" s="5" t="s">
        <v>35</v>
      </c>
      <c r="O128" s="46">
        <f>poids(tab_stock[[#This Row],[Format]],tab_stock[[#This Row],[Stock réel (mm) / m²]],tab_stock[[#This Row],[Poids au mètre(kg)]])</f>
        <v>44.642850000000003</v>
      </c>
      <c r="P128" s="50">
        <f>O128*VLOOKUP(tab_stock[[#This Row],[Matériaux]],tab_matériaux[],4,FALSE)</f>
        <v>0</v>
      </c>
      <c r="Q128" s="26"/>
      <c r="R128" s="6"/>
    </row>
    <row r="129" spans="1:18" x14ac:dyDescent="0.25">
      <c r="A129" s="28"/>
      <c r="B129" s="11"/>
      <c r="C129" s="16"/>
      <c r="D129" s="5" t="s">
        <v>48</v>
      </c>
      <c r="E129" s="5" t="s">
        <v>214</v>
      </c>
      <c r="F129" s="31" t="str">
        <f>VLOOKUP(tab_stock[[#This Row],[Matériaux]],tab_matériaux[],2,FALSE)</f>
        <v>Plastique</v>
      </c>
      <c r="G129" s="5"/>
      <c r="H129" s="5"/>
      <c r="I129" s="5"/>
      <c r="J129" s="5">
        <v>8</v>
      </c>
      <c r="K129" s="18">
        <f>surface(tab_stock[[#This Row],[Format]],tab_stock[[#This Row],[Ø (mm)]],tab_stock[[#This Row],[Largueur/basse (mm)]],tab_stock[[#This Row],[hauteur (mm)]],tab_stock[[#This Row],[épaisseur (mm)]])</f>
        <v>8.0000000000000002E-3</v>
      </c>
      <c r="L129" s="21">
        <f>VLOOKUP(tab_stock[[#This Row],[Matériaux]],tab_matériaux[],3,FALSE)*tab_stock[[#This Row],[Surface m²]]</f>
        <v>9.52</v>
      </c>
      <c r="M129" s="18">
        <v>11.41</v>
      </c>
      <c r="N129" s="5" t="s">
        <v>35</v>
      </c>
      <c r="O129" s="46">
        <f>poids(tab_stock[[#This Row],[Format]],tab_stock[[#This Row],[Stock réel (mm) / m²]],tab_stock[[#This Row],[Poids au mètre(kg)]])</f>
        <v>108.6232</v>
      </c>
      <c r="P129" s="50">
        <f>O129*VLOOKUP(tab_stock[[#This Row],[Matériaux]],tab_matériaux[],4,FALSE)</f>
        <v>0</v>
      </c>
      <c r="Q129" s="26"/>
      <c r="R129" s="6"/>
    </row>
    <row r="130" spans="1:18" x14ac:dyDescent="0.25">
      <c r="A130" s="28"/>
      <c r="B130" s="11"/>
      <c r="C130" s="16"/>
      <c r="D130" s="5" t="s">
        <v>48</v>
      </c>
      <c r="E130" s="5" t="s">
        <v>214</v>
      </c>
      <c r="F130" s="31" t="str">
        <f>VLOOKUP(tab_stock[[#This Row],[Matériaux]],tab_matériaux[],2,FALSE)</f>
        <v>Plastique</v>
      </c>
      <c r="G130" s="5"/>
      <c r="H130" s="5"/>
      <c r="I130" s="5"/>
      <c r="J130" s="5">
        <v>10</v>
      </c>
      <c r="K130" s="18">
        <f>surface(tab_stock[[#This Row],[Format]],tab_stock[[#This Row],[Ø (mm)]],tab_stock[[#This Row],[Largueur/basse (mm)]],tab_stock[[#This Row],[hauteur (mm)]],tab_stock[[#This Row],[épaisseur (mm)]])</f>
        <v>0.01</v>
      </c>
      <c r="L130" s="21">
        <f>VLOOKUP(tab_stock[[#This Row],[Matériaux]],tab_matériaux[],3,FALSE)*tab_stock[[#This Row],[Surface m²]]</f>
        <v>11.9</v>
      </c>
      <c r="M130" s="18">
        <v>3.4</v>
      </c>
      <c r="N130" s="5" t="s">
        <v>35</v>
      </c>
      <c r="O130" s="46">
        <f>poids(tab_stock[[#This Row],[Format]],tab_stock[[#This Row],[Stock réel (mm) / m²]],tab_stock[[#This Row],[Poids au mètre(kg)]])</f>
        <v>40.46</v>
      </c>
      <c r="P130" s="50">
        <f>O130*VLOOKUP(tab_stock[[#This Row],[Matériaux]],tab_matériaux[],4,FALSE)</f>
        <v>0</v>
      </c>
      <c r="Q130" s="26"/>
      <c r="R130" s="6"/>
    </row>
    <row r="131" spans="1:18" x14ac:dyDescent="0.25">
      <c r="A131" s="28"/>
      <c r="B131" s="11"/>
      <c r="C131" s="16"/>
      <c r="D131" s="5" t="s">
        <v>50</v>
      </c>
      <c r="E131" s="5" t="s">
        <v>216</v>
      </c>
      <c r="F131" s="31" t="str">
        <f>VLOOKUP(tab_stock[[#This Row],[Matériaux]],tab_matériaux[],2,FALSE)</f>
        <v>Acier</v>
      </c>
      <c r="G131" s="15"/>
      <c r="H131" s="15">
        <v>40</v>
      </c>
      <c r="I131" s="15">
        <v>40</v>
      </c>
      <c r="J131" s="15">
        <v>2</v>
      </c>
      <c r="K131" s="18">
        <f>surface(tab_stock[[#This Row],[Format]],tab_stock[[#This Row],[Ø (mm)]],tab_stock[[#This Row],[Largueur/basse (mm)]],tab_stock[[#This Row],[hauteur (mm)]],tab_stock[[#This Row],[épaisseur (mm)]])</f>
        <v>3.0399999999999996E-4</v>
      </c>
      <c r="L131" s="21">
        <f>VLOOKUP(tab_stock[[#This Row],[Matériaux]],tab_matériaux[],3,FALSE)*tab_stock[[#This Row],[Surface m²]]</f>
        <v>2.3711999999999995</v>
      </c>
      <c r="M131" s="18">
        <v>159</v>
      </c>
      <c r="N131" s="5" t="s">
        <v>37</v>
      </c>
      <c r="O131" s="46">
        <f>poids(tab_stock[[#This Row],[Format]],tab_stock[[#This Row],[Stock réel (mm) / m²]],tab_stock[[#This Row],[Poids au mètre(kg)]])</f>
        <v>0.37702079999999993</v>
      </c>
      <c r="P131" s="50">
        <f>O131*VLOOKUP(tab_stock[[#This Row],[Matériaux]],tab_matériaux[],4,FALSE)</f>
        <v>0</v>
      </c>
      <c r="Q131" s="26"/>
      <c r="R131" s="6"/>
    </row>
    <row r="132" spans="1:18" x14ac:dyDescent="0.25">
      <c r="A132" s="28"/>
      <c r="B132" s="11"/>
      <c r="C132" s="16"/>
      <c r="D132" s="5" t="s">
        <v>50</v>
      </c>
      <c r="E132" s="5" t="s">
        <v>216</v>
      </c>
      <c r="F132" s="31" t="str">
        <f>VLOOKUP(tab_stock[[#This Row],[Matériaux]],tab_matériaux[],2,FALSE)</f>
        <v>Acier</v>
      </c>
      <c r="G132" s="15"/>
      <c r="H132" s="15"/>
      <c r="I132" s="15"/>
      <c r="J132" s="15"/>
      <c r="K132" s="18">
        <f>surface(tab_stock[[#This Row],[Format]],tab_stock[[#This Row],[Ø (mm)]],tab_stock[[#This Row],[Largueur/basse (mm)]],tab_stock[[#This Row],[hauteur (mm)]],tab_stock[[#This Row],[épaisseur (mm)]])</f>
        <v>0</v>
      </c>
      <c r="L132" s="21">
        <f>VLOOKUP(tab_stock[[#This Row],[Matériaux]],tab_matériaux[],3,FALSE)*tab_stock[[#This Row],[Surface m²]]</f>
        <v>0</v>
      </c>
      <c r="M132" s="18">
        <v>30</v>
      </c>
      <c r="N132" s="15" t="s">
        <v>38</v>
      </c>
      <c r="O132" s="46">
        <f>poids(tab_stock[[#This Row],[Format]],tab_stock[[#This Row],[Stock réel (mm) / m²]],tab_stock[[#This Row],[Poids au mètre(kg)]])</f>
        <v>0</v>
      </c>
      <c r="P132" s="50">
        <f>O132*VLOOKUP(tab_stock[[#This Row],[Matériaux]],tab_matériaux[],4,FALSE)</f>
        <v>0</v>
      </c>
      <c r="Q132" s="26"/>
      <c r="R132" s="6"/>
    </row>
    <row r="133" spans="1:18" x14ac:dyDescent="0.25">
      <c r="A133" s="28"/>
      <c r="B133" s="11"/>
      <c r="C133" s="16"/>
      <c r="D133" s="5" t="s">
        <v>50</v>
      </c>
      <c r="E133" s="5" t="s">
        <v>216</v>
      </c>
      <c r="F133" s="31" t="str">
        <f>VLOOKUP(tab_stock[[#This Row],[Matériaux]],tab_matériaux[],2,FALSE)</f>
        <v>Acier</v>
      </c>
      <c r="G133" s="15"/>
      <c r="H133" s="15">
        <v>30</v>
      </c>
      <c r="I133" s="15">
        <v>30</v>
      </c>
      <c r="J133" s="15">
        <v>2</v>
      </c>
      <c r="K133" s="18">
        <f>surface(tab_stock[[#This Row],[Format]],tab_stock[[#This Row],[Ø (mm)]],tab_stock[[#This Row],[Largueur/basse (mm)]],tab_stock[[#This Row],[hauteur (mm)]],tab_stock[[#This Row],[épaisseur (mm)]])</f>
        <v>2.24E-4</v>
      </c>
      <c r="L133" s="21">
        <f>VLOOKUP(tab_stock[[#This Row],[Matériaux]],tab_matériaux[],3,FALSE)*tab_stock[[#This Row],[Surface m²]]</f>
        <v>1.7471999999999999</v>
      </c>
      <c r="M133" s="18">
        <v>6</v>
      </c>
      <c r="N133" s="5" t="s">
        <v>37</v>
      </c>
      <c r="O133" s="46">
        <f>poids(tab_stock[[#This Row],[Format]],tab_stock[[#This Row],[Stock réel (mm) / m²]],tab_stock[[#This Row],[Poids au mètre(kg)]])</f>
        <v>1.04832E-2</v>
      </c>
      <c r="P133" s="50">
        <f>O133*VLOOKUP(tab_stock[[#This Row],[Matériaux]],tab_matériaux[],4,FALSE)</f>
        <v>0</v>
      </c>
      <c r="Q133" s="26"/>
      <c r="R133" s="6"/>
    </row>
    <row r="134" spans="1:18" x14ac:dyDescent="0.25">
      <c r="A134" s="28"/>
      <c r="B134" s="11"/>
      <c r="C134" s="16"/>
      <c r="D134" s="5" t="s">
        <v>50</v>
      </c>
      <c r="E134" s="5" t="s">
        <v>216</v>
      </c>
      <c r="F134" s="31" t="str">
        <f>VLOOKUP(tab_stock[[#This Row],[Matériaux]],tab_matériaux[],2,FALSE)</f>
        <v>Acier</v>
      </c>
      <c r="G134" s="15"/>
      <c r="H134" s="15">
        <v>200</v>
      </c>
      <c r="I134" s="15">
        <v>200</v>
      </c>
      <c r="J134" s="15">
        <v>8</v>
      </c>
      <c r="K134" s="18">
        <f>surface(tab_stock[[#This Row],[Format]],tab_stock[[#This Row],[Ø (mm)]],tab_stock[[#This Row],[Largueur/basse (mm)]],tab_stock[[#This Row],[hauteur (mm)]],tab_stock[[#This Row],[épaisseur (mm)]])</f>
        <v>6.1440000000000002E-3</v>
      </c>
      <c r="L134" s="21">
        <f>VLOOKUP(tab_stock[[#This Row],[Matériaux]],tab_matériaux[],3,FALSE)*tab_stock[[#This Row],[Surface m²]]</f>
        <v>47.923200000000001</v>
      </c>
      <c r="M134" s="18">
        <v>2.2000000000000002</v>
      </c>
      <c r="N134" s="5" t="s">
        <v>37</v>
      </c>
      <c r="O134" s="46">
        <f>poids(tab_stock[[#This Row],[Format]],tab_stock[[#This Row],[Stock réel (mm) / m²]],tab_stock[[#This Row],[Poids au mètre(kg)]])</f>
        <v>0.10543104000000002</v>
      </c>
      <c r="P134" s="50">
        <f>O134*VLOOKUP(tab_stock[[#This Row],[Matériaux]],tab_matériaux[],4,FALSE)</f>
        <v>0</v>
      </c>
      <c r="Q134" s="26"/>
      <c r="R134" s="6"/>
    </row>
    <row r="135" spans="1:18" x14ac:dyDescent="0.25">
      <c r="A135" s="28"/>
      <c r="B135" s="11"/>
      <c r="C135" s="16"/>
      <c r="D135" s="5" t="s">
        <v>50</v>
      </c>
      <c r="E135" s="5" t="s">
        <v>216</v>
      </c>
      <c r="F135" s="31" t="str">
        <f>VLOOKUP(tab_stock[[#This Row],[Matériaux]],tab_matériaux[],2,FALSE)</f>
        <v>Acier</v>
      </c>
      <c r="G135" s="15"/>
      <c r="H135" s="15">
        <v>100</v>
      </c>
      <c r="I135" s="15">
        <v>100</v>
      </c>
      <c r="J135" s="15">
        <v>10</v>
      </c>
      <c r="K135" s="18">
        <f>surface(tab_stock[[#This Row],[Format]],tab_stock[[#This Row],[Ø (mm)]],tab_stock[[#This Row],[Largueur/basse (mm)]],tab_stock[[#This Row],[hauteur (mm)]],tab_stock[[#This Row],[épaisseur (mm)]])</f>
        <v>3.5999999999999999E-3</v>
      </c>
      <c r="L135" s="21">
        <f>VLOOKUP(tab_stock[[#This Row],[Matériaux]],tab_matériaux[],3,FALSE)*tab_stock[[#This Row],[Surface m²]]</f>
        <v>28.08</v>
      </c>
      <c r="M135" s="18">
        <v>6</v>
      </c>
      <c r="N135" s="5" t="s">
        <v>37</v>
      </c>
      <c r="O135" s="46">
        <f>poids(tab_stock[[#This Row],[Format]],tab_stock[[#This Row],[Stock réel (mm) / m²]],tab_stock[[#This Row],[Poids au mètre(kg)]])</f>
        <v>0.16847999999999999</v>
      </c>
      <c r="P135" s="50">
        <f>O135*VLOOKUP(tab_stock[[#This Row],[Matériaux]],tab_matériaux[],4,FALSE)</f>
        <v>0</v>
      </c>
      <c r="Q135" s="26"/>
      <c r="R135" s="6"/>
    </row>
    <row r="136" spans="1:18" x14ac:dyDescent="0.25">
      <c r="A136" s="28"/>
      <c r="B136" s="11"/>
      <c r="C136" s="16"/>
      <c r="D136" s="5" t="s">
        <v>50</v>
      </c>
      <c r="E136" s="5" t="s">
        <v>216</v>
      </c>
      <c r="F136" s="31" t="str">
        <f>VLOOKUP(tab_stock[[#This Row],[Matériaux]],tab_matériaux[],2,FALSE)</f>
        <v>Acier</v>
      </c>
      <c r="G136" s="15"/>
      <c r="H136" s="15">
        <v>100</v>
      </c>
      <c r="I136" s="15">
        <v>100</v>
      </c>
      <c r="J136" s="15">
        <v>5</v>
      </c>
      <c r="K136" s="18">
        <f>surface(tab_stock[[#This Row],[Format]],tab_stock[[#This Row],[Ø (mm)]],tab_stock[[#This Row],[Largueur/basse (mm)]],tab_stock[[#This Row],[hauteur (mm)]],tab_stock[[#This Row],[épaisseur (mm)]])</f>
        <v>1.9E-3</v>
      </c>
      <c r="L136" s="21">
        <f>VLOOKUP(tab_stock[[#This Row],[Matériaux]],tab_matériaux[],3,FALSE)*tab_stock[[#This Row],[Surface m²]]</f>
        <v>14.82</v>
      </c>
      <c r="M136" s="18">
        <v>11</v>
      </c>
      <c r="N136" s="15" t="s">
        <v>40</v>
      </c>
      <c r="O136" s="46">
        <f>poids(tab_stock[[#This Row],[Format]],tab_stock[[#This Row],[Stock réel (mm) / m²]],tab_stock[[#This Row],[Poids au mètre(kg)]])</f>
        <v>0.16302000000000003</v>
      </c>
      <c r="P136" s="50">
        <f>O136*VLOOKUP(tab_stock[[#This Row],[Matériaux]],tab_matériaux[],4,FALSE)</f>
        <v>0</v>
      </c>
      <c r="Q136" s="26"/>
      <c r="R136" s="6"/>
    </row>
    <row r="137" spans="1:18" x14ac:dyDescent="0.25">
      <c r="A137" s="28"/>
      <c r="B137" s="11"/>
      <c r="C137" s="16"/>
      <c r="D137" s="5" t="s">
        <v>50</v>
      </c>
      <c r="E137" s="5" t="s">
        <v>216</v>
      </c>
      <c r="F137" s="31" t="str">
        <f>VLOOKUP(tab_stock[[#This Row],[Matériaux]],tab_matériaux[],2,FALSE)</f>
        <v>Acier</v>
      </c>
      <c r="G137" s="15"/>
      <c r="H137" s="15"/>
      <c r="I137" s="15"/>
      <c r="J137" s="15"/>
      <c r="K137" s="18">
        <f>surface(tab_stock[[#This Row],[Format]],tab_stock[[#This Row],[Ø (mm)]],tab_stock[[#This Row],[Largueur/basse (mm)]],tab_stock[[#This Row],[hauteur (mm)]],tab_stock[[#This Row],[épaisseur (mm)]])</f>
        <v>0</v>
      </c>
      <c r="L137" s="21">
        <f>VLOOKUP(tab_stock[[#This Row],[Matériaux]],tab_matériaux[],3,FALSE)*tab_stock[[#This Row],[Surface m²]]</f>
        <v>0</v>
      </c>
      <c r="M137" s="18">
        <v>2</v>
      </c>
      <c r="N137" s="15" t="s">
        <v>36</v>
      </c>
      <c r="O137" s="46">
        <f>poids(tab_stock[[#This Row],[Format]],tab_stock[[#This Row],[Stock réel (mm) / m²]],tab_stock[[#This Row],[Poids au mètre(kg)]])</f>
        <v>0</v>
      </c>
      <c r="P137" s="50">
        <f>O137*VLOOKUP(tab_stock[[#This Row],[Matériaux]],tab_matériaux[],4,FALSE)</f>
        <v>0</v>
      </c>
      <c r="Q137" s="26"/>
      <c r="R137" s="6"/>
    </row>
    <row r="138" spans="1:18" x14ac:dyDescent="0.25">
      <c r="A138" s="28"/>
      <c r="B138" s="11"/>
      <c r="C138" s="16"/>
      <c r="D138" s="5" t="s">
        <v>50</v>
      </c>
      <c r="E138" s="5" t="s">
        <v>216</v>
      </c>
      <c r="F138" s="31" t="str">
        <f>VLOOKUP(tab_stock[[#This Row],[Matériaux]],tab_matériaux[],2,FALSE)</f>
        <v>Acier</v>
      </c>
      <c r="G138" s="15"/>
      <c r="H138" s="15">
        <v>60</v>
      </c>
      <c r="I138" s="15">
        <v>60</v>
      </c>
      <c r="J138" s="15">
        <v>2</v>
      </c>
      <c r="K138" s="18">
        <f>surface(tab_stock[[#This Row],[Format]],tab_stock[[#This Row],[Ø (mm)]],tab_stock[[#This Row],[Largueur/basse (mm)]],tab_stock[[#This Row],[hauteur (mm)]],tab_stock[[#This Row],[épaisseur (mm)]])</f>
        <v>4.64E-4</v>
      </c>
      <c r="L138" s="21">
        <f>VLOOKUP(tab_stock[[#This Row],[Matériaux]],tab_matériaux[],3,FALSE)*tab_stock[[#This Row],[Surface m²]]</f>
        <v>3.6192000000000002</v>
      </c>
      <c r="M138" s="18">
        <v>6</v>
      </c>
      <c r="N138" s="15" t="s">
        <v>40</v>
      </c>
      <c r="O138" s="46">
        <f>poids(tab_stock[[#This Row],[Format]],tab_stock[[#This Row],[Stock réel (mm) / m²]],tab_stock[[#This Row],[Poids au mètre(kg)]])</f>
        <v>2.1715200000000004E-2</v>
      </c>
      <c r="P138" s="50">
        <f>O138*VLOOKUP(tab_stock[[#This Row],[Matériaux]],tab_matériaux[],4,FALSE)</f>
        <v>0</v>
      </c>
      <c r="Q138" s="26"/>
      <c r="R138" s="6"/>
    </row>
    <row r="139" spans="1:18" x14ac:dyDescent="0.25">
      <c r="A139" s="28"/>
      <c r="B139" s="11"/>
      <c r="C139" s="16"/>
      <c r="D139" s="5" t="s">
        <v>50</v>
      </c>
      <c r="E139" s="5" t="s">
        <v>216</v>
      </c>
      <c r="F139" s="31" t="str">
        <f>VLOOKUP(tab_stock[[#This Row],[Matériaux]],tab_matériaux[],2,FALSE)</f>
        <v>Acier</v>
      </c>
      <c r="G139" s="15"/>
      <c r="H139" s="15"/>
      <c r="I139" s="15"/>
      <c r="J139" s="15"/>
      <c r="K139" s="18">
        <f>surface(tab_stock[[#This Row],[Format]],tab_stock[[#This Row],[Ø (mm)]],tab_stock[[#This Row],[Largueur/basse (mm)]],tab_stock[[#This Row],[hauteur (mm)]],tab_stock[[#This Row],[épaisseur (mm)]])</f>
        <v>0</v>
      </c>
      <c r="L139" s="21">
        <f>VLOOKUP(tab_stock[[#This Row],[Matériaux]],tab_matériaux[],3,FALSE)*tab_stock[[#This Row],[Surface m²]]</f>
        <v>0</v>
      </c>
      <c r="M139" s="18">
        <v>5</v>
      </c>
      <c r="N139" s="15" t="s">
        <v>38</v>
      </c>
      <c r="O139" s="46">
        <f>poids(tab_stock[[#This Row],[Format]],tab_stock[[#This Row],[Stock réel (mm) / m²]],tab_stock[[#This Row],[Poids au mètre(kg)]])</f>
        <v>0</v>
      </c>
      <c r="P139" s="50">
        <f>O139*VLOOKUP(tab_stock[[#This Row],[Matériaux]],tab_matériaux[],4,FALSE)</f>
        <v>0</v>
      </c>
      <c r="Q139" s="26"/>
      <c r="R139" s="6"/>
    </row>
    <row r="140" spans="1:18" x14ac:dyDescent="0.25">
      <c r="A140" s="28"/>
      <c r="B140" s="11"/>
      <c r="C140" s="16"/>
      <c r="D140" s="5" t="s">
        <v>50</v>
      </c>
      <c r="E140" s="5" t="s">
        <v>216</v>
      </c>
      <c r="F140" s="31" t="str">
        <f>VLOOKUP(tab_stock[[#This Row],[Matériaux]],tab_matériaux[],2,FALSE)</f>
        <v>Acier</v>
      </c>
      <c r="G140" s="15"/>
      <c r="H140" s="15">
        <v>50</v>
      </c>
      <c r="I140" s="15">
        <v>50</v>
      </c>
      <c r="J140" s="15">
        <v>2</v>
      </c>
      <c r="K140" s="18">
        <f>surface(tab_stock[[#This Row],[Format]],tab_stock[[#This Row],[Ø (mm)]],tab_stock[[#This Row],[Largueur/basse (mm)]],tab_stock[[#This Row],[hauteur (mm)]],tab_stock[[#This Row],[épaisseur (mm)]])</f>
        <v>3.8400000000000001E-4</v>
      </c>
      <c r="L140" s="21">
        <f>VLOOKUP(tab_stock[[#This Row],[Matériaux]],tab_matériaux[],3,FALSE)*tab_stock[[#This Row],[Surface m²]]</f>
        <v>2.9952000000000001</v>
      </c>
      <c r="M140" s="18">
        <v>6</v>
      </c>
      <c r="N140" s="15" t="s">
        <v>40</v>
      </c>
      <c r="O140" s="46">
        <f>poids(tab_stock[[#This Row],[Format]],tab_stock[[#This Row],[Stock réel (mm) / m²]],tab_stock[[#This Row],[Poids au mètre(kg)]])</f>
        <v>1.79712E-2</v>
      </c>
      <c r="P140" s="50">
        <f>O140*VLOOKUP(tab_stock[[#This Row],[Matériaux]],tab_matériaux[],4,FALSE)</f>
        <v>0</v>
      </c>
      <c r="Q140" s="26"/>
      <c r="R140" s="6"/>
    </row>
    <row r="141" spans="1:18" x14ac:dyDescent="0.25">
      <c r="A141" s="28"/>
      <c r="B141" s="11"/>
      <c r="C141" s="16"/>
      <c r="D141" s="5" t="s">
        <v>50</v>
      </c>
      <c r="E141" s="5" t="s">
        <v>216</v>
      </c>
      <c r="F141" s="31" t="str">
        <f>VLOOKUP(tab_stock[[#This Row],[Matériaux]],tab_matériaux[],2,FALSE)</f>
        <v>Acier</v>
      </c>
      <c r="G141" s="15"/>
      <c r="H141" s="15">
        <v>35</v>
      </c>
      <c r="I141" s="15">
        <v>35</v>
      </c>
      <c r="J141" s="15">
        <v>2</v>
      </c>
      <c r="K141" s="18">
        <f>surface(tab_stock[[#This Row],[Format]],tab_stock[[#This Row],[Ø (mm)]],tab_stock[[#This Row],[Largueur/basse (mm)]],tab_stock[[#This Row],[hauteur (mm)]],tab_stock[[#This Row],[épaisseur (mm)]])</f>
        <v>2.6399999999999997E-4</v>
      </c>
      <c r="L141" s="21">
        <f>VLOOKUP(tab_stock[[#This Row],[Matériaux]],tab_matériaux[],3,FALSE)*tab_stock[[#This Row],[Surface m²]]</f>
        <v>2.0591999999999997</v>
      </c>
      <c r="M141" s="18">
        <v>6</v>
      </c>
      <c r="N141" s="15" t="s">
        <v>40</v>
      </c>
      <c r="O141" s="46">
        <f>poids(tab_stock[[#This Row],[Format]],tab_stock[[#This Row],[Stock réel (mm) / m²]],tab_stock[[#This Row],[Poids au mètre(kg)]])</f>
        <v>1.2355199999999998E-2</v>
      </c>
      <c r="P141" s="50">
        <f>O141*VLOOKUP(tab_stock[[#This Row],[Matériaux]],tab_matériaux[],4,FALSE)</f>
        <v>0</v>
      </c>
      <c r="Q141" s="26"/>
      <c r="R141" s="6"/>
    </row>
    <row r="142" spans="1:18" x14ac:dyDescent="0.25">
      <c r="A142" s="28"/>
      <c r="B142" s="11"/>
      <c r="C142" s="16"/>
      <c r="D142" s="5" t="s">
        <v>50</v>
      </c>
      <c r="E142" s="5" t="s">
        <v>216</v>
      </c>
      <c r="F142" s="31" t="str">
        <f>VLOOKUP(tab_stock[[#This Row],[Matériaux]],tab_matériaux[],2,FALSE)</f>
        <v>Acier</v>
      </c>
      <c r="G142" s="15"/>
      <c r="H142" s="15">
        <v>30</v>
      </c>
      <c r="I142" s="15">
        <v>30</v>
      </c>
      <c r="J142" s="15">
        <v>3</v>
      </c>
      <c r="K142" s="18">
        <f>surface(tab_stock[[#This Row],[Format]],tab_stock[[#This Row],[Ø (mm)]],tab_stock[[#This Row],[Largueur/basse (mm)]],tab_stock[[#This Row],[hauteur (mm)]],tab_stock[[#This Row],[épaisseur (mm)]])</f>
        <v>3.2399999999999996E-4</v>
      </c>
      <c r="L142" s="21">
        <f>VLOOKUP(tab_stock[[#This Row],[Matériaux]],tab_matériaux[],3,FALSE)*tab_stock[[#This Row],[Surface m²]]</f>
        <v>2.5271999999999997</v>
      </c>
      <c r="M142" s="18">
        <v>6</v>
      </c>
      <c r="N142" s="15" t="s">
        <v>36</v>
      </c>
      <c r="O142" s="46">
        <f>poids(tab_stock[[#This Row],[Format]],tab_stock[[#This Row],[Stock réel (mm) / m²]],tab_stock[[#This Row],[Poids au mètre(kg)]])</f>
        <v>1.5163199999999998E-2</v>
      </c>
      <c r="P142" s="50">
        <f>O142*VLOOKUP(tab_stock[[#This Row],[Matériaux]],tab_matériaux[],4,FALSE)</f>
        <v>0</v>
      </c>
      <c r="Q142" s="26"/>
      <c r="R142" s="6"/>
    </row>
    <row r="143" spans="1:18" x14ac:dyDescent="0.25">
      <c r="A143" s="28"/>
      <c r="B143" s="11"/>
      <c r="C143" s="16"/>
      <c r="D143" s="5" t="s">
        <v>50</v>
      </c>
      <c r="E143" s="5" t="s">
        <v>216</v>
      </c>
      <c r="F143" s="31" t="str">
        <f>VLOOKUP(tab_stock[[#This Row],[Matériaux]],tab_matériaux[],2,FALSE)</f>
        <v>Acier</v>
      </c>
      <c r="G143" s="15"/>
      <c r="H143" s="15"/>
      <c r="I143" s="15"/>
      <c r="J143" s="15"/>
      <c r="K143" s="18">
        <f>surface(tab_stock[[#This Row],[Format]],tab_stock[[#This Row],[Ø (mm)]],tab_stock[[#This Row],[Largueur/basse (mm)]],tab_stock[[#This Row],[hauteur (mm)]],tab_stock[[#This Row],[épaisseur (mm)]])</f>
        <v>0</v>
      </c>
      <c r="L143" s="21">
        <f>VLOOKUP(tab_stock[[#This Row],[Matériaux]],tab_matériaux[],3,FALSE)*tab_stock[[#This Row],[Surface m²]]</f>
        <v>0</v>
      </c>
      <c r="M143" s="18">
        <v>1.5</v>
      </c>
      <c r="N143" s="15" t="s">
        <v>36</v>
      </c>
      <c r="O143" s="46">
        <f>poids(tab_stock[[#This Row],[Format]],tab_stock[[#This Row],[Stock réel (mm) / m²]],tab_stock[[#This Row],[Poids au mètre(kg)]])</f>
        <v>0</v>
      </c>
      <c r="P143" s="50">
        <f>O143*VLOOKUP(tab_stock[[#This Row],[Matériaux]],tab_matériaux[],4,FALSE)</f>
        <v>0</v>
      </c>
      <c r="Q143" s="26"/>
      <c r="R143" s="6"/>
    </row>
    <row r="144" spans="1:18" x14ac:dyDescent="0.25">
      <c r="A144" s="28"/>
      <c r="B144" s="11"/>
      <c r="C144" s="16"/>
      <c r="D144" s="5" t="s">
        <v>50</v>
      </c>
      <c r="E144" s="5" t="s">
        <v>216</v>
      </c>
      <c r="F144" s="31" t="str">
        <f>VLOOKUP(tab_stock[[#This Row],[Matériaux]],tab_matériaux[],2,FALSE)</f>
        <v>Acier</v>
      </c>
      <c r="G144" s="15"/>
      <c r="H144" s="15">
        <v>40</v>
      </c>
      <c r="I144" s="15">
        <v>40</v>
      </c>
      <c r="J144" s="15">
        <v>6</v>
      </c>
      <c r="K144" s="18">
        <f>surface(tab_stock[[#This Row],[Format]],tab_stock[[#This Row],[Ø (mm)]],tab_stock[[#This Row],[Largueur/basse (mm)]],tab_stock[[#This Row],[hauteur (mm)]],tab_stock[[#This Row],[épaisseur (mm)]])</f>
        <v>8.1599999999999999E-4</v>
      </c>
      <c r="L144" s="21">
        <f>VLOOKUP(tab_stock[[#This Row],[Matériaux]],tab_matériaux[],3,FALSE)*tab_stock[[#This Row],[Surface m²]]</f>
        <v>6.3647999999999998</v>
      </c>
      <c r="M144" s="18">
        <v>5</v>
      </c>
      <c r="N144" s="15" t="s">
        <v>40</v>
      </c>
      <c r="O144" s="46">
        <f>poids(tab_stock[[#This Row],[Format]],tab_stock[[#This Row],[Stock réel (mm) / m²]],tab_stock[[#This Row],[Poids au mètre(kg)]])</f>
        <v>3.1823999999999998E-2</v>
      </c>
      <c r="P144" s="50">
        <f>O144*VLOOKUP(tab_stock[[#This Row],[Matériaux]],tab_matériaux[],4,FALSE)</f>
        <v>0</v>
      </c>
      <c r="Q144" s="26"/>
      <c r="R144" s="6"/>
    </row>
    <row r="145" spans="1:18" x14ac:dyDescent="0.25">
      <c r="A145" s="28"/>
      <c r="B145" s="11"/>
      <c r="C145" s="16"/>
      <c r="D145" s="5" t="s">
        <v>50</v>
      </c>
      <c r="E145" s="5" t="s">
        <v>216</v>
      </c>
      <c r="F145" s="31" t="str">
        <f>VLOOKUP(tab_stock[[#This Row],[Matériaux]],tab_matériaux[],2,FALSE)</f>
        <v>Acier</v>
      </c>
      <c r="G145" s="15"/>
      <c r="H145" s="15">
        <v>70</v>
      </c>
      <c r="I145" s="15">
        <v>70</v>
      </c>
      <c r="J145" s="15">
        <v>3</v>
      </c>
      <c r="K145" s="18">
        <f>surface(tab_stock[[#This Row],[Format]],tab_stock[[#This Row],[Ø (mm)]],tab_stock[[#This Row],[Largueur/basse (mm)]],tab_stock[[#This Row],[hauteur (mm)]],tab_stock[[#This Row],[épaisseur (mm)]])</f>
        <v>8.0399999999999992E-4</v>
      </c>
      <c r="L145" s="21">
        <f>VLOOKUP(tab_stock[[#This Row],[Matériaux]],tab_matériaux[],3,FALSE)*tab_stock[[#This Row],[Surface m²]]</f>
        <v>6.2711999999999994</v>
      </c>
      <c r="M145" s="18">
        <v>1.5</v>
      </c>
      <c r="N145" s="15" t="s">
        <v>36</v>
      </c>
      <c r="O145" s="46">
        <f>poids(tab_stock[[#This Row],[Format]],tab_stock[[#This Row],[Stock réel (mm) / m²]],tab_stock[[#This Row],[Poids au mètre(kg)]])</f>
        <v>9.4067999999999981E-3</v>
      </c>
      <c r="P145" s="50">
        <f>O145*VLOOKUP(tab_stock[[#This Row],[Matériaux]],tab_matériaux[],4,FALSE)</f>
        <v>0</v>
      </c>
      <c r="Q145" s="26"/>
      <c r="R145" s="6"/>
    </row>
    <row r="146" spans="1:18" x14ac:dyDescent="0.25">
      <c r="A146" s="28"/>
      <c r="B146" s="11"/>
      <c r="C146" s="16"/>
      <c r="D146" s="5" t="s">
        <v>50</v>
      </c>
      <c r="E146" s="5" t="s">
        <v>216</v>
      </c>
      <c r="F146" s="31" t="str">
        <f>VLOOKUP(tab_stock[[#This Row],[Matériaux]],tab_matériaux[],2,FALSE)</f>
        <v>Acier</v>
      </c>
      <c r="G146" s="15"/>
      <c r="H146" s="15">
        <v>120</v>
      </c>
      <c r="I146" s="15">
        <v>120</v>
      </c>
      <c r="J146" s="15">
        <v>5</v>
      </c>
      <c r="K146" s="18">
        <f>surface(tab_stock[[#This Row],[Format]],tab_stock[[#This Row],[Ø (mm)]],tab_stock[[#This Row],[Largueur/basse (mm)]],tab_stock[[#This Row],[hauteur (mm)]],tab_stock[[#This Row],[épaisseur (mm)]])</f>
        <v>2.3E-3</v>
      </c>
      <c r="L146" s="21">
        <f>VLOOKUP(tab_stock[[#This Row],[Matériaux]],tab_matériaux[],3,FALSE)*tab_stock[[#This Row],[Surface m²]]</f>
        <v>17.940000000000001</v>
      </c>
      <c r="M146" s="18">
        <v>2</v>
      </c>
      <c r="N146" s="15" t="s">
        <v>40</v>
      </c>
      <c r="O146" s="46">
        <f>poids(tab_stock[[#This Row],[Format]],tab_stock[[#This Row],[Stock réel (mm) / m²]],tab_stock[[#This Row],[Poids au mètre(kg)]])</f>
        <v>3.5880000000000002E-2</v>
      </c>
      <c r="P146" s="50">
        <f>O146*VLOOKUP(tab_stock[[#This Row],[Matériaux]],tab_matériaux[],4,FALSE)</f>
        <v>0</v>
      </c>
      <c r="Q146" s="26"/>
      <c r="R146" s="6"/>
    </row>
    <row r="147" spans="1:18" x14ac:dyDescent="0.25">
      <c r="A147" s="28"/>
      <c r="B147" s="11"/>
      <c r="C147" s="16"/>
      <c r="D147" s="5" t="s">
        <v>46</v>
      </c>
      <c r="E147" s="5" t="s">
        <v>216</v>
      </c>
      <c r="F147" s="31" t="str">
        <f>VLOOKUP(tab_stock[[#This Row],[Matériaux]],tab_matériaux[],2,FALSE)</f>
        <v>Acier</v>
      </c>
      <c r="G147" s="15"/>
      <c r="H147" s="15">
        <v>150</v>
      </c>
      <c r="I147" s="15">
        <v>150</v>
      </c>
      <c r="J147" s="15"/>
      <c r="K147" s="18">
        <f>surface(tab_stock[[#This Row],[Format]],tab_stock[[#This Row],[Ø (mm)]],tab_stock[[#This Row],[Largueur/basse (mm)]],tab_stock[[#This Row],[hauteur (mm)]],tab_stock[[#This Row],[épaisseur (mm)]])</f>
        <v>2.2499999999999999E-2</v>
      </c>
      <c r="L147" s="21">
        <f>VLOOKUP(tab_stock[[#This Row],[Matériaux]],tab_matériaux[],3,FALSE)*tab_stock[[#This Row],[Surface m²]]</f>
        <v>175.5</v>
      </c>
      <c r="M147" s="18">
        <v>0.55000000000000004</v>
      </c>
      <c r="N147" s="5" t="s">
        <v>37</v>
      </c>
      <c r="O147" s="46">
        <f>poids(tab_stock[[#This Row],[Format]],tab_stock[[#This Row],[Stock réel (mm) / m²]],tab_stock[[#This Row],[Poids au mètre(kg)]])</f>
        <v>9.6525000000000014E-2</v>
      </c>
      <c r="P147" s="50">
        <f>O147*VLOOKUP(tab_stock[[#This Row],[Matériaux]],tab_matériaux[],4,FALSE)</f>
        <v>0</v>
      </c>
      <c r="Q147" s="26"/>
      <c r="R147" s="6"/>
    </row>
    <row r="148" spans="1:18" x14ac:dyDescent="0.25">
      <c r="A148" s="28"/>
      <c r="B148" s="11"/>
      <c r="C148" s="16"/>
      <c r="D148" s="5" t="s">
        <v>46</v>
      </c>
      <c r="E148" s="5" t="s">
        <v>216</v>
      </c>
      <c r="F148" s="31" t="str">
        <f>VLOOKUP(tab_stock[[#This Row],[Matériaux]],tab_matériaux[],2,FALSE)</f>
        <v>Acier</v>
      </c>
      <c r="G148" s="15"/>
      <c r="H148" s="15">
        <v>20</v>
      </c>
      <c r="I148" s="15">
        <v>20</v>
      </c>
      <c r="J148" s="15"/>
      <c r="K148" s="18">
        <f>surface(tab_stock[[#This Row],[Format]],tab_stock[[#This Row],[Ø (mm)]],tab_stock[[#This Row],[Largueur/basse (mm)]],tab_stock[[#This Row],[hauteur (mm)]],tab_stock[[#This Row],[épaisseur (mm)]])</f>
        <v>3.9999999999999996E-4</v>
      </c>
      <c r="L148" s="21">
        <f>VLOOKUP(tab_stock[[#This Row],[Matériaux]],tab_matériaux[],3,FALSE)*tab_stock[[#This Row],[Surface m²]]</f>
        <v>3.1199999999999997</v>
      </c>
      <c r="M148" s="18">
        <v>1</v>
      </c>
      <c r="N148" s="15" t="s">
        <v>40</v>
      </c>
      <c r="O148" s="46">
        <f>poids(tab_stock[[#This Row],[Format]],tab_stock[[#This Row],[Stock réel (mm) / m²]],tab_stock[[#This Row],[Poids au mètre(kg)]])</f>
        <v>3.1199999999999999E-3</v>
      </c>
      <c r="P148" s="50">
        <f>O148*VLOOKUP(tab_stock[[#This Row],[Matériaux]],tab_matériaux[],4,FALSE)</f>
        <v>0</v>
      </c>
      <c r="Q148" s="26"/>
      <c r="R148" s="6"/>
    </row>
    <row r="149" spans="1:18" x14ac:dyDescent="0.25">
      <c r="A149" s="28"/>
      <c r="B149" s="11"/>
      <c r="C149" s="16"/>
      <c r="D149" s="5" t="s">
        <v>46</v>
      </c>
      <c r="E149" s="5" t="s">
        <v>216</v>
      </c>
      <c r="F149" s="31" t="str">
        <f>VLOOKUP(tab_stock[[#This Row],[Matériaux]],tab_matériaux[],2,FALSE)</f>
        <v>Acier</v>
      </c>
      <c r="G149" s="15"/>
      <c r="H149" s="15">
        <v>30</v>
      </c>
      <c r="I149" s="15">
        <v>30</v>
      </c>
      <c r="J149" s="15"/>
      <c r="K149" s="18">
        <f>surface(tab_stock[[#This Row],[Format]],tab_stock[[#This Row],[Ø (mm)]],tab_stock[[#This Row],[Largueur/basse (mm)]],tab_stock[[#This Row],[hauteur (mm)]],tab_stock[[#This Row],[épaisseur (mm)]])</f>
        <v>8.9999999999999998E-4</v>
      </c>
      <c r="L149" s="21">
        <f>VLOOKUP(tab_stock[[#This Row],[Matériaux]],tab_matériaux[],3,FALSE)*tab_stock[[#This Row],[Surface m²]]</f>
        <v>7.02</v>
      </c>
      <c r="M149" s="18">
        <v>9</v>
      </c>
      <c r="N149" s="15" t="s">
        <v>40</v>
      </c>
      <c r="O149" s="46">
        <f>poids(tab_stock[[#This Row],[Format]],tab_stock[[#This Row],[Stock réel (mm) / m²]],tab_stock[[#This Row],[Poids au mètre(kg)]])</f>
        <v>6.318E-2</v>
      </c>
      <c r="P149" s="50">
        <f>O149*VLOOKUP(tab_stock[[#This Row],[Matériaux]],tab_matériaux[],4,FALSE)</f>
        <v>0</v>
      </c>
      <c r="Q149" s="26"/>
      <c r="R149" s="6"/>
    </row>
    <row r="150" spans="1:18" x14ac:dyDescent="0.25">
      <c r="A150" s="28"/>
      <c r="B150" s="11"/>
      <c r="C150" s="16"/>
      <c r="D150" s="5" t="s">
        <v>46</v>
      </c>
      <c r="E150" s="5" t="s">
        <v>216</v>
      </c>
      <c r="F150" s="31" t="str">
        <f>VLOOKUP(tab_stock[[#This Row],[Matériaux]],tab_matériaux[],2,FALSE)</f>
        <v>Acier</v>
      </c>
      <c r="G150" s="15"/>
      <c r="H150" s="15">
        <v>40</v>
      </c>
      <c r="I150" s="15">
        <v>40</v>
      </c>
      <c r="J150" s="15"/>
      <c r="K150" s="18">
        <f>surface(tab_stock[[#This Row],[Format]],tab_stock[[#This Row],[Ø (mm)]],tab_stock[[#This Row],[Largueur/basse (mm)]],tab_stock[[#This Row],[hauteur (mm)]],tab_stock[[#This Row],[épaisseur (mm)]])</f>
        <v>1.5999999999999999E-3</v>
      </c>
      <c r="L150" s="21">
        <f>VLOOKUP(tab_stock[[#This Row],[Matériaux]],tab_matériaux[],3,FALSE)*tab_stock[[#This Row],[Surface m²]]</f>
        <v>12.479999999999999</v>
      </c>
      <c r="M150" s="18">
        <v>1</v>
      </c>
      <c r="N150" s="15" t="s">
        <v>40</v>
      </c>
      <c r="O150" s="46">
        <f>poids(tab_stock[[#This Row],[Format]],tab_stock[[#This Row],[Stock réel (mm) / m²]],tab_stock[[#This Row],[Poids au mètre(kg)]])</f>
        <v>1.248E-2</v>
      </c>
      <c r="P150" s="50">
        <f>O150*VLOOKUP(tab_stock[[#This Row],[Matériaux]],tab_matériaux[],4,FALSE)</f>
        <v>0</v>
      </c>
      <c r="Q150" s="26"/>
      <c r="R150" s="6"/>
    </row>
    <row r="151" spans="1:18" x14ac:dyDescent="0.25">
      <c r="A151" s="28"/>
      <c r="B151" s="11"/>
      <c r="C151" s="16"/>
      <c r="D151" s="5" t="s">
        <v>46</v>
      </c>
      <c r="E151" s="5" t="s">
        <v>216</v>
      </c>
      <c r="F151" s="31" t="str">
        <f>VLOOKUP(tab_stock[[#This Row],[Matériaux]],tab_matériaux[],2,FALSE)</f>
        <v>Acier</v>
      </c>
      <c r="G151" s="15"/>
      <c r="H151" s="15">
        <v>50</v>
      </c>
      <c r="I151" s="15">
        <v>50</v>
      </c>
      <c r="J151" s="15"/>
      <c r="K151" s="18">
        <f>surface(tab_stock[[#This Row],[Format]],tab_stock[[#This Row],[Ø (mm)]],tab_stock[[#This Row],[Largueur/basse (mm)]],tab_stock[[#This Row],[hauteur (mm)]],tab_stock[[#This Row],[épaisseur (mm)]])</f>
        <v>2.5000000000000001E-3</v>
      </c>
      <c r="L151" s="21">
        <f>VLOOKUP(tab_stock[[#This Row],[Matériaux]],tab_matériaux[],3,FALSE)*tab_stock[[#This Row],[Surface m²]]</f>
        <v>19.5</v>
      </c>
      <c r="M151" s="18">
        <v>3</v>
      </c>
      <c r="N151" s="15" t="s">
        <v>38</v>
      </c>
      <c r="O151" s="46">
        <f>poids(tab_stock[[#This Row],[Format]],tab_stock[[#This Row],[Stock réel (mm) / m²]],tab_stock[[#This Row],[Poids au mètre(kg)]])</f>
        <v>5.8500000000000003E-2</v>
      </c>
      <c r="P151" s="50">
        <f>O151*VLOOKUP(tab_stock[[#This Row],[Matériaux]],tab_matériaux[],4,FALSE)</f>
        <v>0</v>
      </c>
      <c r="Q151" s="26"/>
      <c r="R151" s="6"/>
    </row>
    <row r="152" spans="1:18" x14ac:dyDescent="0.25">
      <c r="A152" s="28"/>
      <c r="B152" s="11"/>
      <c r="C152" s="16"/>
      <c r="D152" s="5" t="s">
        <v>46</v>
      </c>
      <c r="E152" s="5" t="s">
        <v>216</v>
      </c>
      <c r="F152" s="31" t="str">
        <f>VLOOKUP(tab_stock[[#This Row],[Matériaux]],tab_matériaux[],2,FALSE)</f>
        <v>Acier</v>
      </c>
      <c r="G152" s="15"/>
      <c r="H152" s="15">
        <v>90</v>
      </c>
      <c r="I152" s="15">
        <v>90</v>
      </c>
      <c r="J152" s="15"/>
      <c r="K152" s="18">
        <f>surface(tab_stock[[#This Row],[Format]],tab_stock[[#This Row],[Ø (mm)]],tab_stock[[#This Row],[Largueur/basse (mm)]],tab_stock[[#This Row],[hauteur (mm)]],tab_stock[[#This Row],[épaisseur (mm)]])</f>
        <v>8.0999999999999996E-3</v>
      </c>
      <c r="L152" s="21">
        <f>VLOOKUP(tab_stock[[#This Row],[Matériaux]],tab_matériaux[],3,FALSE)*tab_stock[[#This Row],[Surface m²]]</f>
        <v>63.18</v>
      </c>
      <c r="M152" s="18">
        <v>4.5</v>
      </c>
      <c r="N152" s="5" t="s">
        <v>37</v>
      </c>
      <c r="O152" s="46">
        <f>poids(tab_stock[[#This Row],[Format]],tab_stock[[#This Row],[Stock réel (mm) / m²]],tab_stock[[#This Row],[Poids au mètre(kg)]])</f>
        <v>0.28431000000000001</v>
      </c>
      <c r="P152" s="50">
        <f>O152*VLOOKUP(tab_stock[[#This Row],[Matériaux]],tab_matériaux[],4,FALSE)</f>
        <v>0</v>
      </c>
      <c r="Q152" s="26"/>
      <c r="R152" s="6"/>
    </row>
    <row r="153" spans="1:18" x14ac:dyDescent="0.25">
      <c r="A153" s="28"/>
      <c r="B153" s="11"/>
      <c r="C153" s="16"/>
      <c r="D153" s="5" t="s">
        <v>51</v>
      </c>
      <c r="E153" s="5" t="s">
        <v>216</v>
      </c>
      <c r="F153" s="31" t="str">
        <f>VLOOKUP(tab_stock[[#This Row],[Matériaux]],tab_matériaux[],2,FALSE)</f>
        <v>Acier</v>
      </c>
      <c r="G153" s="15"/>
      <c r="H153" s="15">
        <v>120</v>
      </c>
      <c r="I153" s="15">
        <v>200</v>
      </c>
      <c r="J153" s="15">
        <v>10</v>
      </c>
      <c r="K153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153" s="21">
        <f>VLOOKUP(tab_stock[[#This Row],[Matériaux]],tab_matériaux[],3,FALSE)*tab_stock[[#This Row],[Surface m²]]</f>
        <v>46.800000000000004</v>
      </c>
      <c r="M153" s="22">
        <v>7.75</v>
      </c>
      <c r="N153" s="5" t="s">
        <v>37</v>
      </c>
      <c r="O153" s="46">
        <f>poids(tab_stock[[#This Row],[Format]],tab_stock[[#This Row],[Stock réel (mm) / m²]],tab_stock[[#This Row],[Poids au mètre(kg)]])</f>
        <v>0.36270000000000008</v>
      </c>
      <c r="P153" s="50">
        <f>O153*VLOOKUP(tab_stock[[#This Row],[Matériaux]],tab_matériaux[],4,FALSE)</f>
        <v>0</v>
      </c>
      <c r="Q153" s="26"/>
      <c r="R153" s="6"/>
    </row>
    <row r="154" spans="1:18" x14ac:dyDescent="0.25">
      <c r="A154" s="28"/>
      <c r="B154" s="11"/>
      <c r="C154" s="16"/>
      <c r="D154" s="5" t="s">
        <v>51</v>
      </c>
      <c r="E154" s="5" t="s">
        <v>216</v>
      </c>
      <c r="F154" s="31" t="str">
        <f>VLOOKUP(tab_stock[[#This Row],[Matériaux]],tab_matériaux[],2,FALSE)</f>
        <v>Acier</v>
      </c>
      <c r="G154" s="15"/>
      <c r="H154" s="15">
        <v>100</v>
      </c>
      <c r="I154" s="15">
        <v>50</v>
      </c>
      <c r="J154" s="15">
        <v>5</v>
      </c>
      <c r="K154" s="18">
        <f>surface(tab_stock[[#This Row],[Format]],tab_stock[[#This Row],[Ø (mm)]],tab_stock[[#This Row],[Largueur/basse (mm)]],tab_stock[[#This Row],[hauteur (mm)]],tab_stock[[#This Row],[épaisseur (mm)]])</f>
        <v>1.4E-3</v>
      </c>
      <c r="L154" s="21">
        <f>VLOOKUP(tab_stock[[#This Row],[Matériaux]],tab_matériaux[],3,FALSE)*tab_stock[[#This Row],[Surface m²]]</f>
        <v>10.92</v>
      </c>
      <c r="M154" s="22">
        <v>3</v>
      </c>
      <c r="N154" s="5" t="s">
        <v>37</v>
      </c>
      <c r="O154" s="46">
        <f>poids(tab_stock[[#This Row],[Format]],tab_stock[[#This Row],[Stock réel (mm) / m²]],tab_stock[[#This Row],[Poids au mètre(kg)]])</f>
        <v>3.2759999999999997E-2</v>
      </c>
      <c r="P154" s="50">
        <f>O154*VLOOKUP(tab_stock[[#This Row],[Matériaux]],tab_matériaux[],4,FALSE)</f>
        <v>0</v>
      </c>
      <c r="Q154" s="26"/>
      <c r="R154" s="6"/>
    </row>
    <row r="155" spans="1:18" x14ac:dyDescent="0.25">
      <c r="A155" s="28"/>
      <c r="B155" s="11"/>
      <c r="C155" s="16"/>
      <c r="D155" s="5" t="s">
        <v>51</v>
      </c>
      <c r="E155" s="5" t="s">
        <v>216</v>
      </c>
      <c r="F155" s="31" t="str">
        <f>VLOOKUP(tab_stock[[#This Row],[Matériaux]],tab_matériaux[],2,FALSE)</f>
        <v>Acier</v>
      </c>
      <c r="G155" s="15"/>
      <c r="H155" s="15">
        <v>40</v>
      </c>
      <c r="I155" s="15">
        <v>80</v>
      </c>
      <c r="J155" s="15">
        <v>2</v>
      </c>
      <c r="K155" s="18">
        <f>surface(tab_stock[[#This Row],[Format]],tab_stock[[#This Row],[Ø (mm)]],tab_stock[[#This Row],[Largueur/basse (mm)]],tab_stock[[#This Row],[hauteur (mm)]],tab_stock[[#This Row],[épaisseur (mm)]])</f>
        <v>4.64E-4</v>
      </c>
      <c r="L155" s="21">
        <f>VLOOKUP(tab_stock[[#This Row],[Matériaux]],tab_matériaux[],3,FALSE)*tab_stock[[#This Row],[Surface m²]]</f>
        <v>3.6192000000000002</v>
      </c>
      <c r="M155" s="22">
        <v>5</v>
      </c>
      <c r="N155" s="15" t="s">
        <v>40</v>
      </c>
      <c r="O155" s="46">
        <f>poids(tab_stock[[#This Row],[Format]],tab_stock[[#This Row],[Stock réel (mm) / m²]],tab_stock[[#This Row],[Poids au mètre(kg)]])</f>
        <v>1.8096000000000001E-2</v>
      </c>
      <c r="P155" s="50">
        <f>O155*VLOOKUP(tab_stock[[#This Row],[Matériaux]],tab_matériaux[],4,FALSE)</f>
        <v>0</v>
      </c>
      <c r="Q155" s="26"/>
      <c r="R155" s="6"/>
    </row>
    <row r="156" spans="1:18" x14ac:dyDescent="0.25">
      <c r="A156" s="28"/>
      <c r="B156" s="11"/>
      <c r="C156" s="16"/>
      <c r="D156" s="5" t="s">
        <v>51</v>
      </c>
      <c r="E156" s="5" t="s">
        <v>216</v>
      </c>
      <c r="F156" s="31" t="str">
        <f>VLOOKUP(tab_stock[[#This Row],[Matériaux]],tab_matériaux[],2,FALSE)</f>
        <v>Acier</v>
      </c>
      <c r="G156" s="15"/>
      <c r="H156" s="15"/>
      <c r="I156" s="15"/>
      <c r="J156" s="15"/>
      <c r="K156" s="18">
        <f>surface(tab_stock[[#This Row],[Format]],tab_stock[[#This Row],[Ø (mm)]],tab_stock[[#This Row],[Largueur/basse (mm)]],tab_stock[[#This Row],[hauteur (mm)]],tab_stock[[#This Row],[épaisseur (mm)]])</f>
        <v>0</v>
      </c>
      <c r="L156" s="21">
        <f>VLOOKUP(tab_stock[[#This Row],[Matériaux]],tab_matériaux[],3,FALSE)*tab_stock[[#This Row],[Surface m²]]</f>
        <v>0</v>
      </c>
      <c r="M156" s="22">
        <v>2</v>
      </c>
      <c r="N156" s="5" t="s">
        <v>36</v>
      </c>
      <c r="O156" s="46">
        <f>poids(tab_stock[[#This Row],[Format]],tab_stock[[#This Row],[Stock réel (mm) / m²]],tab_stock[[#This Row],[Poids au mètre(kg)]])</f>
        <v>0</v>
      </c>
      <c r="P156" s="50">
        <f>O156*VLOOKUP(tab_stock[[#This Row],[Matériaux]],tab_matériaux[],4,FALSE)</f>
        <v>0</v>
      </c>
      <c r="Q156" s="26"/>
      <c r="R156" s="6"/>
    </row>
    <row r="157" spans="1:18" x14ac:dyDescent="0.25">
      <c r="A157" s="28"/>
      <c r="B157" s="11"/>
      <c r="C157" s="16"/>
      <c r="D157" s="5" t="s">
        <v>51</v>
      </c>
      <c r="E157" s="5" t="s">
        <v>216</v>
      </c>
      <c r="F157" s="31" t="str">
        <f>VLOOKUP(tab_stock[[#This Row],[Matériaux]],tab_matériaux[],2,FALSE)</f>
        <v>Acier</v>
      </c>
      <c r="G157" s="15"/>
      <c r="H157" s="15">
        <v>140</v>
      </c>
      <c r="I157" s="15">
        <v>80</v>
      </c>
      <c r="J157" s="15">
        <v>3</v>
      </c>
      <c r="K157" s="18">
        <f>surface(tab_stock[[#This Row],[Format]],tab_stock[[#This Row],[Ø (mm)]],tab_stock[[#This Row],[Largueur/basse (mm)]],tab_stock[[#This Row],[hauteur (mm)]],tab_stock[[#This Row],[épaisseur (mm)]])</f>
        <v>1.284E-3</v>
      </c>
      <c r="L157" s="21">
        <f>VLOOKUP(tab_stock[[#This Row],[Matériaux]],tab_matériaux[],3,FALSE)*tab_stock[[#This Row],[Surface m²]]</f>
        <v>10.0152</v>
      </c>
      <c r="M157" s="22">
        <v>12</v>
      </c>
      <c r="N157" s="15" t="s">
        <v>40</v>
      </c>
      <c r="O157" s="46">
        <f>poids(tab_stock[[#This Row],[Format]],tab_stock[[#This Row],[Stock réel (mm) / m²]],tab_stock[[#This Row],[Poids au mètre(kg)]])</f>
        <v>0.12018240000000001</v>
      </c>
      <c r="P157" s="50">
        <f>O157*VLOOKUP(tab_stock[[#This Row],[Matériaux]],tab_matériaux[],4,FALSE)</f>
        <v>0</v>
      </c>
      <c r="Q157" s="26"/>
      <c r="R157" s="6"/>
    </row>
    <row r="158" spans="1:18" x14ac:dyDescent="0.25">
      <c r="A158" s="28"/>
      <c r="B158" s="11"/>
      <c r="C158" s="16"/>
      <c r="D158" s="5" t="s">
        <v>49</v>
      </c>
      <c r="E158" s="5" t="s">
        <v>216</v>
      </c>
      <c r="F158" s="31" t="str">
        <f>VLOOKUP(tab_stock[[#This Row],[Matériaux]],tab_matériaux[],2,FALSE)</f>
        <v>Acier</v>
      </c>
      <c r="G158" s="15">
        <v>115</v>
      </c>
      <c r="H158" s="15"/>
      <c r="I158" s="15"/>
      <c r="J158" s="15">
        <v>6.5</v>
      </c>
      <c r="K158" s="18">
        <f>surface(tab_stock[[#This Row],[Format]],tab_stock[[#This Row],[Ø (mm)]],tab_stock[[#This Row],[Largueur/basse (mm)]],tab_stock[[#This Row],[hauteur (mm)]],tab_stock[[#This Row],[épaisseur (mm)]])</f>
        <v>2.2156082189442013E-3</v>
      </c>
      <c r="L158" s="21">
        <f>VLOOKUP(tab_stock[[#This Row],[Matériaux]],tab_matériaux[],3,FALSE)*tab_stock[[#This Row],[Surface m²]]</f>
        <v>17.281744107764769</v>
      </c>
      <c r="M158" s="21">
        <v>5</v>
      </c>
      <c r="N158" s="5" t="s">
        <v>40</v>
      </c>
      <c r="O158" s="46">
        <f>poids(tab_stock[[#This Row],[Format]],tab_stock[[#This Row],[Stock réel (mm) / m²]],tab_stock[[#This Row],[Poids au mètre(kg)]])</f>
        <v>8.6408720538823841E-2</v>
      </c>
      <c r="P158" s="50">
        <f>O158*VLOOKUP(tab_stock[[#This Row],[Matériaux]],tab_matériaux[],4,FALSE)</f>
        <v>0</v>
      </c>
      <c r="Q158" s="26"/>
      <c r="R158" s="6"/>
    </row>
    <row r="159" spans="1:18" x14ac:dyDescent="0.25">
      <c r="A159" s="28"/>
      <c r="B159" s="11"/>
      <c r="C159" s="16"/>
      <c r="D159" s="5" t="s">
        <v>49</v>
      </c>
      <c r="E159" s="5" t="s">
        <v>216</v>
      </c>
      <c r="F159" s="31" t="str">
        <f>VLOOKUP(tab_stock[[#This Row],[Matériaux]],tab_matériaux[],2,FALSE)</f>
        <v>Acier</v>
      </c>
      <c r="G159" s="15">
        <v>60</v>
      </c>
      <c r="H159" s="15"/>
      <c r="I159" s="15"/>
      <c r="J159" s="15">
        <v>3</v>
      </c>
      <c r="K159" s="18">
        <f>surface(tab_stock[[#This Row],[Format]],tab_stock[[#This Row],[Ø (mm)]],tab_stock[[#This Row],[Largueur/basse (mm)]],tab_stock[[#This Row],[hauteur (mm)]],tab_stock[[#This Row],[épaisseur (mm)]])</f>
        <v>5.3721234376385453E-4</v>
      </c>
      <c r="L159" s="21">
        <f>VLOOKUP(tab_stock[[#This Row],[Matériaux]],tab_matériaux[],3,FALSE)*tab_stock[[#This Row],[Surface m²]]</f>
        <v>4.1902562813580655</v>
      </c>
      <c r="M159" s="21">
        <v>1.35</v>
      </c>
      <c r="N159" s="5" t="s">
        <v>37</v>
      </c>
      <c r="O159" s="46">
        <f>poids(tab_stock[[#This Row],[Format]],tab_stock[[#This Row],[Stock réel (mm) / m²]],tab_stock[[#This Row],[Poids au mètre(kg)]])</f>
        <v>5.6568459798333895E-3</v>
      </c>
      <c r="P159" s="50">
        <f>O159*VLOOKUP(tab_stock[[#This Row],[Matériaux]],tab_matériaux[],4,FALSE)</f>
        <v>0</v>
      </c>
      <c r="Q159" s="26"/>
      <c r="R159" s="6"/>
    </row>
    <row r="160" spans="1:18" x14ac:dyDescent="0.25">
      <c r="A160" s="28"/>
      <c r="B160" s="11"/>
      <c r="C160" s="16"/>
      <c r="D160" s="5" t="s">
        <v>49</v>
      </c>
      <c r="E160" s="5" t="s">
        <v>216</v>
      </c>
      <c r="F160" s="31" t="str">
        <f>VLOOKUP(tab_stock[[#This Row],[Matériaux]],tab_matériaux[],2,FALSE)</f>
        <v>Acier</v>
      </c>
      <c r="G160" s="15">
        <v>88</v>
      </c>
      <c r="H160" s="15"/>
      <c r="I160" s="15"/>
      <c r="J160" s="15">
        <v>3</v>
      </c>
      <c r="K160" s="18">
        <f>surface(tab_stock[[#This Row],[Format]],tab_stock[[#This Row],[Ø (mm)]],tab_stock[[#This Row],[Largueur/basse (mm)]],tab_stock[[#This Row],[hauteur (mm)]],tab_stock[[#This Row],[épaisseur (mm)]])</f>
        <v>8.0110612666539724E-4</v>
      </c>
      <c r="L160" s="21">
        <f>VLOOKUP(tab_stock[[#This Row],[Matériaux]],tab_matériaux[],3,FALSE)*tab_stock[[#This Row],[Surface m²]]</f>
        <v>6.2486277879900989</v>
      </c>
      <c r="M160" s="21">
        <v>4</v>
      </c>
      <c r="N160" s="5" t="s">
        <v>40</v>
      </c>
      <c r="O160" s="46">
        <f>poids(tab_stock[[#This Row],[Format]],tab_stock[[#This Row],[Stock réel (mm) / m²]],tab_stock[[#This Row],[Poids au mètre(kg)]])</f>
        <v>2.4994511151960396E-2</v>
      </c>
      <c r="P160" s="50">
        <f>O160*VLOOKUP(tab_stock[[#This Row],[Matériaux]],tab_matériaux[],4,FALSE)</f>
        <v>0</v>
      </c>
      <c r="Q160" s="26"/>
      <c r="R160" s="6"/>
    </row>
    <row r="161" spans="1:18" x14ac:dyDescent="0.25">
      <c r="A161" s="28"/>
      <c r="B161" s="11"/>
      <c r="C161" s="16"/>
      <c r="D161" s="5" t="s">
        <v>49</v>
      </c>
      <c r="E161" s="5" t="s">
        <v>216</v>
      </c>
      <c r="F161" s="31" t="str">
        <f>VLOOKUP(tab_stock[[#This Row],[Matériaux]],tab_matériaux[],2,FALSE)</f>
        <v>Acier</v>
      </c>
      <c r="G161" s="15">
        <v>115</v>
      </c>
      <c r="H161" s="15"/>
      <c r="I161" s="15"/>
      <c r="J161" s="15">
        <v>3.5</v>
      </c>
      <c r="K161" s="18">
        <f>surface(tab_stock[[#This Row],[Format]],tab_stock[[#This Row],[Ø (mm)]],tab_stock[[#This Row],[Largueur/basse (mm)]],tab_stock[[#This Row],[hauteur (mm)]],tab_stock[[#This Row],[épaisseur (mm)]])</f>
        <v>1.2260065330634167E-3</v>
      </c>
      <c r="L161" s="21">
        <f>VLOOKUP(tab_stock[[#This Row],[Matériaux]],tab_matériaux[],3,FALSE)*tab_stock[[#This Row],[Surface m²]]</f>
        <v>9.5628509578946499</v>
      </c>
      <c r="M161" s="21">
        <v>4</v>
      </c>
      <c r="N161" s="5" t="s">
        <v>37</v>
      </c>
      <c r="O161" s="46">
        <f>poids(tab_stock[[#This Row],[Format]],tab_stock[[#This Row],[Stock réel (mm) / m²]],tab_stock[[#This Row],[Poids au mètre(kg)]])</f>
        <v>3.8251403831578601E-2</v>
      </c>
      <c r="P161" s="50">
        <f>O161*VLOOKUP(tab_stock[[#This Row],[Matériaux]],tab_matériaux[],4,FALSE)</f>
        <v>0</v>
      </c>
      <c r="Q161" s="26"/>
      <c r="R161" s="6"/>
    </row>
    <row r="162" spans="1:18" x14ac:dyDescent="0.25">
      <c r="A162" s="28"/>
      <c r="B162" s="11"/>
      <c r="C162" s="16"/>
      <c r="D162" s="5" t="s">
        <v>225</v>
      </c>
      <c r="E162" s="5" t="s">
        <v>216</v>
      </c>
      <c r="F162" s="31" t="str">
        <f>VLOOKUP(tab_stock[[#This Row],[Matériaux]],tab_matériaux[],2,FALSE)</f>
        <v>Acier</v>
      </c>
      <c r="G162" s="15">
        <v>12</v>
      </c>
      <c r="H162" s="15"/>
      <c r="I162" s="15"/>
      <c r="J162" s="15"/>
      <c r="K162" s="18">
        <f>surface(tab_stock[[#This Row],[Format]],tab_stock[[#This Row],[Ø (mm)]],tab_stock[[#This Row],[Largueur/basse (mm)]],tab_stock[[#This Row],[hauteur (mm)]],tab_stock[[#This Row],[épaisseur (mm)]])</f>
        <v>1.1309733552923255E-4</v>
      </c>
      <c r="L162" s="21">
        <f>VLOOKUP(tab_stock[[#This Row],[Matériaux]],tab_matériaux[],3,FALSE)*tab_stock[[#This Row],[Surface m²]]</f>
        <v>0.88215921712801393</v>
      </c>
      <c r="M162" s="21">
        <v>2</v>
      </c>
      <c r="N162" s="5" t="s">
        <v>36</v>
      </c>
      <c r="O162" s="46">
        <f>poids(tab_stock[[#This Row],[Format]],tab_stock[[#This Row],[Stock réel (mm) / m²]],tab_stock[[#This Row],[Poids au mètre(kg)]])</f>
        <v>1.7643184342560278E-3</v>
      </c>
      <c r="P162" s="50">
        <f>O162*VLOOKUP(tab_stock[[#This Row],[Matériaux]],tab_matériaux[],4,FALSE)</f>
        <v>0</v>
      </c>
      <c r="Q162" s="26"/>
      <c r="R162" s="6"/>
    </row>
    <row r="163" spans="1:18" x14ac:dyDescent="0.25">
      <c r="A163" s="28"/>
      <c r="B163" s="11"/>
      <c r="C163" s="16"/>
      <c r="D163" s="5" t="s">
        <v>56</v>
      </c>
      <c r="E163" s="5" t="s">
        <v>216</v>
      </c>
      <c r="F163" s="31" t="str">
        <f>VLOOKUP(tab_stock[[#This Row],[Matériaux]],tab_matériaux[],2,FALSE)</f>
        <v>Acier</v>
      </c>
      <c r="G163" s="15"/>
      <c r="H163" s="15">
        <v>40</v>
      </c>
      <c r="I163" s="15">
        <v>40</v>
      </c>
      <c r="J163" s="15">
        <v>4</v>
      </c>
      <c r="K163" s="18">
        <f>surface(tab_stock[[#This Row],[Format]],tab_stock[[#This Row],[Ø (mm)]],tab_stock[[#This Row],[Largueur/basse (mm)]],tab_stock[[#This Row],[hauteur (mm)]],tab_stock[[#This Row],[épaisseur (mm)]])</f>
        <v>3.0399999999999996E-4</v>
      </c>
      <c r="L163" s="21">
        <f>VLOOKUP(tab_stock[[#This Row],[Matériaux]],tab_matériaux[],3,FALSE)*tab_stock[[#This Row],[Surface m²]]</f>
        <v>2.3711999999999995</v>
      </c>
      <c r="M163" s="21">
        <v>12</v>
      </c>
      <c r="N163" s="5" t="s">
        <v>37</v>
      </c>
      <c r="O163" s="46">
        <f>poids(tab_stock[[#This Row],[Format]],tab_stock[[#This Row],[Stock réel (mm) / m²]],tab_stock[[#This Row],[Poids au mètre(kg)]])</f>
        <v>2.8454399999999994E-2</v>
      </c>
      <c r="P163" s="50">
        <f>O163*VLOOKUP(tab_stock[[#This Row],[Matériaux]],tab_matériaux[],4,FALSE)</f>
        <v>0</v>
      </c>
      <c r="Q163" s="26"/>
      <c r="R163" s="6"/>
    </row>
    <row r="164" spans="1:18" x14ac:dyDescent="0.25">
      <c r="A164" s="28"/>
      <c r="B164" s="11"/>
      <c r="C164" s="16"/>
      <c r="D164" s="5" t="s">
        <v>56</v>
      </c>
      <c r="E164" s="5" t="s">
        <v>216</v>
      </c>
      <c r="F164" s="31" t="str">
        <f>VLOOKUP(tab_stock[[#This Row],[Matériaux]],tab_matériaux[],2,FALSE)</f>
        <v>Acier</v>
      </c>
      <c r="G164" s="15"/>
      <c r="H164" s="15">
        <v>100</v>
      </c>
      <c r="I164" s="15">
        <v>100</v>
      </c>
      <c r="J164" s="15">
        <v>10</v>
      </c>
      <c r="K164" s="18">
        <f>surface(tab_stock[[#This Row],[Format]],tab_stock[[#This Row],[Ø (mm)]],tab_stock[[#This Row],[Largueur/basse (mm)]],tab_stock[[#This Row],[hauteur (mm)]],tab_stock[[#This Row],[épaisseur (mm)]])</f>
        <v>1.9E-3</v>
      </c>
      <c r="L164" s="21">
        <f>VLOOKUP(tab_stock[[#This Row],[Matériaux]],tab_matériaux[],3,FALSE)*tab_stock[[#This Row],[Surface m²]]</f>
        <v>14.82</v>
      </c>
      <c r="M164" s="21">
        <v>8.5</v>
      </c>
      <c r="N164" s="5" t="s">
        <v>37</v>
      </c>
      <c r="O164" s="46">
        <f>poids(tab_stock[[#This Row],[Format]],tab_stock[[#This Row],[Stock réel (mm) / m²]],tab_stock[[#This Row],[Poids au mètre(kg)]])</f>
        <v>0.12597</v>
      </c>
      <c r="P164" s="50">
        <f>O164*VLOOKUP(tab_stock[[#This Row],[Matériaux]],tab_matériaux[],4,FALSE)</f>
        <v>0</v>
      </c>
      <c r="Q164" s="26"/>
      <c r="R164" s="6"/>
    </row>
    <row r="165" spans="1:18" x14ac:dyDescent="0.25">
      <c r="A165" s="28"/>
      <c r="B165" s="11"/>
      <c r="C165" s="16"/>
      <c r="D165" s="5" t="s">
        <v>56</v>
      </c>
      <c r="E165" s="5" t="s">
        <v>216</v>
      </c>
      <c r="F165" s="31" t="str">
        <f>VLOOKUP(tab_stock[[#This Row],[Matériaux]],tab_matériaux[],2,FALSE)</f>
        <v>Acier</v>
      </c>
      <c r="G165" s="15"/>
      <c r="H165" s="15"/>
      <c r="I165" s="15"/>
      <c r="J165" s="15"/>
      <c r="K165" s="18">
        <f>surface(tab_stock[[#This Row],[Format]],tab_stock[[#This Row],[Ø (mm)]],tab_stock[[#This Row],[Largueur/basse (mm)]],tab_stock[[#This Row],[hauteur (mm)]],tab_stock[[#This Row],[épaisseur (mm)]])</f>
        <v>0</v>
      </c>
      <c r="L165" s="21">
        <f>VLOOKUP(tab_stock[[#This Row],[Matériaux]],tab_matériaux[],3,FALSE)*tab_stock[[#This Row],[Surface m²]]</f>
        <v>0</v>
      </c>
      <c r="M165" s="21">
        <v>2.7</v>
      </c>
      <c r="N165" s="5" t="s">
        <v>40</v>
      </c>
      <c r="O165" s="46">
        <f>poids(tab_stock[[#This Row],[Format]],tab_stock[[#This Row],[Stock réel (mm) / m²]],tab_stock[[#This Row],[Poids au mètre(kg)]])</f>
        <v>0</v>
      </c>
      <c r="P165" s="50">
        <f>O165*VLOOKUP(tab_stock[[#This Row],[Matériaux]],tab_matériaux[],4,FALSE)</f>
        <v>0</v>
      </c>
      <c r="Q165" s="26"/>
      <c r="R165" s="6"/>
    </row>
    <row r="166" spans="1:18" x14ac:dyDescent="0.25">
      <c r="A166" s="28"/>
      <c r="B166" s="11"/>
      <c r="C166" s="16"/>
      <c r="D166" s="5" t="s">
        <v>56</v>
      </c>
      <c r="E166" s="5" t="s">
        <v>216</v>
      </c>
      <c r="F166" s="31" t="str">
        <f>VLOOKUP(tab_stock[[#This Row],[Matériaux]],tab_matériaux[],2,FALSE)</f>
        <v>Acier</v>
      </c>
      <c r="G166" s="15"/>
      <c r="H166" s="15">
        <v>30</v>
      </c>
      <c r="I166" s="15">
        <v>30</v>
      </c>
      <c r="J166" s="15">
        <v>3</v>
      </c>
      <c r="K166" s="18">
        <f>surface(tab_stock[[#This Row],[Format]],tab_stock[[#This Row],[Ø (mm)]],tab_stock[[#This Row],[Largueur/basse (mm)]],tab_stock[[#This Row],[hauteur (mm)]],tab_stock[[#This Row],[épaisseur (mm)]])</f>
        <v>1.7099999999999998E-4</v>
      </c>
      <c r="L166" s="21">
        <f>VLOOKUP(tab_stock[[#This Row],[Matériaux]],tab_matériaux[],3,FALSE)*tab_stock[[#This Row],[Surface m²]]</f>
        <v>1.3337999999999999</v>
      </c>
      <c r="M166" s="21">
        <v>6</v>
      </c>
      <c r="N166" s="5" t="s">
        <v>40</v>
      </c>
      <c r="O166" s="46">
        <f>poids(tab_stock[[#This Row],[Format]],tab_stock[[#This Row],[Stock réel (mm) / m²]],tab_stock[[#This Row],[Poids au mètre(kg)]])</f>
        <v>8.0027999999999992E-3</v>
      </c>
      <c r="P166" s="50">
        <f>O166*VLOOKUP(tab_stock[[#This Row],[Matériaux]],tab_matériaux[],4,FALSE)</f>
        <v>0</v>
      </c>
      <c r="Q166" s="26"/>
      <c r="R166" s="6"/>
    </row>
    <row r="167" spans="1:18" x14ac:dyDescent="0.25">
      <c r="A167" s="28"/>
      <c r="B167" s="11"/>
      <c r="C167" s="16"/>
      <c r="D167" s="5" t="s">
        <v>56</v>
      </c>
      <c r="E167" s="5" t="s">
        <v>216</v>
      </c>
      <c r="F167" s="31" t="str">
        <f>VLOOKUP(tab_stock[[#This Row],[Matériaux]],tab_matériaux[],2,FALSE)</f>
        <v>Acier</v>
      </c>
      <c r="G167" s="15"/>
      <c r="H167" s="15">
        <v>100</v>
      </c>
      <c r="I167" s="15">
        <v>50</v>
      </c>
      <c r="J167" s="15">
        <v>7</v>
      </c>
      <c r="K167" s="18">
        <f>surface(tab_stock[[#This Row],[Format]],tab_stock[[#This Row],[Ø (mm)]],tab_stock[[#This Row],[Largueur/basse (mm)]],tab_stock[[#This Row],[hauteur (mm)]],tab_stock[[#This Row],[épaisseur (mm)]])</f>
        <v>1.0009999999999999E-3</v>
      </c>
      <c r="L167" s="21">
        <f>VLOOKUP(tab_stock[[#This Row],[Matériaux]],tab_matériaux[],3,FALSE)*tab_stock[[#This Row],[Surface m²]]</f>
        <v>7.8077999999999994</v>
      </c>
      <c r="M167" s="21">
        <v>6</v>
      </c>
      <c r="N167" s="5" t="s">
        <v>37</v>
      </c>
      <c r="O167" s="46">
        <f>poids(tab_stock[[#This Row],[Format]],tab_stock[[#This Row],[Stock réel (mm) / m²]],tab_stock[[#This Row],[Poids au mètre(kg)]])</f>
        <v>4.6846799999999994E-2</v>
      </c>
      <c r="P167" s="50">
        <f>O167*VLOOKUP(tab_stock[[#This Row],[Matériaux]],tab_matériaux[],4,FALSE)</f>
        <v>0</v>
      </c>
      <c r="Q167" s="26"/>
      <c r="R167" s="6"/>
    </row>
    <row r="168" spans="1:18" x14ac:dyDescent="0.25">
      <c r="A168" s="28"/>
      <c r="B168" s="11"/>
      <c r="C168" s="16"/>
      <c r="D168" s="5" t="s">
        <v>45</v>
      </c>
      <c r="E168" s="5" t="s">
        <v>216</v>
      </c>
      <c r="F168" s="31" t="str">
        <f>VLOOKUP(tab_stock[[#This Row],[Matériaux]],tab_matériaux[],2,FALSE)</f>
        <v>Acier</v>
      </c>
      <c r="G168" s="15"/>
      <c r="H168" s="15">
        <v>50</v>
      </c>
      <c r="I168" s="15"/>
      <c r="J168" s="15">
        <v>25</v>
      </c>
      <c r="K168" s="18">
        <f>surface(tab_stock[[#This Row],[Format]],tab_stock[[#This Row],[Ø (mm)]],tab_stock[[#This Row],[Largueur/basse (mm)]],tab_stock[[#This Row],[hauteur (mm)]],tab_stock[[#This Row],[épaisseur (mm)]])</f>
        <v>1.25E-3</v>
      </c>
      <c r="L168" s="21">
        <f>VLOOKUP(tab_stock[[#This Row],[Matériaux]],tab_matériaux[],3,FALSE)*tab_stock[[#This Row],[Surface m²]]</f>
        <v>9.75</v>
      </c>
      <c r="M168" s="18">
        <v>2</v>
      </c>
      <c r="N168" s="5" t="s">
        <v>40</v>
      </c>
      <c r="O168" s="46">
        <f>poids(tab_stock[[#This Row],[Format]],tab_stock[[#This Row],[Stock réel (mm) / m²]],tab_stock[[#This Row],[Poids au mètre(kg)]])</f>
        <v>1.95E-2</v>
      </c>
      <c r="P168" s="50">
        <f>O168*VLOOKUP(tab_stock[[#This Row],[Matériaux]],tab_matériaux[],4,FALSE)</f>
        <v>0</v>
      </c>
      <c r="Q168" s="26"/>
      <c r="R168" s="6"/>
    </row>
    <row r="169" spans="1:18" x14ac:dyDescent="0.25">
      <c r="A169" s="28"/>
      <c r="B169" s="11"/>
      <c r="C169" s="16"/>
      <c r="D169" s="5" t="s">
        <v>45</v>
      </c>
      <c r="E169" s="5" t="s">
        <v>216</v>
      </c>
      <c r="F169" s="31" t="str">
        <f>VLOOKUP(tab_stock[[#This Row],[Matériaux]],tab_matériaux[],2,FALSE)</f>
        <v>Acier</v>
      </c>
      <c r="G169" s="15"/>
      <c r="H169" s="15">
        <v>160</v>
      </c>
      <c r="I169" s="15"/>
      <c r="J169" s="15">
        <v>25</v>
      </c>
      <c r="K169" s="18">
        <f>surface(tab_stock[[#This Row],[Format]],tab_stock[[#This Row],[Ø (mm)]],tab_stock[[#This Row],[Largueur/basse (mm)]],tab_stock[[#This Row],[hauteur (mm)]],tab_stock[[#This Row],[épaisseur (mm)]])</f>
        <v>4.0000000000000001E-3</v>
      </c>
      <c r="L169" s="21">
        <f>VLOOKUP(tab_stock[[#This Row],[Matériaux]],tab_matériaux[],3,FALSE)*tab_stock[[#This Row],[Surface m²]]</f>
        <v>31.2</v>
      </c>
      <c r="M169" s="18">
        <v>3</v>
      </c>
      <c r="N169" s="5" t="s">
        <v>40</v>
      </c>
      <c r="O169" s="46">
        <f>poids(tab_stock[[#This Row],[Format]],tab_stock[[#This Row],[Stock réel (mm) / m²]],tab_stock[[#This Row],[Poids au mètre(kg)]])</f>
        <v>9.3600000000000003E-2</v>
      </c>
      <c r="P169" s="50">
        <f>O169*VLOOKUP(tab_stock[[#This Row],[Matériaux]],tab_matériaux[],4,FALSE)</f>
        <v>0</v>
      </c>
      <c r="Q169" s="26"/>
      <c r="R169" s="6"/>
    </row>
    <row r="170" spans="1:18" x14ac:dyDescent="0.25">
      <c r="A170" s="28"/>
      <c r="B170" s="11"/>
      <c r="C170" s="16"/>
      <c r="D170" s="5" t="s">
        <v>45</v>
      </c>
      <c r="E170" s="5" t="s">
        <v>216</v>
      </c>
      <c r="F170" s="31" t="str">
        <f>VLOOKUP(tab_stock[[#This Row],[Matériaux]],tab_matériaux[],2,FALSE)</f>
        <v>Acier</v>
      </c>
      <c r="G170" s="15"/>
      <c r="H170" s="15">
        <v>200</v>
      </c>
      <c r="I170" s="15"/>
      <c r="J170" s="15">
        <v>25</v>
      </c>
      <c r="K170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170" s="21">
        <f>VLOOKUP(tab_stock[[#This Row],[Matériaux]],tab_matériaux[],3,FALSE)*tab_stock[[#This Row],[Surface m²]]</f>
        <v>39</v>
      </c>
      <c r="M170" s="18">
        <v>1</v>
      </c>
      <c r="N170" s="5" t="s">
        <v>40</v>
      </c>
      <c r="O170" s="46">
        <f>poids(tab_stock[[#This Row],[Format]],tab_stock[[#This Row],[Stock réel (mm) / m²]],tab_stock[[#This Row],[Poids au mètre(kg)]])</f>
        <v>3.9E-2</v>
      </c>
      <c r="P170" s="50">
        <f>O170*VLOOKUP(tab_stock[[#This Row],[Matériaux]],tab_matériaux[],4,FALSE)</f>
        <v>0</v>
      </c>
      <c r="Q170" s="26"/>
      <c r="R170" s="6"/>
    </row>
    <row r="171" spans="1:18" x14ac:dyDescent="0.25">
      <c r="A171" s="28"/>
      <c r="B171" s="11"/>
      <c r="C171" s="16"/>
      <c r="D171" s="5" t="s">
        <v>45</v>
      </c>
      <c r="E171" s="5" t="s">
        <v>216</v>
      </c>
      <c r="F171" s="31" t="str">
        <f>VLOOKUP(tab_stock[[#This Row],[Matériaux]],tab_matériaux[],2,FALSE)</f>
        <v>Acier</v>
      </c>
      <c r="G171" s="15"/>
      <c r="H171" s="15">
        <v>80</v>
      </c>
      <c r="I171" s="15"/>
      <c r="J171" s="15">
        <v>20</v>
      </c>
      <c r="K171" s="18">
        <f>surface(tab_stock[[#This Row],[Format]],tab_stock[[#This Row],[Ø (mm)]],tab_stock[[#This Row],[Largueur/basse (mm)]],tab_stock[[#This Row],[hauteur (mm)]],tab_stock[[#This Row],[épaisseur (mm)]])</f>
        <v>1.5999999999999999E-3</v>
      </c>
      <c r="L171" s="21">
        <f>VLOOKUP(tab_stock[[#This Row],[Matériaux]],tab_matériaux[],3,FALSE)*tab_stock[[#This Row],[Surface m²]]</f>
        <v>12.479999999999999</v>
      </c>
      <c r="M171" s="18">
        <v>4</v>
      </c>
      <c r="N171" s="5" t="s">
        <v>40</v>
      </c>
      <c r="O171" s="46">
        <f>poids(tab_stock[[#This Row],[Format]],tab_stock[[#This Row],[Stock réel (mm) / m²]],tab_stock[[#This Row],[Poids au mètre(kg)]])</f>
        <v>4.9919999999999999E-2</v>
      </c>
      <c r="P171" s="50">
        <f>O171*VLOOKUP(tab_stock[[#This Row],[Matériaux]],tab_matériaux[],4,FALSE)</f>
        <v>0</v>
      </c>
      <c r="Q171" s="26"/>
      <c r="R171" s="6"/>
    </row>
    <row r="172" spans="1:18" x14ac:dyDescent="0.25">
      <c r="A172" s="28"/>
      <c r="B172" s="11"/>
      <c r="C172" s="16"/>
      <c r="D172" s="5" t="s">
        <v>45</v>
      </c>
      <c r="E172" s="5" t="s">
        <v>216</v>
      </c>
      <c r="F172" s="31" t="str">
        <f>VLOOKUP(tab_stock[[#This Row],[Matériaux]],tab_matériaux[],2,FALSE)</f>
        <v>Acier</v>
      </c>
      <c r="G172" s="15"/>
      <c r="H172" s="15">
        <v>160</v>
      </c>
      <c r="I172" s="15"/>
      <c r="J172" s="15">
        <v>10</v>
      </c>
      <c r="K172" s="18">
        <f>surface(tab_stock[[#This Row],[Format]],tab_stock[[#This Row],[Ø (mm)]],tab_stock[[#This Row],[Largueur/basse (mm)]],tab_stock[[#This Row],[hauteur (mm)]],tab_stock[[#This Row],[épaisseur (mm)]])</f>
        <v>1.5999999999999999E-3</v>
      </c>
      <c r="L172" s="21">
        <f>VLOOKUP(tab_stock[[#This Row],[Matériaux]],tab_matériaux[],3,FALSE)*tab_stock[[#This Row],[Surface m²]]</f>
        <v>12.479999999999999</v>
      </c>
      <c r="M172" s="18">
        <v>2</v>
      </c>
      <c r="N172" s="5" t="s">
        <v>40</v>
      </c>
      <c r="O172" s="46">
        <f>poids(tab_stock[[#This Row],[Format]],tab_stock[[#This Row],[Stock réel (mm) / m²]],tab_stock[[#This Row],[Poids au mètre(kg)]])</f>
        <v>2.496E-2</v>
      </c>
      <c r="P172" s="50">
        <f>O172*VLOOKUP(tab_stock[[#This Row],[Matériaux]],tab_matériaux[],4,FALSE)</f>
        <v>0</v>
      </c>
      <c r="Q172" s="26"/>
      <c r="R172" s="6"/>
    </row>
    <row r="173" spans="1:18" x14ac:dyDescent="0.25">
      <c r="A173" s="28"/>
      <c r="B173" s="11"/>
      <c r="C173" s="16"/>
      <c r="D173" s="5" t="s">
        <v>45</v>
      </c>
      <c r="E173" s="5" t="s">
        <v>216</v>
      </c>
      <c r="F173" s="31" t="str">
        <f>VLOOKUP(tab_stock[[#This Row],[Matériaux]],tab_matériaux[],2,FALSE)</f>
        <v>Acier</v>
      </c>
      <c r="G173" s="15"/>
      <c r="H173" s="15">
        <v>180</v>
      </c>
      <c r="I173" s="15"/>
      <c r="J173" s="15">
        <v>15</v>
      </c>
      <c r="K173" s="18">
        <f>surface(tab_stock[[#This Row],[Format]],tab_stock[[#This Row],[Ø (mm)]],tab_stock[[#This Row],[Largueur/basse (mm)]],tab_stock[[#This Row],[hauteur (mm)]],tab_stock[[#This Row],[épaisseur (mm)]])</f>
        <v>2.6999999999999997E-3</v>
      </c>
      <c r="L173" s="21">
        <f>VLOOKUP(tab_stock[[#This Row],[Matériaux]],tab_matériaux[],3,FALSE)*tab_stock[[#This Row],[Surface m²]]</f>
        <v>21.06</v>
      </c>
      <c r="M173" s="18">
        <v>4</v>
      </c>
      <c r="N173" s="5" t="s">
        <v>40</v>
      </c>
      <c r="O173" s="46">
        <f>poids(tab_stock[[#This Row],[Format]],tab_stock[[#This Row],[Stock réel (mm) / m²]],tab_stock[[#This Row],[Poids au mètre(kg)]])</f>
        <v>8.4239999999999995E-2</v>
      </c>
      <c r="P173" s="50">
        <f>O173*VLOOKUP(tab_stock[[#This Row],[Matériaux]],tab_matériaux[],4,FALSE)</f>
        <v>0</v>
      </c>
      <c r="Q173" s="26"/>
      <c r="R173" s="6"/>
    </row>
    <row r="174" spans="1:18" x14ac:dyDescent="0.25">
      <c r="A174" s="28"/>
      <c r="B174" s="11"/>
      <c r="C174" s="16"/>
      <c r="D174" s="5" t="s">
        <v>45</v>
      </c>
      <c r="E174" s="5" t="s">
        <v>216</v>
      </c>
      <c r="F174" s="31" t="str">
        <f>VLOOKUP(tab_stock[[#This Row],[Matériaux]],tab_matériaux[],2,FALSE)</f>
        <v>Acier</v>
      </c>
      <c r="G174" s="15"/>
      <c r="H174" s="15">
        <v>160</v>
      </c>
      <c r="I174" s="15"/>
      <c r="J174" s="15">
        <v>20</v>
      </c>
      <c r="K174" s="18">
        <f>surface(tab_stock[[#This Row],[Format]],tab_stock[[#This Row],[Ø (mm)]],tab_stock[[#This Row],[Largueur/basse (mm)]],tab_stock[[#This Row],[hauteur (mm)]],tab_stock[[#This Row],[épaisseur (mm)]])</f>
        <v>3.1999999999999997E-3</v>
      </c>
      <c r="L174" s="21">
        <f>VLOOKUP(tab_stock[[#This Row],[Matériaux]],tab_matériaux[],3,FALSE)*tab_stock[[#This Row],[Surface m²]]</f>
        <v>24.959999999999997</v>
      </c>
      <c r="M174" s="18">
        <v>2</v>
      </c>
      <c r="N174" s="5" t="s">
        <v>40</v>
      </c>
      <c r="O174" s="46">
        <f>poids(tab_stock[[#This Row],[Format]],tab_stock[[#This Row],[Stock réel (mm) / m²]],tab_stock[[#This Row],[Poids au mètre(kg)]])</f>
        <v>4.9919999999999999E-2</v>
      </c>
      <c r="P174" s="50">
        <f>O174*VLOOKUP(tab_stock[[#This Row],[Matériaux]],tab_matériaux[],4,FALSE)</f>
        <v>0</v>
      </c>
      <c r="Q174" s="26"/>
      <c r="R174" s="6"/>
    </row>
    <row r="175" spans="1:18" x14ac:dyDescent="0.25">
      <c r="A175" s="28"/>
      <c r="B175" s="11"/>
      <c r="C175" s="16"/>
      <c r="D175" s="5" t="s">
        <v>45</v>
      </c>
      <c r="E175" s="5" t="s">
        <v>216</v>
      </c>
      <c r="F175" s="31" t="str">
        <f>VLOOKUP(tab_stock[[#This Row],[Matériaux]],tab_matériaux[],2,FALSE)</f>
        <v>Acier</v>
      </c>
      <c r="G175" s="15"/>
      <c r="H175" s="15">
        <v>180</v>
      </c>
      <c r="I175" s="15"/>
      <c r="J175" s="15">
        <v>15</v>
      </c>
      <c r="K175" s="18">
        <f>surface(tab_stock[[#This Row],[Format]],tab_stock[[#This Row],[Ø (mm)]],tab_stock[[#This Row],[Largueur/basse (mm)]],tab_stock[[#This Row],[hauteur (mm)]],tab_stock[[#This Row],[épaisseur (mm)]])</f>
        <v>2.6999999999999997E-3</v>
      </c>
      <c r="L175" s="21">
        <f>VLOOKUP(tab_stock[[#This Row],[Matériaux]],tab_matériaux[],3,FALSE)*tab_stock[[#This Row],[Surface m²]]</f>
        <v>21.06</v>
      </c>
      <c r="M175" s="18">
        <v>1</v>
      </c>
      <c r="N175" s="5" t="s">
        <v>40</v>
      </c>
      <c r="O175" s="46">
        <f>poids(tab_stock[[#This Row],[Format]],tab_stock[[#This Row],[Stock réel (mm) / m²]],tab_stock[[#This Row],[Poids au mètre(kg)]])</f>
        <v>2.1059999999999999E-2</v>
      </c>
      <c r="P175" s="50">
        <f>O175*VLOOKUP(tab_stock[[#This Row],[Matériaux]],tab_matériaux[],4,FALSE)</f>
        <v>0</v>
      </c>
      <c r="Q175" s="26"/>
      <c r="R175" s="6"/>
    </row>
    <row r="176" spans="1:18" x14ac:dyDescent="0.25">
      <c r="A176" s="28"/>
      <c r="B176" s="11"/>
      <c r="C176" s="16"/>
      <c r="D176" s="5" t="s">
        <v>45</v>
      </c>
      <c r="E176" s="5" t="s">
        <v>216</v>
      </c>
      <c r="F176" s="31" t="str">
        <f>VLOOKUP(tab_stock[[#This Row],[Matériaux]],tab_matériaux[],2,FALSE)</f>
        <v>Acier</v>
      </c>
      <c r="G176" s="15"/>
      <c r="H176" s="15">
        <v>80</v>
      </c>
      <c r="I176" s="15"/>
      <c r="J176" s="15">
        <v>15</v>
      </c>
      <c r="K176" s="18">
        <f>surface(tab_stock[[#This Row],[Format]],tab_stock[[#This Row],[Ø (mm)]],tab_stock[[#This Row],[Largueur/basse (mm)]],tab_stock[[#This Row],[hauteur (mm)]],tab_stock[[#This Row],[épaisseur (mm)]])</f>
        <v>1.1999999999999999E-3</v>
      </c>
      <c r="L176" s="21">
        <f>VLOOKUP(tab_stock[[#This Row],[Matériaux]],tab_matériaux[],3,FALSE)*tab_stock[[#This Row],[Surface m²]]</f>
        <v>9.36</v>
      </c>
      <c r="M176" s="18">
        <v>5</v>
      </c>
      <c r="N176" s="5" t="s">
        <v>40</v>
      </c>
      <c r="O176" s="46">
        <f>poids(tab_stock[[#This Row],[Format]],tab_stock[[#This Row],[Stock réel (mm) / m²]],tab_stock[[#This Row],[Poids au mètre(kg)]])</f>
        <v>4.6800000000000001E-2</v>
      </c>
      <c r="P176" s="50">
        <f>O176*VLOOKUP(tab_stock[[#This Row],[Matériaux]],tab_matériaux[],4,FALSE)</f>
        <v>0</v>
      </c>
      <c r="Q176" s="26"/>
      <c r="R176" s="6"/>
    </row>
    <row r="177" spans="1:18" x14ac:dyDescent="0.25">
      <c r="A177" s="28"/>
      <c r="B177" s="11"/>
      <c r="C177" s="16"/>
      <c r="D177" s="5" t="s">
        <v>45</v>
      </c>
      <c r="E177" s="5" t="s">
        <v>216</v>
      </c>
      <c r="F177" s="31" t="str">
        <f>VLOOKUP(tab_stock[[#This Row],[Matériaux]],tab_matériaux[],2,FALSE)</f>
        <v>Acier</v>
      </c>
      <c r="G177" s="15"/>
      <c r="H177" s="15">
        <v>50</v>
      </c>
      <c r="I177" s="15"/>
      <c r="J177" s="15">
        <v>15</v>
      </c>
      <c r="K177" s="18">
        <f>surface(tab_stock[[#This Row],[Format]],tab_stock[[#This Row],[Ø (mm)]],tab_stock[[#This Row],[Largueur/basse (mm)]],tab_stock[[#This Row],[hauteur (mm)]],tab_stock[[#This Row],[épaisseur (mm)]])</f>
        <v>7.5000000000000002E-4</v>
      </c>
      <c r="L177" s="21">
        <f>VLOOKUP(tab_stock[[#This Row],[Matériaux]],tab_matériaux[],3,FALSE)*tab_stock[[#This Row],[Surface m²]]</f>
        <v>5.8500000000000005</v>
      </c>
      <c r="M177" s="18">
        <v>4</v>
      </c>
      <c r="N177" s="5" t="s">
        <v>40</v>
      </c>
      <c r="O177" s="46">
        <f>poids(tab_stock[[#This Row],[Format]],tab_stock[[#This Row],[Stock réel (mm) / m²]],tab_stock[[#This Row],[Poids au mètre(kg)]])</f>
        <v>2.3400000000000004E-2</v>
      </c>
      <c r="P177" s="50">
        <f>O177*VLOOKUP(tab_stock[[#This Row],[Matériaux]],tab_matériaux[],4,FALSE)</f>
        <v>0</v>
      </c>
      <c r="Q177" s="26"/>
      <c r="R177" s="6"/>
    </row>
    <row r="178" spans="1:18" x14ac:dyDescent="0.25">
      <c r="A178" s="28"/>
      <c r="B178" s="11"/>
      <c r="C178" s="16"/>
      <c r="D178" s="5" t="s">
        <v>45</v>
      </c>
      <c r="E178" s="5" t="s">
        <v>216</v>
      </c>
      <c r="F178" s="31" t="str">
        <f>VLOOKUP(tab_stock[[#This Row],[Matériaux]],tab_matériaux[],2,FALSE)</f>
        <v>Acier</v>
      </c>
      <c r="G178" s="15"/>
      <c r="H178" s="15">
        <v>60</v>
      </c>
      <c r="I178" s="15"/>
      <c r="J178" s="15">
        <v>10</v>
      </c>
      <c r="K178" s="18">
        <f>surface(tab_stock[[#This Row],[Format]],tab_stock[[#This Row],[Ø (mm)]],tab_stock[[#This Row],[Largueur/basse (mm)]],tab_stock[[#This Row],[hauteur (mm)]],tab_stock[[#This Row],[épaisseur (mm)]])</f>
        <v>5.9999999999999995E-4</v>
      </c>
      <c r="L178" s="21">
        <f>VLOOKUP(tab_stock[[#This Row],[Matériaux]],tab_matériaux[],3,FALSE)*tab_stock[[#This Row],[Surface m²]]</f>
        <v>4.68</v>
      </c>
      <c r="M178" s="18">
        <v>11</v>
      </c>
      <c r="N178" s="5" t="s">
        <v>40</v>
      </c>
      <c r="O178" s="46">
        <f>poids(tab_stock[[#This Row],[Format]],tab_stock[[#This Row],[Stock réel (mm) / m²]],tab_stock[[#This Row],[Poids au mètre(kg)]])</f>
        <v>5.1479999999999998E-2</v>
      </c>
      <c r="P178" s="50">
        <f>O178*VLOOKUP(tab_stock[[#This Row],[Matériaux]],tab_matériaux[],4,FALSE)</f>
        <v>0</v>
      </c>
      <c r="Q178" s="26"/>
      <c r="R178" s="6"/>
    </row>
    <row r="179" spans="1:18" x14ac:dyDescent="0.25">
      <c r="A179" s="28"/>
      <c r="B179" s="11"/>
      <c r="C179" s="16"/>
      <c r="D179" s="5" t="s">
        <v>45</v>
      </c>
      <c r="E179" s="5" t="s">
        <v>216</v>
      </c>
      <c r="F179" s="31" t="str">
        <f>VLOOKUP(tab_stock[[#This Row],[Matériaux]],tab_matériaux[],2,FALSE)</f>
        <v>Acier</v>
      </c>
      <c r="G179" s="15"/>
      <c r="H179" s="15"/>
      <c r="I179" s="15"/>
      <c r="J179" s="15"/>
      <c r="K179" s="18">
        <f>surface(tab_stock[[#This Row],[Format]],tab_stock[[#This Row],[Ø (mm)]],tab_stock[[#This Row],[Largueur/basse (mm)]],tab_stock[[#This Row],[hauteur (mm)]],tab_stock[[#This Row],[épaisseur (mm)]])</f>
        <v>0</v>
      </c>
      <c r="L179" s="21">
        <f>VLOOKUP(tab_stock[[#This Row],[Matériaux]],tab_matériaux[],3,FALSE)*tab_stock[[#This Row],[Surface m²]]</f>
        <v>0</v>
      </c>
      <c r="M179" s="18">
        <v>6</v>
      </c>
      <c r="N179" s="5" t="s">
        <v>37</v>
      </c>
      <c r="O179" s="46">
        <f>poids(tab_stock[[#This Row],[Format]],tab_stock[[#This Row],[Stock réel (mm) / m²]],tab_stock[[#This Row],[Poids au mètre(kg)]])</f>
        <v>0</v>
      </c>
      <c r="P179" s="50">
        <f>O179*VLOOKUP(tab_stock[[#This Row],[Matériaux]],tab_matériaux[],4,FALSE)</f>
        <v>0</v>
      </c>
      <c r="Q179" s="26"/>
      <c r="R179" s="6"/>
    </row>
    <row r="180" spans="1:18" x14ac:dyDescent="0.25">
      <c r="A180" s="28"/>
      <c r="B180" s="11"/>
      <c r="C180" s="16"/>
      <c r="D180" s="5" t="s">
        <v>45</v>
      </c>
      <c r="E180" s="5" t="s">
        <v>216</v>
      </c>
      <c r="F180" s="31" t="str">
        <f>VLOOKUP(tab_stock[[#This Row],[Matériaux]],tab_matériaux[],2,FALSE)</f>
        <v>Acier</v>
      </c>
      <c r="G180" s="15"/>
      <c r="H180" s="15">
        <v>80</v>
      </c>
      <c r="I180" s="15"/>
      <c r="J180" s="15">
        <v>4</v>
      </c>
      <c r="K180" s="18">
        <f>surface(tab_stock[[#This Row],[Format]],tab_stock[[#This Row],[Ø (mm)]],tab_stock[[#This Row],[Largueur/basse (mm)]],tab_stock[[#This Row],[hauteur (mm)]],tab_stock[[#This Row],[épaisseur (mm)]])</f>
        <v>3.1999999999999997E-4</v>
      </c>
      <c r="L180" s="21">
        <f>VLOOKUP(tab_stock[[#This Row],[Matériaux]],tab_matériaux[],3,FALSE)*tab_stock[[#This Row],[Surface m²]]</f>
        <v>2.496</v>
      </c>
      <c r="M180" s="18">
        <v>6</v>
      </c>
      <c r="N180" s="5" t="s">
        <v>40</v>
      </c>
      <c r="O180" s="46">
        <f>poids(tab_stock[[#This Row],[Format]],tab_stock[[#This Row],[Stock réel (mm) / m²]],tab_stock[[#This Row],[Poids au mètre(kg)]])</f>
        <v>1.4976E-2</v>
      </c>
      <c r="P180" s="50">
        <f>O180*VLOOKUP(tab_stock[[#This Row],[Matériaux]],tab_matériaux[],4,FALSE)</f>
        <v>0</v>
      </c>
      <c r="Q180" s="26"/>
      <c r="R180" s="6"/>
    </row>
    <row r="181" spans="1:18" x14ac:dyDescent="0.25">
      <c r="A181" s="28"/>
      <c r="B181" s="11"/>
      <c r="C181" s="16"/>
      <c r="D181" s="5" t="s">
        <v>45</v>
      </c>
      <c r="E181" s="5" t="s">
        <v>216</v>
      </c>
      <c r="F181" s="31" t="str">
        <f>VLOOKUP(tab_stock[[#This Row],[Matériaux]],tab_matériaux[],2,FALSE)</f>
        <v>Acier</v>
      </c>
      <c r="G181" s="15"/>
      <c r="H181" s="15">
        <v>100</v>
      </c>
      <c r="I181" s="15"/>
      <c r="J181" s="15">
        <v>10</v>
      </c>
      <c r="K181" s="18">
        <f>surface(tab_stock[[#This Row],[Format]],tab_stock[[#This Row],[Ø (mm)]],tab_stock[[#This Row],[Largueur/basse (mm)]],tab_stock[[#This Row],[hauteur (mm)]],tab_stock[[#This Row],[épaisseur (mm)]])</f>
        <v>1E-3</v>
      </c>
      <c r="L181" s="21">
        <f>VLOOKUP(tab_stock[[#This Row],[Matériaux]],tab_matériaux[],3,FALSE)*tab_stock[[#This Row],[Surface m²]]</f>
        <v>7.8</v>
      </c>
      <c r="M181" s="18">
        <v>2</v>
      </c>
      <c r="N181" s="5" t="s">
        <v>36</v>
      </c>
      <c r="O181" s="46">
        <f>poids(tab_stock[[#This Row],[Format]],tab_stock[[#This Row],[Stock réel (mm) / m²]],tab_stock[[#This Row],[Poids au mètre(kg)]])</f>
        <v>1.5599999999999999E-2</v>
      </c>
      <c r="P181" s="50">
        <f>O181*VLOOKUP(tab_stock[[#This Row],[Matériaux]],tab_matériaux[],4,FALSE)</f>
        <v>0</v>
      </c>
      <c r="Q181" s="26"/>
      <c r="R181" s="6"/>
    </row>
    <row r="182" spans="1:18" x14ac:dyDescent="0.25">
      <c r="A182" s="28"/>
      <c r="B182" s="11"/>
      <c r="C182" s="16"/>
      <c r="D182" s="5" t="s">
        <v>45</v>
      </c>
      <c r="E182" s="5" t="s">
        <v>216</v>
      </c>
      <c r="F182" s="31" t="str">
        <f>VLOOKUP(tab_stock[[#This Row],[Matériaux]],tab_matériaux[],2,FALSE)</f>
        <v>Acier</v>
      </c>
      <c r="G182" s="15"/>
      <c r="H182" s="15">
        <v>50</v>
      </c>
      <c r="I182" s="15"/>
      <c r="J182" s="15">
        <v>20</v>
      </c>
      <c r="K182" s="18">
        <f>surface(tab_stock[[#This Row],[Format]],tab_stock[[#This Row],[Ø (mm)]],tab_stock[[#This Row],[Largueur/basse (mm)]],tab_stock[[#This Row],[hauteur (mm)]],tab_stock[[#This Row],[épaisseur (mm)]])</f>
        <v>1E-3</v>
      </c>
      <c r="L182" s="21">
        <f>VLOOKUP(tab_stock[[#This Row],[Matériaux]],tab_matériaux[],3,FALSE)*tab_stock[[#This Row],[Surface m²]]</f>
        <v>7.8</v>
      </c>
      <c r="M182" s="18">
        <v>4</v>
      </c>
      <c r="N182" s="5" t="s">
        <v>36</v>
      </c>
      <c r="O182" s="46">
        <f>poids(tab_stock[[#This Row],[Format]],tab_stock[[#This Row],[Stock réel (mm) / m²]],tab_stock[[#This Row],[Poids au mètre(kg)]])</f>
        <v>3.1199999999999999E-2</v>
      </c>
      <c r="P182" s="50">
        <f>O182*VLOOKUP(tab_stock[[#This Row],[Matériaux]],tab_matériaux[],4,FALSE)</f>
        <v>0</v>
      </c>
      <c r="Q182" s="26"/>
      <c r="R182" s="6"/>
    </row>
    <row r="183" spans="1:18" x14ac:dyDescent="0.25">
      <c r="A183" s="28"/>
      <c r="B183" s="11"/>
      <c r="C183" s="16"/>
      <c r="D183" s="5" t="s">
        <v>45</v>
      </c>
      <c r="E183" s="5" t="s">
        <v>216</v>
      </c>
      <c r="F183" s="31" t="str">
        <f>VLOOKUP(tab_stock[[#This Row],[Matériaux]],tab_matériaux[],2,FALSE)</f>
        <v>Acier</v>
      </c>
      <c r="G183" s="15"/>
      <c r="H183" s="15">
        <v>20</v>
      </c>
      <c r="I183" s="15"/>
      <c r="J183" s="15">
        <v>10</v>
      </c>
      <c r="K183" s="18">
        <f>surface(tab_stock[[#This Row],[Format]],tab_stock[[#This Row],[Ø (mm)]],tab_stock[[#This Row],[Largueur/basse (mm)]],tab_stock[[#This Row],[hauteur (mm)]],tab_stock[[#This Row],[épaisseur (mm)]])</f>
        <v>1.9999999999999998E-4</v>
      </c>
      <c r="L183" s="21">
        <f>VLOOKUP(tab_stock[[#This Row],[Matériaux]],tab_matériaux[],3,FALSE)*tab_stock[[#This Row],[Surface m²]]</f>
        <v>1.5599999999999998</v>
      </c>
      <c r="M183" s="18">
        <v>10</v>
      </c>
      <c r="N183" s="5" t="s">
        <v>38</v>
      </c>
      <c r="O183" s="46">
        <f>poids(tab_stock[[#This Row],[Format]],tab_stock[[#This Row],[Stock réel (mm) / m²]],tab_stock[[#This Row],[Poids au mètre(kg)]])</f>
        <v>1.5599999999999998E-2</v>
      </c>
      <c r="P183" s="50">
        <f>O183*VLOOKUP(tab_stock[[#This Row],[Matériaux]],tab_matériaux[],4,FALSE)</f>
        <v>0</v>
      </c>
      <c r="Q183" s="26"/>
      <c r="R183" s="6"/>
    </row>
    <row r="184" spans="1:18" x14ac:dyDescent="0.25">
      <c r="A184" s="28"/>
      <c r="B184" s="11"/>
      <c r="C184" s="16"/>
      <c r="D184" s="5" t="s">
        <v>45</v>
      </c>
      <c r="E184" s="5" t="s">
        <v>216</v>
      </c>
      <c r="F184" s="31" t="str">
        <f>VLOOKUP(tab_stock[[#This Row],[Matériaux]],tab_matériaux[],2,FALSE)</f>
        <v>Acier</v>
      </c>
      <c r="G184" s="15"/>
      <c r="H184" s="15">
        <v>50</v>
      </c>
      <c r="I184" s="15"/>
      <c r="J184" s="15">
        <v>6</v>
      </c>
      <c r="K184" s="18">
        <f>surface(tab_stock[[#This Row],[Format]],tab_stock[[#This Row],[Ø (mm)]],tab_stock[[#This Row],[Largueur/basse (mm)]],tab_stock[[#This Row],[hauteur (mm)]],tab_stock[[#This Row],[épaisseur (mm)]])</f>
        <v>2.9999999999999997E-4</v>
      </c>
      <c r="L184" s="21">
        <f>VLOOKUP(tab_stock[[#This Row],[Matériaux]],tab_matériaux[],3,FALSE)*tab_stock[[#This Row],[Surface m²]]</f>
        <v>2.34</v>
      </c>
      <c r="M184" s="18">
        <v>2</v>
      </c>
      <c r="N184" s="5" t="s">
        <v>38</v>
      </c>
      <c r="O184" s="46">
        <f>poids(tab_stock[[#This Row],[Format]],tab_stock[[#This Row],[Stock réel (mm) / m²]],tab_stock[[#This Row],[Poids au mètre(kg)]])</f>
        <v>4.6800000000000001E-3</v>
      </c>
      <c r="P184" s="50">
        <f>O184*VLOOKUP(tab_stock[[#This Row],[Matériaux]],tab_matériaux[],4,FALSE)</f>
        <v>0</v>
      </c>
      <c r="Q184" s="26"/>
      <c r="R184" s="6"/>
    </row>
    <row r="185" spans="1:18" x14ac:dyDescent="0.25">
      <c r="A185" s="28"/>
      <c r="B185" s="11"/>
      <c r="C185" s="16"/>
      <c r="D185" s="5" t="s">
        <v>45</v>
      </c>
      <c r="E185" s="5" t="s">
        <v>216</v>
      </c>
      <c r="F185" s="31" t="str">
        <f>VLOOKUP(tab_stock[[#This Row],[Matériaux]],tab_matériaux[],2,FALSE)</f>
        <v>Acier</v>
      </c>
      <c r="G185" s="15"/>
      <c r="H185" s="15"/>
      <c r="I185" s="15"/>
      <c r="J185" s="15"/>
      <c r="K185" s="18">
        <f>surface(tab_stock[[#This Row],[Format]],tab_stock[[#This Row],[Ø (mm)]],tab_stock[[#This Row],[Largueur/basse (mm)]],tab_stock[[#This Row],[hauteur (mm)]],tab_stock[[#This Row],[épaisseur (mm)]])</f>
        <v>0</v>
      </c>
      <c r="L185" s="21">
        <f>VLOOKUP(tab_stock[[#This Row],[Matériaux]],tab_matériaux[],3,FALSE)*tab_stock[[#This Row],[Surface m²]]</f>
        <v>0</v>
      </c>
      <c r="M185" s="18">
        <v>6</v>
      </c>
      <c r="N185" s="5" t="s">
        <v>37</v>
      </c>
      <c r="O185" s="46">
        <f>poids(tab_stock[[#This Row],[Format]],tab_stock[[#This Row],[Stock réel (mm) / m²]],tab_stock[[#This Row],[Poids au mètre(kg)]])</f>
        <v>0</v>
      </c>
      <c r="P185" s="50">
        <f>O185*VLOOKUP(tab_stock[[#This Row],[Matériaux]],tab_matériaux[],4,FALSE)</f>
        <v>0</v>
      </c>
      <c r="Q185" s="26"/>
      <c r="R185" s="6"/>
    </row>
    <row r="186" spans="1:18" x14ac:dyDescent="0.25">
      <c r="A186" s="28"/>
      <c r="B186" s="11"/>
      <c r="C186" s="16"/>
      <c r="D186" s="5" t="s">
        <v>45</v>
      </c>
      <c r="E186" s="5" t="s">
        <v>216</v>
      </c>
      <c r="F186" s="31" t="str">
        <f>VLOOKUP(tab_stock[[#This Row],[Matériaux]],tab_matériaux[],2,FALSE)</f>
        <v>Acier</v>
      </c>
      <c r="G186" s="15"/>
      <c r="H186" s="15">
        <v>150</v>
      </c>
      <c r="I186" s="15"/>
      <c r="J186" s="15">
        <v>10</v>
      </c>
      <c r="K186" s="18">
        <f>surface(tab_stock[[#This Row],[Format]],tab_stock[[#This Row],[Ø (mm)]],tab_stock[[#This Row],[Largueur/basse (mm)]],tab_stock[[#This Row],[hauteur (mm)]],tab_stock[[#This Row],[épaisseur (mm)]])</f>
        <v>1.5E-3</v>
      </c>
      <c r="L186" s="21">
        <f>VLOOKUP(tab_stock[[#This Row],[Matériaux]],tab_matériaux[],3,FALSE)*tab_stock[[#This Row],[Surface m²]]</f>
        <v>11.700000000000001</v>
      </c>
      <c r="M186" s="18">
        <v>6</v>
      </c>
      <c r="N186" s="5" t="s">
        <v>37</v>
      </c>
      <c r="O186" s="46">
        <f>poids(tab_stock[[#This Row],[Format]],tab_stock[[#This Row],[Stock réel (mm) / m²]],tab_stock[[#This Row],[Poids au mètre(kg)]])</f>
        <v>7.0199999999999999E-2</v>
      </c>
      <c r="P186" s="50">
        <f>O186*VLOOKUP(tab_stock[[#This Row],[Matériaux]],tab_matériaux[],4,FALSE)</f>
        <v>0</v>
      </c>
      <c r="Q186" s="26"/>
      <c r="R186" s="6"/>
    </row>
    <row r="187" spans="1:18" x14ac:dyDescent="0.25">
      <c r="A187" s="28"/>
      <c r="B187" s="11"/>
      <c r="C187" s="16"/>
      <c r="D187" s="5" t="s">
        <v>45</v>
      </c>
      <c r="E187" s="5" t="s">
        <v>216</v>
      </c>
      <c r="F187" s="31" t="str">
        <f>VLOOKUP(tab_stock[[#This Row],[Matériaux]],tab_matériaux[],2,FALSE)</f>
        <v>Acier</v>
      </c>
      <c r="G187" s="15"/>
      <c r="H187" s="15"/>
      <c r="I187" s="15"/>
      <c r="J187" s="15"/>
      <c r="K187" s="18">
        <f>surface(tab_stock[[#This Row],[Format]],tab_stock[[#This Row],[Ø (mm)]],tab_stock[[#This Row],[Largueur/basse (mm)]],tab_stock[[#This Row],[hauteur (mm)]],tab_stock[[#This Row],[épaisseur (mm)]])</f>
        <v>0</v>
      </c>
      <c r="L187" s="21">
        <f>VLOOKUP(tab_stock[[#This Row],[Matériaux]],tab_matériaux[],3,FALSE)*tab_stock[[#This Row],[Surface m²]]</f>
        <v>0</v>
      </c>
      <c r="M187" s="18">
        <v>5</v>
      </c>
      <c r="N187" s="5" t="s">
        <v>40</v>
      </c>
      <c r="O187" s="46">
        <f>poids(tab_stock[[#This Row],[Format]],tab_stock[[#This Row],[Stock réel (mm) / m²]],tab_stock[[#This Row],[Poids au mètre(kg)]])</f>
        <v>0</v>
      </c>
      <c r="P187" s="50">
        <f>O187*VLOOKUP(tab_stock[[#This Row],[Matériaux]],tab_matériaux[],4,FALSE)</f>
        <v>0</v>
      </c>
      <c r="Q187" s="26"/>
      <c r="R187" s="6"/>
    </row>
    <row r="188" spans="1:18" x14ac:dyDescent="0.25">
      <c r="A188" s="28"/>
      <c r="B188" s="11"/>
      <c r="C188" s="16"/>
      <c r="D188" s="5" t="s">
        <v>45</v>
      </c>
      <c r="E188" s="5" t="s">
        <v>216</v>
      </c>
      <c r="F188" s="31" t="str">
        <f>VLOOKUP(tab_stock[[#This Row],[Matériaux]],tab_matériaux[],2,FALSE)</f>
        <v>Acier</v>
      </c>
      <c r="G188" s="15"/>
      <c r="H188" s="15">
        <v>100</v>
      </c>
      <c r="I188" s="15"/>
      <c r="J188" s="15">
        <v>6</v>
      </c>
      <c r="K188" s="18">
        <f>surface(tab_stock[[#This Row],[Format]],tab_stock[[#This Row],[Ø (mm)]],tab_stock[[#This Row],[Largueur/basse (mm)]],tab_stock[[#This Row],[hauteur (mm)]],tab_stock[[#This Row],[épaisseur (mm)]])</f>
        <v>5.9999999999999995E-4</v>
      </c>
      <c r="L188" s="21">
        <f>VLOOKUP(tab_stock[[#This Row],[Matériaux]],tab_matériaux[],3,FALSE)*tab_stock[[#This Row],[Surface m²]]</f>
        <v>4.68</v>
      </c>
      <c r="M188" s="18">
        <v>6</v>
      </c>
      <c r="N188" s="5" t="s">
        <v>37</v>
      </c>
      <c r="O188" s="46">
        <f>poids(tab_stock[[#This Row],[Format]],tab_stock[[#This Row],[Stock réel (mm) / m²]],tab_stock[[#This Row],[Poids au mètre(kg)]])</f>
        <v>2.8079999999999997E-2</v>
      </c>
      <c r="P188" s="50">
        <f>O188*VLOOKUP(tab_stock[[#This Row],[Matériaux]],tab_matériaux[],4,FALSE)</f>
        <v>0</v>
      </c>
      <c r="Q188" s="26"/>
      <c r="R188" s="6"/>
    </row>
    <row r="189" spans="1:18" x14ac:dyDescent="0.25">
      <c r="A189" s="28"/>
      <c r="B189" s="11"/>
      <c r="C189" s="16"/>
      <c r="D189" s="5" t="s">
        <v>45</v>
      </c>
      <c r="E189" s="5" t="s">
        <v>216</v>
      </c>
      <c r="F189" s="31" t="str">
        <f>VLOOKUP(tab_stock[[#This Row],[Matériaux]],tab_matériaux[],2,FALSE)</f>
        <v>Acier</v>
      </c>
      <c r="G189" s="15"/>
      <c r="H189" s="15">
        <v>50</v>
      </c>
      <c r="I189" s="15"/>
      <c r="J189" s="15">
        <v>4</v>
      </c>
      <c r="K189" s="18">
        <f>surface(tab_stock[[#This Row],[Format]],tab_stock[[#This Row],[Ø (mm)]],tab_stock[[#This Row],[Largueur/basse (mm)]],tab_stock[[#This Row],[hauteur (mm)]],tab_stock[[#This Row],[épaisseur (mm)]])</f>
        <v>1.9999999999999998E-4</v>
      </c>
      <c r="L189" s="21">
        <f>VLOOKUP(tab_stock[[#This Row],[Matériaux]],tab_matériaux[],3,FALSE)*tab_stock[[#This Row],[Surface m²]]</f>
        <v>1.5599999999999998</v>
      </c>
      <c r="M189" s="18">
        <v>6</v>
      </c>
      <c r="N189" s="5" t="s">
        <v>37</v>
      </c>
      <c r="O189" s="46">
        <f>poids(tab_stock[[#This Row],[Format]],tab_stock[[#This Row],[Stock réel (mm) / m²]],tab_stock[[#This Row],[Poids au mètre(kg)]])</f>
        <v>9.3600000000000003E-3</v>
      </c>
      <c r="P189" s="50">
        <f>O189*VLOOKUP(tab_stock[[#This Row],[Matériaux]],tab_matériaux[],4,FALSE)</f>
        <v>0</v>
      </c>
      <c r="Q189" s="26"/>
      <c r="R189" s="6"/>
    </row>
    <row r="190" spans="1:18" x14ac:dyDescent="0.25">
      <c r="A190" s="28"/>
      <c r="B190" s="11"/>
      <c r="C190" s="16"/>
      <c r="D190" s="5" t="s">
        <v>45</v>
      </c>
      <c r="E190" s="5" t="s">
        <v>216</v>
      </c>
      <c r="F190" s="31" t="str">
        <f>VLOOKUP(tab_stock[[#This Row],[Matériaux]],tab_matériaux[],2,FALSE)</f>
        <v>Acier</v>
      </c>
      <c r="G190" s="15"/>
      <c r="H190" s="15">
        <v>120</v>
      </c>
      <c r="I190" s="15"/>
      <c r="J190" s="15">
        <v>20</v>
      </c>
      <c r="K190" s="18">
        <f>surface(tab_stock[[#This Row],[Format]],tab_stock[[#This Row],[Ø (mm)]],tab_stock[[#This Row],[Largueur/basse (mm)]],tab_stock[[#This Row],[hauteur (mm)]],tab_stock[[#This Row],[épaisseur (mm)]])</f>
        <v>2.3999999999999998E-3</v>
      </c>
      <c r="L190" s="21">
        <f>VLOOKUP(tab_stock[[#This Row],[Matériaux]],tab_matériaux[],3,FALSE)*tab_stock[[#This Row],[Surface m²]]</f>
        <v>18.72</v>
      </c>
      <c r="M190" s="18">
        <v>6</v>
      </c>
      <c r="N190" s="5" t="s">
        <v>37</v>
      </c>
      <c r="O190" s="46">
        <f>poids(tab_stock[[#This Row],[Format]],tab_stock[[#This Row],[Stock réel (mm) / m²]],tab_stock[[#This Row],[Poids au mètre(kg)]])</f>
        <v>0.11231999999999999</v>
      </c>
      <c r="P190" s="50">
        <f>O190*VLOOKUP(tab_stock[[#This Row],[Matériaux]],tab_matériaux[],4,FALSE)</f>
        <v>0</v>
      </c>
      <c r="Q190" s="26"/>
      <c r="R190" s="6"/>
    </row>
    <row r="191" spans="1:18" x14ac:dyDescent="0.25">
      <c r="A191" s="28"/>
      <c r="B191" s="11"/>
      <c r="C191" s="16"/>
      <c r="D191" s="5" t="s">
        <v>45</v>
      </c>
      <c r="E191" s="5" t="s">
        <v>216</v>
      </c>
      <c r="F191" s="31" t="str">
        <f>VLOOKUP(tab_stock[[#This Row],[Matériaux]],tab_matériaux[],2,FALSE)</f>
        <v>Acier</v>
      </c>
      <c r="G191" s="15"/>
      <c r="H191" s="15">
        <v>50</v>
      </c>
      <c r="I191" s="15"/>
      <c r="J191" s="15">
        <v>8</v>
      </c>
      <c r="K191" s="18">
        <f>surface(tab_stock[[#This Row],[Format]],tab_stock[[#This Row],[Ø (mm)]],tab_stock[[#This Row],[Largueur/basse (mm)]],tab_stock[[#This Row],[hauteur (mm)]],tab_stock[[#This Row],[épaisseur (mm)]])</f>
        <v>3.9999999999999996E-4</v>
      </c>
      <c r="L191" s="21">
        <f>VLOOKUP(tab_stock[[#This Row],[Matériaux]],tab_matériaux[],3,FALSE)*tab_stock[[#This Row],[Surface m²]]</f>
        <v>3.1199999999999997</v>
      </c>
      <c r="M191" s="18">
        <v>5</v>
      </c>
      <c r="N191" s="5" t="s">
        <v>40</v>
      </c>
      <c r="O191" s="46">
        <f>poids(tab_stock[[#This Row],[Format]],tab_stock[[#This Row],[Stock réel (mm) / m²]],tab_stock[[#This Row],[Poids au mètre(kg)]])</f>
        <v>1.5599999999999998E-2</v>
      </c>
      <c r="P191" s="50">
        <f>O191*VLOOKUP(tab_stock[[#This Row],[Matériaux]],tab_matériaux[],4,FALSE)</f>
        <v>0</v>
      </c>
      <c r="Q191" s="26"/>
      <c r="R191" s="6"/>
    </row>
    <row r="192" spans="1:18" x14ac:dyDescent="0.25">
      <c r="A192" s="28"/>
      <c r="B192" s="11"/>
      <c r="C192" s="16"/>
      <c r="D192" s="5" t="s">
        <v>45</v>
      </c>
      <c r="E192" s="5" t="s">
        <v>216</v>
      </c>
      <c r="F192" s="31" t="str">
        <f>VLOOKUP(tab_stock[[#This Row],[Matériaux]],tab_matériaux[],2,FALSE)</f>
        <v>Acier</v>
      </c>
      <c r="G192" s="15"/>
      <c r="H192" s="15">
        <v>90</v>
      </c>
      <c r="I192" s="15"/>
      <c r="J192" s="15">
        <v>15</v>
      </c>
      <c r="K192" s="18">
        <f>surface(tab_stock[[#This Row],[Format]],tab_stock[[#This Row],[Ø (mm)]],tab_stock[[#This Row],[Largueur/basse (mm)]],tab_stock[[#This Row],[hauteur (mm)]],tab_stock[[#This Row],[épaisseur (mm)]])</f>
        <v>1.3499999999999999E-3</v>
      </c>
      <c r="L192" s="21">
        <f>VLOOKUP(tab_stock[[#This Row],[Matériaux]],tab_matériaux[],3,FALSE)*tab_stock[[#This Row],[Surface m²]]</f>
        <v>10.53</v>
      </c>
      <c r="M192" s="18">
        <v>10</v>
      </c>
      <c r="N192" s="5" t="s">
        <v>40</v>
      </c>
      <c r="O192" s="46">
        <f>poids(tab_stock[[#This Row],[Format]],tab_stock[[#This Row],[Stock réel (mm) / m²]],tab_stock[[#This Row],[Poids au mètre(kg)]])</f>
        <v>0.1053</v>
      </c>
      <c r="P192" s="50">
        <f>O192*VLOOKUP(tab_stock[[#This Row],[Matériaux]],tab_matériaux[],4,FALSE)</f>
        <v>0</v>
      </c>
      <c r="Q192" s="26"/>
      <c r="R192" s="6"/>
    </row>
    <row r="193" spans="1:18" x14ac:dyDescent="0.25">
      <c r="A193" s="28"/>
      <c r="B193" s="11"/>
      <c r="C193" s="16"/>
      <c r="D193" s="5" t="s">
        <v>45</v>
      </c>
      <c r="E193" s="5" t="s">
        <v>216</v>
      </c>
      <c r="F193" s="31" t="str">
        <f>VLOOKUP(tab_stock[[#This Row],[Matériaux]],tab_matériaux[],2,FALSE)</f>
        <v>Acier</v>
      </c>
      <c r="G193" s="15"/>
      <c r="H193" s="15">
        <v>80</v>
      </c>
      <c r="I193" s="15"/>
      <c r="J193" s="15">
        <v>5</v>
      </c>
      <c r="K193" s="18">
        <f>surface(tab_stock[[#This Row],[Format]],tab_stock[[#This Row],[Ø (mm)]],tab_stock[[#This Row],[Largueur/basse (mm)]],tab_stock[[#This Row],[hauteur (mm)]],tab_stock[[#This Row],[épaisseur (mm)]])</f>
        <v>3.9999999999999996E-4</v>
      </c>
      <c r="L193" s="21">
        <f>VLOOKUP(tab_stock[[#This Row],[Matériaux]],tab_matériaux[],3,FALSE)*tab_stock[[#This Row],[Surface m²]]</f>
        <v>3.1199999999999997</v>
      </c>
      <c r="M193" s="18">
        <v>12</v>
      </c>
      <c r="N193" s="5" t="s">
        <v>40</v>
      </c>
      <c r="O193" s="46">
        <f>poids(tab_stock[[#This Row],[Format]],tab_stock[[#This Row],[Stock réel (mm) / m²]],tab_stock[[#This Row],[Poids au mètre(kg)]])</f>
        <v>3.7440000000000001E-2</v>
      </c>
      <c r="P193" s="50">
        <f>O193*VLOOKUP(tab_stock[[#This Row],[Matériaux]],tab_matériaux[],4,FALSE)</f>
        <v>0</v>
      </c>
      <c r="Q193" s="26"/>
      <c r="R193" s="6"/>
    </row>
    <row r="194" spans="1:18" x14ac:dyDescent="0.25">
      <c r="A194" s="28"/>
      <c r="B194" s="11"/>
      <c r="C194" s="16"/>
      <c r="D194" s="5" t="s">
        <v>45</v>
      </c>
      <c r="E194" s="5" t="s">
        <v>216</v>
      </c>
      <c r="F194" s="31" t="str">
        <f>VLOOKUP(tab_stock[[#This Row],[Matériaux]],tab_matériaux[],2,FALSE)</f>
        <v>Acier</v>
      </c>
      <c r="G194" s="15"/>
      <c r="H194" s="15">
        <v>30</v>
      </c>
      <c r="I194" s="15"/>
      <c r="J194" s="15">
        <v>5</v>
      </c>
      <c r="K194" s="18">
        <f>surface(tab_stock[[#This Row],[Format]],tab_stock[[#This Row],[Ø (mm)]],tab_stock[[#This Row],[Largueur/basse (mm)]],tab_stock[[#This Row],[hauteur (mm)]],tab_stock[[#This Row],[épaisseur (mm)]])</f>
        <v>1.4999999999999999E-4</v>
      </c>
      <c r="L194" s="21">
        <f>VLOOKUP(tab_stock[[#This Row],[Matériaux]],tab_matériaux[],3,FALSE)*tab_stock[[#This Row],[Surface m²]]</f>
        <v>1.17</v>
      </c>
      <c r="M194" s="18">
        <v>3</v>
      </c>
      <c r="N194" s="5" t="s">
        <v>40</v>
      </c>
      <c r="O194" s="46">
        <f>poids(tab_stock[[#This Row],[Format]],tab_stock[[#This Row],[Stock réel (mm) / m²]],tab_stock[[#This Row],[Poids au mètre(kg)]])</f>
        <v>3.5099999999999997E-3</v>
      </c>
      <c r="P194" s="50">
        <f>O194*VLOOKUP(tab_stock[[#This Row],[Matériaux]],tab_matériaux[],4,FALSE)</f>
        <v>0</v>
      </c>
      <c r="Q194" s="26"/>
      <c r="R194" s="6"/>
    </row>
    <row r="195" spans="1:18" x14ac:dyDescent="0.25">
      <c r="A195" s="28"/>
      <c r="B195" s="11"/>
      <c r="C195" s="16"/>
      <c r="D195" s="5" t="s">
        <v>45</v>
      </c>
      <c r="E195" s="5" t="s">
        <v>216</v>
      </c>
      <c r="F195" s="31" t="str">
        <f>VLOOKUP(tab_stock[[#This Row],[Matériaux]],tab_matériaux[],2,FALSE)</f>
        <v>Acier</v>
      </c>
      <c r="G195" s="15"/>
      <c r="H195" s="15">
        <v>60</v>
      </c>
      <c r="I195" s="15"/>
      <c r="J195" s="15">
        <v>20</v>
      </c>
      <c r="K195" s="18">
        <f>surface(tab_stock[[#This Row],[Format]],tab_stock[[#This Row],[Ø (mm)]],tab_stock[[#This Row],[Largueur/basse (mm)]],tab_stock[[#This Row],[hauteur (mm)]],tab_stock[[#This Row],[épaisseur (mm)]])</f>
        <v>1.1999999999999999E-3</v>
      </c>
      <c r="L195" s="21">
        <f>VLOOKUP(tab_stock[[#This Row],[Matériaux]],tab_matériaux[],3,FALSE)*tab_stock[[#This Row],[Surface m²]]</f>
        <v>9.36</v>
      </c>
      <c r="M195" s="18">
        <v>5</v>
      </c>
      <c r="N195" s="5" t="s">
        <v>40</v>
      </c>
      <c r="O195" s="46">
        <f>poids(tab_stock[[#This Row],[Format]],tab_stock[[#This Row],[Stock réel (mm) / m²]],tab_stock[[#This Row],[Poids au mètre(kg)]])</f>
        <v>4.6800000000000001E-2</v>
      </c>
      <c r="P195" s="50">
        <f>O195*VLOOKUP(tab_stock[[#This Row],[Matériaux]],tab_matériaux[],4,FALSE)</f>
        <v>0</v>
      </c>
      <c r="Q195" s="26"/>
      <c r="R195" s="6"/>
    </row>
    <row r="196" spans="1:18" x14ac:dyDescent="0.25">
      <c r="A196" s="28"/>
      <c r="B196" s="11"/>
      <c r="C196" s="16"/>
      <c r="D196" s="5" t="s">
        <v>45</v>
      </c>
      <c r="E196" s="5" t="s">
        <v>216</v>
      </c>
      <c r="F196" s="31" t="str">
        <f>VLOOKUP(tab_stock[[#This Row],[Matériaux]],tab_matériaux[],2,FALSE)</f>
        <v>Acier</v>
      </c>
      <c r="G196" s="15"/>
      <c r="H196" s="15">
        <v>50</v>
      </c>
      <c r="I196" s="15"/>
      <c r="J196" s="15">
        <v>10</v>
      </c>
      <c r="K196" s="18">
        <f>surface(tab_stock[[#This Row],[Format]],tab_stock[[#This Row],[Ø (mm)]],tab_stock[[#This Row],[Largueur/basse (mm)]],tab_stock[[#This Row],[hauteur (mm)]],tab_stock[[#This Row],[épaisseur (mm)]])</f>
        <v>5.0000000000000001E-4</v>
      </c>
      <c r="L196" s="21">
        <f>VLOOKUP(tab_stock[[#This Row],[Matériaux]],tab_matériaux[],3,FALSE)*tab_stock[[#This Row],[Surface m²]]</f>
        <v>3.9</v>
      </c>
      <c r="M196" s="18">
        <v>3</v>
      </c>
      <c r="N196" s="5" t="s">
        <v>40</v>
      </c>
      <c r="O196" s="46">
        <f>poids(tab_stock[[#This Row],[Format]],tab_stock[[#This Row],[Stock réel (mm) / m²]],tab_stock[[#This Row],[Poids au mètre(kg)]])</f>
        <v>1.17E-2</v>
      </c>
      <c r="P196" s="50">
        <f>O196*VLOOKUP(tab_stock[[#This Row],[Matériaux]],tab_matériaux[],4,FALSE)</f>
        <v>0</v>
      </c>
      <c r="Q196" s="26"/>
      <c r="R196" s="6"/>
    </row>
    <row r="197" spans="1:18" x14ac:dyDescent="0.25">
      <c r="A197" s="28"/>
      <c r="B197" s="11"/>
      <c r="C197" s="16"/>
      <c r="D197" s="5" t="s">
        <v>45</v>
      </c>
      <c r="E197" s="5" t="s">
        <v>216</v>
      </c>
      <c r="F197" s="31" t="str">
        <f>VLOOKUP(tab_stock[[#This Row],[Matériaux]],tab_matériaux[],2,FALSE)</f>
        <v>Acier</v>
      </c>
      <c r="G197" s="15"/>
      <c r="H197" s="15">
        <v>100</v>
      </c>
      <c r="I197" s="15"/>
      <c r="J197" s="15">
        <v>20</v>
      </c>
      <c r="K197" s="18">
        <f>surface(tab_stock[[#This Row],[Format]],tab_stock[[#This Row],[Ø (mm)]],tab_stock[[#This Row],[Largueur/basse (mm)]],tab_stock[[#This Row],[hauteur (mm)]],tab_stock[[#This Row],[épaisseur (mm)]])</f>
        <v>2E-3</v>
      </c>
      <c r="L197" s="21">
        <f>VLOOKUP(tab_stock[[#This Row],[Matériaux]],tab_matériaux[],3,FALSE)*tab_stock[[#This Row],[Surface m²]]</f>
        <v>15.6</v>
      </c>
      <c r="M197" s="18">
        <v>1.5</v>
      </c>
      <c r="N197" s="5" t="s">
        <v>36</v>
      </c>
      <c r="O197" s="46">
        <f>poids(tab_stock[[#This Row],[Format]],tab_stock[[#This Row],[Stock réel (mm) / m²]],tab_stock[[#This Row],[Poids au mètre(kg)]])</f>
        <v>2.3400000000000001E-2</v>
      </c>
      <c r="P197" s="50">
        <f>O197*VLOOKUP(tab_stock[[#This Row],[Matériaux]],tab_matériaux[],4,FALSE)</f>
        <v>0</v>
      </c>
      <c r="Q197" s="26"/>
      <c r="R197" s="6"/>
    </row>
    <row r="198" spans="1:18" x14ac:dyDescent="0.25">
      <c r="A198" s="28"/>
      <c r="B198" s="11"/>
      <c r="C198" s="16"/>
      <c r="D198" s="5" t="s">
        <v>45</v>
      </c>
      <c r="E198" s="5" t="s">
        <v>216</v>
      </c>
      <c r="F198" s="31" t="str">
        <f>VLOOKUP(tab_stock[[#This Row],[Matériaux]],tab_matériaux[],2,FALSE)</f>
        <v>Acier</v>
      </c>
      <c r="G198" s="15"/>
      <c r="H198" s="15">
        <v>40</v>
      </c>
      <c r="I198" s="15"/>
      <c r="J198" s="15">
        <v>10</v>
      </c>
      <c r="K198" s="18">
        <f>surface(tab_stock[[#This Row],[Format]],tab_stock[[#This Row],[Ø (mm)]],tab_stock[[#This Row],[Largueur/basse (mm)]],tab_stock[[#This Row],[hauteur (mm)]],tab_stock[[#This Row],[épaisseur (mm)]])</f>
        <v>3.9999999999999996E-4</v>
      </c>
      <c r="L198" s="21">
        <f>VLOOKUP(tab_stock[[#This Row],[Matériaux]],tab_matériaux[],3,FALSE)*tab_stock[[#This Row],[Surface m²]]</f>
        <v>3.1199999999999997</v>
      </c>
      <c r="M198" s="18">
        <v>2</v>
      </c>
      <c r="N198" s="5" t="s">
        <v>36</v>
      </c>
      <c r="O198" s="46">
        <f>poids(tab_stock[[#This Row],[Format]],tab_stock[[#This Row],[Stock réel (mm) / m²]],tab_stock[[#This Row],[Poids au mètre(kg)]])</f>
        <v>6.2399999999999999E-3</v>
      </c>
      <c r="P198" s="50">
        <f>O198*VLOOKUP(tab_stock[[#This Row],[Matériaux]],tab_matériaux[],4,FALSE)</f>
        <v>0</v>
      </c>
      <c r="Q198" s="26"/>
      <c r="R198" s="6"/>
    </row>
    <row r="199" spans="1:18" x14ac:dyDescent="0.25">
      <c r="A199" s="28"/>
      <c r="B199" s="11"/>
      <c r="C199" s="16"/>
      <c r="D199" s="5" t="s">
        <v>45</v>
      </c>
      <c r="E199" s="5" t="s">
        <v>216</v>
      </c>
      <c r="F199" s="31" t="str">
        <f>VLOOKUP(tab_stock[[#This Row],[Matériaux]],tab_matériaux[],2,FALSE)</f>
        <v>Acier</v>
      </c>
      <c r="G199" s="15"/>
      <c r="H199" s="15">
        <v>300</v>
      </c>
      <c r="I199" s="15"/>
      <c r="J199" s="15">
        <v>15</v>
      </c>
      <c r="K199" s="18">
        <f>surface(tab_stock[[#This Row],[Format]],tab_stock[[#This Row],[Ø (mm)]],tab_stock[[#This Row],[Largueur/basse (mm)]],tab_stock[[#This Row],[hauteur (mm)]],tab_stock[[#This Row],[épaisseur (mm)]])</f>
        <v>4.4999999999999997E-3</v>
      </c>
      <c r="L199" s="21">
        <f>VLOOKUP(tab_stock[[#This Row],[Matériaux]],tab_matériaux[],3,FALSE)*tab_stock[[#This Row],[Surface m²]]</f>
        <v>35.099999999999994</v>
      </c>
      <c r="M199" s="18">
        <v>1.5</v>
      </c>
      <c r="N199" s="5" t="s">
        <v>36</v>
      </c>
      <c r="O199" s="46">
        <f>poids(tab_stock[[#This Row],[Format]],tab_stock[[#This Row],[Stock réel (mm) / m²]],tab_stock[[#This Row],[Poids au mètre(kg)]])</f>
        <v>5.2649999999999995E-2</v>
      </c>
      <c r="P199" s="50">
        <f>O199*VLOOKUP(tab_stock[[#This Row],[Matériaux]],tab_matériaux[],4,FALSE)</f>
        <v>0</v>
      </c>
      <c r="Q199" s="26"/>
      <c r="R199" s="6"/>
    </row>
    <row r="200" spans="1:18" x14ac:dyDescent="0.25">
      <c r="A200" s="28"/>
      <c r="B200" s="11"/>
      <c r="C200" s="16"/>
      <c r="D200" s="5" t="s">
        <v>45</v>
      </c>
      <c r="E200" s="5" t="s">
        <v>216</v>
      </c>
      <c r="F200" s="31" t="str">
        <f>VLOOKUP(tab_stock[[#This Row],[Matériaux]],tab_matériaux[],2,FALSE)</f>
        <v>Acier</v>
      </c>
      <c r="G200" s="15"/>
      <c r="H200" s="15">
        <v>150</v>
      </c>
      <c r="I200" s="15"/>
      <c r="J200" s="15">
        <v>6</v>
      </c>
      <c r="K200" s="18">
        <f>surface(tab_stock[[#This Row],[Format]],tab_stock[[#This Row],[Ø (mm)]],tab_stock[[#This Row],[Largueur/basse (mm)]],tab_stock[[#This Row],[hauteur (mm)]],tab_stock[[#This Row],[épaisseur (mm)]])</f>
        <v>8.9999999999999998E-4</v>
      </c>
      <c r="L200" s="21">
        <f>VLOOKUP(tab_stock[[#This Row],[Matériaux]],tab_matériaux[],3,FALSE)*tab_stock[[#This Row],[Surface m²]]</f>
        <v>7.02</v>
      </c>
      <c r="M200" s="18">
        <v>6</v>
      </c>
      <c r="N200" s="5" t="s">
        <v>37</v>
      </c>
      <c r="O200" s="46">
        <f>poids(tab_stock[[#This Row],[Format]],tab_stock[[#This Row],[Stock réel (mm) / m²]],tab_stock[[#This Row],[Poids au mètre(kg)]])</f>
        <v>4.2119999999999998E-2</v>
      </c>
      <c r="P200" s="50">
        <f>O200*VLOOKUP(tab_stock[[#This Row],[Matériaux]],tab_matériaux[],4,FALSE)</f>
        <v>0</v>
      </c>
      <c r="Q200" s="26"/>
      <c r="R200" s="6"/>
    </row>
    <row r="201" spans="1:18" x14ac:dyDescent="0.25">
      <c r="A201" s="28"/>
      <c r="B201" s="11"/>
      <c r="C201" s="16"/>
      <c r="D201" s="5" t="s">
        <v>45</v>
      </c>
      <c r="E201" s="5" t="s">
        <v>216</v>
      </c>
      <c r="F201" s="31" t="str">
        <f>VLOOKUP(tab_stock[[#This Row],[Matériaux]],tab_matériaux[],2,FALSE)</f>
        <v>Acier</v>
      </c>
      <c r="G201" s="15"/>
      <c r="H201" s="15">
        <v>20</v>
      </c>
      <c r="I201" s="15"/>
      <c r="J201" s="15">
        <v>5</v>
      </c>
      <c r="K201" s="18">
        <f>surface(tab_stock[[#This Row],[Format]],tab_stock[[#This Row],[Ø (mm)]],tab_stock[[#This Row],[Largueur/basse (mm)]],tab_stock[[#This Row],[hauteur (mm)]],tab_stock[[#This Row],[épaisseur (mm)]])</f>
        <v>9.9999999999999991E-5</v>
      </c>
      <c r="L201" s="21">
        <f>VLOOKUP(tab_stock[[#This Row],[Matériaux]],tab_matériaux[],3,FALSE)*tab_stock[[#This Row],[Surface m²]]</f>
        <v>0.77999999999999992</v>
      </c>
      <c r="M201" s="18">
        <v>6</v>
      </c>
      <c r="N201" s="5" t="s">
        <v>37</v>
      </c>
      <c r="O201" s="46">
        <f>poids(tab_stock[[#This Row],[Format]],tab_stock[[#This Row],[Stock réel (mm) / m²]],tab_stock[[#This Row],[Poids au mètre(kg)]])</f>
        <v>4.6800000000000001E-3</v>
      </c>
      <c r="P201" s="50">
        <f>O201*VLOOKUP(tab_stock[[#This Row],[Matériaux]],tab_matériaux[],4,FALSE)</f>
        <v>0</v>
      </c>
      <c r="Q201" s="26"/>
      <c r="R201" s="6"/>
    </row>
    <row r="202" spans="1:18" x14ac:dyDescent="0.25">
      <c r="A202" s="28"/>
      <c r="B202" s="11"/>
      <c r="C202" s="16"/>
      <c r="D202" s="5" t="s">
        <v>45</v>
      </c>
      <c r="E202" s="5" t="s">
        <v>216</v>
      </c>
      <c r="F202" s="31" t="str">
        <f>VLOOKUP(tab_stock[[#This Row],[Matériaux]],tab_matériaux[],2,FALSE)</f>
        <v>Acier</v>
      </c>
      <c r="G202" s="15"/>
      <c r="H202" s="15">
        <v>40</v>
      </c>
      <c r="I202" s="15"/>
      <c r="J202" s="15">
        <v>25</v>
      </c>
      <c r="K202" s="18">
        <f>surface(tab_stock[[#This Row],[Format]],tab_stock[[#This Row],[Ø (mm)]],tab_stock[[#This Row],[Largueur/basse (mm)]],tab_stock[[#This Row],[hauteur (mm)]],tab_stock[[#This Row],[épaisseur (mm)]])</f>
        <v>1E-3</v>
      </c>
      <c r="L202" s="21">
        <f>VLOOKUP(tab_stock[[#This Row],[Matériaux]],tab_matériaux[],3,FALSE)*tab_stock[[#This Row],[Surface m²]]</f>
        <v>7.8</v>
      </c>
      <c r="M202" s="18">
        <v>6</v>
      </c>
      <c r="N202" s="5" t="s">
        <v>40</v>
      </c>
      <c r="O202" s="46">
        <f>poids(tab_stock[[#This Row],[Format]],tab_stock[[#This Row],[Stock réel (mm) / m²]],tab_stock[[#This Row],[Poids au mètre(kg)]])</f>
        <v>4.6800000000000001E-2</v>
      </c>
      <c r="P202" s="50">
        <f>O202*VLOOKUP(tab_stock[[#This Row],[Matériaux]],tab_matériaux[],4,FALSE)</f>
        <v>0</v>
      </c>
      <c r="Q202" s="26"/>
      <c r="R202" s="6"/>
    </row>
    <row r="203" spans="1:18" x14ac:dyDescent="0.25">
      <c r="A203" s="28"/>
      <c r="B203" s="11"/>
      <c r="C203" s="16"/>
      <c r="D203" s="5" t="s">
        <v>47</v>
      </c>
      <c r="E203" s="5" t="s">
        <v>216</v>
      </c>
      <c r="F203" s="31" t="str">
        <f>VLOOKUP(tab_stock[[#This Row],[Matériaux]],tab_matériaux[],2,FALSE)</f>
        <v>Acier</v>
      </c>
      <c r="G203" s="15"/>
      <c r="H203" s="15"/>
      <c r="I203" s="15"/>
      <c r="J203" s="15">
        <v>0.7</v>
      </c>
      <c r="K203" s="18">
        <f>surface(tab_stock[[#This Row],[Format]],tab_stock[[#This Row],[Ø (mm)]],tab_stock[[#This Row],[Largueur/basse (mm)]],tab_stock[[#This Row],[hauteur (mm)]],tab_stock[[#This Row],[épaisseur (mm)]])</f>
        <v>6.9999999999999999E-4</v>
      </c>
      <c r="L203" s="21">
        <f>VLOOKUP(tab_stock[[#This Row],[Matériaux]],tab_matériaux[],3,FALSE)*tab_stock[[#This Row],[Surface m²]]</f>
        <v>5.46</v>
      </c>
      <c r="M203" s="18">
        <v>10</v>
      </c>
      <c r="N203" s="5" t="s">
        <v>228</v>
      </c>
      <c r="O203" s="46">
        <f>poids(tab_stock[[#This Row],[Format]],tab_stock[[#This Row],[Stock réel (mm) / m²]],tab_stock[[#This Row],[Poids au mètre(kg)]])</f>
        <v>54.6</v>
      </c>
      <c r="P203" s="50">
        <f>O203*VLOOKUP(tab_stock[[#This Row],[Matériaux]],tab_matériaux[],4,FALSE)</f>
        <v>0</v>
      </c>
      <c r="Q203" s="26"/>
      <c r="R203" s="6"/>
    </row>
    <row r="204" spans="1:18" x14ac:dyDescent="0.25">
      <c r="A204" s="28"/>
      <c r="B204" s="11"/>
      <c r="C204" s="16"/>
      <c r="D204" s="5" t="s">
        <v>47</v>
      </c>
      <c r="E204" s="5" t="s">
        <v>216</v>
      </c>
      <c r="F204" s="31" t="str">
        <f>VLOOKUP(tab_stock[[#This Row],[Matériaux]],tab_matériaux[],2,FALSE)</f>
        <v>Acier</v>
      </c>
      <c r="G204" s="15"/>
      <c r="H204" s="15"/>
      <c r="I204" s="15"/>
      <c r="J204" s="15">
        <v>1</v>
      </c>
      <c r="K204" s="18">
        <f>surface(tab_stock[[#This Row],[Format]],tab_stock[[#This Row],[Ø (mm)]],tab_stock[[#This Row],[Largueur/basse (mm)]],tab_stock[[#This Row],[hauteur (mm)]],tab_stock[[#This Row],[épaisseur (mm)]])</f>
        <v>1E-3</v>
      </c>
      <c r="L204" s="21">
        <f>VLOOKUP(tab_stock[[#This Row],[Matériaux]],tab_matériaux[],3,FALSE)*tab_stock[[#This Row],[Surface m²]]</f>
        <v>7.8</v>
      </c>
      <c r="M204" s="18">
        <v>11.2</v>
      </c>
      <c r="N204" s="5" t="s">
        <v>228</v>
      </c>
      <c r="O204" s="46">
        <f>poids(tab_stock[[#This Row],[Format]],tab_stock[[#This Row],[Stock réel (mm) / m²]],tab_stock[[#This Row],[Poids au mètre(kg)]])</f>
        <v>87.36</v>
      </c>
      <c r="P204" s="50">
        <f>O204*VLOOKUP(tab_stock[[#This Row],[Matériaux]],tab_matériaux[],4,FALSE)</f>
        <v>0</v>
      </c>
      <c r="Q204" s="26"/>
      <c r="R204" s="6"/>
    </row>
    <row r="205" spans="1:18" x14ac:dyDescent="0.25">
      <c r="A205" s="28"/>
      <c r="B205" s="11"/>
      <c r="C205" s="16"/>
      <c r="D205" s="5" t="s">
        <v>47</v>
      </c>
      <c r="E205" s="5" t="s">
        <v>216</v>
      </c>
      <c r="F205" s="31" t="str">
        <f>VLOOKUP(tab_stock[[#This Row],[Matériaux]],tab_matériaux[],2,FALSE)</f>
        <v>Acier</v>
      </c>
      <c r="G205" s="15"/>
      <c r="H205" s="15"/>
      <c r="I205" s="15"/>
      <c r="J205" s="15">
        <v>1.5</v>
      </c>
      <c r="K205" s="18">
        <f>surface(tab_stock[[#This Row],[Format]],tab_stock[[#This Row],[Ø (mm)]],tab_stock[[#This Row],[Largueur/basse (mm)]],tab_stock[[#This Row],[hauteur (mm)]],tab_stock[[#This Row],[épaisseur (mm)]])</f>
        <v>1.5E-3</v>
      </c>
      <c r="L205" s="21">
        <f>VLOOKUP(tab_stock[[#This Row],[Matériaux]],tab_matériaux[],3,FALSE)*tab_stock[[#This Row],[Surface m²]]</f>
        <v>11.700000000000001</v>
      </c>
      <c r="M205" s="18">
        <v>2.7</v>
      </c>
      <c r="N205" s="5" t="s">
        <v>228</v>
      </c>
      <c r="O205" s="46">
        <f>poids(tab_stock[[#This Row],[Format]],tab_stock[[#This Row],[Stock réel (mm) / m²]],tab_stock[[#This Row],[Poids au mètre(kg)]])</f>
        <v>31.590000000000003</v>
      </c>
      <c r="P205" s="50">
        <f>O205*VLOOKUP(tab_stock[[#This Row],[Matériaux]],tab_matériaux[],4,FALSE)</f>
        <v>0</v>
      </c>
      <c r="Q205" s="26"/>
      <c r="R205" s="6"/>
    </row>
    <row r="206" spans="1:18" x14ac:dyDescent="0.25">
      <c r="A206" s="28"/>
      <c r="B206" s="11"/>
      <c r="C206" s="16"/>
      <c r="D206" s="5" t="s">
        <v>47</v>
      </c>
      <c r="E206" s="5" t="s">
        <v>216</v>
      </c>
      <c r="F206" s="31" t="str">
        <f>VLOOKUP(tab_stock[[#This Row],[Matériaux]],tab_matériaux[],2,FALSE)</f>
        <v>Acier</v>
      </c>
      <c r="G206" s="15"/>
      <c r="H206" s="15"/>
      <c r="I206" s="15"/>
      <c r="J206" s="15">
        <v>2</v>
      </c>
      <c r="K206" s="18">
        <f>surface(tab_stock[[#This Row],[Format]],tab_stock[[#This Row],[Ø (mm)]],tab_stock[[#This Row],[Largueur/basse (mm)]],tab_stock[[#This Row],[hauteur (mm)]],tab_stock[[#This Row],[épaisseur (mm)]])</f>
        <v>2E-3</v>
      </c>
      <c r="L206" s="21">
        <f>VLOOKUP(tab_stock[[#This Row],[Matériaux]],tab_matériaux[],3,FALSE)*tab_stock[[#This Row],[Surface m²]]</f>
        <v>15.6</v>
      </c>
      <c r="M206" s="18">
        <v>1.3</v>
      </c>
      <c r="N206" s="5" t="s">
        <v>228</v>
      </c>
      <c r="O206" s="46">
        <f>poids(tab_stock[[#This Row],[Format]],tab_stock[[#This Row],[Stock réel (mm) / m²]],tab_stock[[#This Row],[Poids au mètre(kg)]])</f>
        <v>20.28</v>
      </c>
      <c r="P206" s="50">
        <f>O206*VLOOKUP(tab_stock[[#This Row],[Matériaux]],tab_matériaux[],4,FALSE)</f>
        <v>0</v>
      </c>
      <c r="Q206" s="26"/>
      <c r="R206" s="6"/>
    </row>
    <row r="207" spans="1:18" x14ac:dyDescent="0.25">
      <c r="A207" s="28"/>
      <c r="B207" s="11"/>
      <c r="C207" s="16"/>
      <c r="D207" s="5" t="s">
        <v>47</v>
      </c>
      <c r="E207" s="5" t="s">
        <v>216</v>
      </c>
      <c r="F207" s="31" t="str">
        <f>VLOOKUP(tab_stock[[#This Row],[Matériaux]],tab_matériaux[],2,FALSE)</f>
        <v>Acier</v>
      </c>
      <c r="G207" s="15"/>
      <c r="H207" s="15"/>
      <c r="I207" s="15"/>
      <c r="J207" s="15">
        <v>3</v>
      </c>
      <c r="K207" s="18">
        <f>surface(tab_stock[[#This Row],[Format]],tab_stock[[#This Row],[Ø (mm)]],tab_stock[[#This Row],[Largueur/basse (mm)]],tab_stock[[#This Row],[hauteur (mm)]],tab_stock[[#This Row],[épaisseur (mm)]])</f>
        <v>3.0000000000000001E-3</v>
      </c>
      <c r="L207" s="21">
        <f>VLOOKUP(tab_stock[[#This Row],[Matériaux]],tab_matériaux[],3,FALSE)*tab_stock[[#This Row],[Surface m²]]</f>
        <v>23.400000000000002</v>
      </c>
      <c r="M207" s="18">
        <v>2</v>
      </c>
      <c r="N207" s="5" t="s">
        <v>228</v>
      </c>
      <c r="O207" s="46">
        <f>poids(tab_stock[[#This Row],[Format]],tab_stock[[#This Row],[Stock réel (mm) / m²]],tab_stock[[#This Row],[Poids au mètre(kg)]])</f>
        <v>46.800000000000004</v>
      </c>
      <c r="P207" s="50">
        <f>O207*VLOOKUP(tab_stock[[#This Row],[Matériaux]],tab_matériaux[],4,FALSE)</f>
        <v>0</v>
      </c>
      <c r="Q207" s="26"/>
      <c r="R207" s="6"/>
    </row>
    <row r="208" spans="1:18" x14ac:dyDescent="0.25">
      <c r="A208" s="28"/>
      <c r="B208" s="11"/>
      <c r="C208" s="16"/>
      <c r="D208" s="5" t="s">
        <v>47</v>
      </c>
      <c r="E208" s="5" t="s">
        <v>216</v>
      </c>
      <c r="F208" s="31" t="str">
        <f>VLOOKUP(tab_stock[[#This Row],[Matériaux]],tab_matériaux[],2,FALSE)</f>
        <v>Acier</v>
      </c>
      <c r="G208" s="15"/>
      <c r="H208" s="15"/>
      <c r="I208" s="15"/>
      <c r="J208" s="15">
        <v>4</v>
      </c>
      <c r="K208" s="18">
        <f>surface(tab_stock[[#This Row],[Format]],tab_stock[[#This Row],[Ø (mm)]],tab_stock[[#This Row],[Largueur/basse (mm)]],tab_stock[[#This Row],[hauteur (mm)]],tab_stock[[#This Row],[épaisseur (mm)]])</f>
        <v>4.0000000000000001E-3</v>
      </c>
      <c r="L208" s="21">
        <f>VLOOKUP(tab_stock[[#This Row],[Matériaux]],tab_matériaux[],3,FALSE)*tab_stock[[#This Row],[Surface m²]]</f>
        <v>31.2</v>
      </c>
      <c r="M208" s="18">
        <v>2</v>
      </c>
      <c r="N208" s="5" t="s">
        <v>37</v>
      </c>
      <c r="O208" s="46">
        <f>poids(tab_stock[[#This Row],[Format]],tab_stock[[#This Row],[Stock réel (mm) / m²]],tab_stock[[#This Row],[Poids au mètre(kg)]])</f>
        <v>62.4</v>
      </c>
      <c r="P208" s="50">
        <f>O208*VLOOKUP(tab_stock[[#This Row],[Matériaux]],tab_matériaux[],4,FALSE)</f>
        <v>0</v>
      </c>
      <c r="Q208" s="26"/>
      <c r="R208" s="6"/>
    </row>
    <row r="209" spans="1:18" x14ac:dyDescent="0.25">
      <c r="A209" s="28"/>
      <c r="B209" s="11"/>
      <c r="C209" s="16"/>
      <c r="D209" s="5" t="s">
        <v>47</v>
      </c>
      <c r="E209" s="5" t="s">
        <v>216</v>
      </c>
      <c r="F209" s="31" t="str">
        <f>VLOOKUP(tab_stock[[#This Row],[Matériaux]],tab_matériaux[],2,FALSE)</f>
        <v>Acier</v>
      </c>
      <c r="G209" s="15"/>
      <c r="H209" s="15"/>
      <c r="I209" s="15"/>
      <c r="J209" s="15">
        <v>4</v>
      </c>
      <c r="K209" s="18">
        <f>surface(tab_stock[[#This Row],[Format]],tab_stock[[#This Row],[Ø (mm)]],tab_stock[[#This Row],[Largueur/basse (mm)]],tab_stock[[#This Row],[hauteur (mm)]],tab_stock[[#This Row],[épaisseur (mm)]])</f>
        <v>4.0000000000000001E-3</v>
      </c>
      <c r="L209" s="21">
        <f>VLOOKUP(tab_stock[[#This Row],[Matériaux]],tab_matériaux[],3,FALSE)*tab_stock[[#This Row],[Surface m²]]</f>
        <v>31.2</v>
      </c>
      <c r="M209" s="18">
        <v>8.2799999999999994</v>
      </c>
      <c r="N209" s="5" t="s">
        <v>228</v>
      </c>
      <c r="O209" s="46">
        <f>poids(tab_stock[[#This Row],[Format]],tab_stock[[#This Row],[Stock réel (mm) / m²]],tab_stock[[#This Row],[Poids au mètre(kg)]])</f>
        <v>258.33599999999996</v>
      </c>
      <c r="P209" s="50">
        <f>O209*VLOOKUP(tab_stock[[#This Row],[Matériaux]],tab_matériaux[],4,FALSE)</f>
        <v>0</v>
      </c>
      <c r="Q209" s="26"/>
      <c r="R209" s="6"/>
    </row>
    <row r="210" spans="1:18" x14ac:dyDescent="0.25">
      <c r="A210" s="28"/>
      <c r="B210" s="11"/>
      <c r="C210" s="16"/>
      <c r="D210" s="5" t="s">
        <v>47</v>
      </c>
      <c r="E210" s="5" t="s">
        <v>216</v>
      </c>
      <c r="F210" s="31" t="str">
        <f>VLOOKUP(tab_stock[[#This Row],[Matériaux]],tab_matériaux[],2,FALSE)</f>
        <v>Acier</v>
      </c>
      <c r="G210" s="15"/>
      <c r="H210" s="15"/>
      <c r="I210" s="15"/>
      <c r="J210" s="15">
        <v>5</v>
      </c>
      <c r="K210" s="18">
        <f>surface(tab_stock[[#This Row],[Format]],tab_stock[[#This Row],[Ø (mm)]],tab_stock[[#This Row],[Largueur/basse (mm)]],tab_stock[[#This Row],[hauteur (mm)]],tab_stock[[#This Row],[épaisseur (mm)]])</f>
        <v>5.0000000000000001E-3</v>
      </c>
      <c r="L210" s="21">
        <f>VLOOKUP(tab_stock[[#This Row],[Matériaux]],tab_matériaux[],3,FALSE)*tab_stock[[#This Row],[Surface m²]]</f>
        <v>39</v>
      </c>
      <c r="M210" s="18">
        <v>2.9</v>
      </c>
      <c r="N210" s="5" t="s">
        <v>228</v>
      </c>
      <c r="O210" s="46">
        <f>poids(tab_stock[[#This Row],[Format]],tab_stock[[#This Row],[Stock réel (mm) / m²]],tab_stock[[#This Row],[Poids au mètre(kg)]])</f>
        <v>113.1</v>
      </c>
      <c r="P210" s="50">
        <f>O210*VLOOKUP(tab_stock[[#This Row],[Matériaux]],tab_matériaux[],4,FALSE)</f>
        <v>0</v>
      </c>
      <c r="Q210" s="26"/>
      <c r="R210" s="6"/>
    </row>
    <row r="211" spans="1:18" x14ac:dyDescent="0.25">
      <c r="A211" s="28"/>
      <c r="B211" s="11"/>
      <c r="C211" s="16"/>
      <c r="D211" s="5" t="s">
        <v>47</v>
      </c>
      <c r="E211" s="5" t="s">
        <v>216</v>
      </c>
      <c r="F211" s="31" t="str">
        <f>VLOOKUP(tab_stock[[#This Row],[Matériaux]],tab_matériaux[],2,FALSE)</f>
        <v>Acier</v>
      </c>
      <c r="G211" s="15"/>
      <c r="H211" s="15"/>
      <c r="I211" s="15"/>
      <c r="J211" s="15">
        <v>6</v>
      </c>
      <c r="K211" s="18">
        <f>surface(tab_stock[[#This Row],[Format]],tab_stock[[#This Row],[Ø (mm)]],tab_stock[[#This Row],[Largueur/basse (mm)]],tab_stock[[#This Row],[hauteur (mm)]],tab_stock[[#This Row],[épaisseur (mm)]])</f>
        <v>6.0000000000000001E-3</v>
      </c>
      <c r="L211" s="21">
        <f>VLOOKUP(tab_stock[[#This Row],[Matériaux]],tab_matériaux[],3,FALSE)*tab_stock[[#This Row],[Surface m²]]</f>
        <v>46.800000000000004</v>
      </c>
      <c r="M211" s="18">
        <v>1.7</v>
      </c>
      <c r="N211" s="5" t="s">
        <v>228</v>
      </c>
      <c r="O211" s="46">
        <f>poids(tab_stock[[#This Row],[Format]],tab_stock[[#This Row],[Stock réel (mm) / m²]],tab_stock[[#This Row],[Poids au mètre(kg)]])</f>
        <v>79.56</v>
      </c>
      <c r="P211" s="50">
        <f>O211*VLOOKUP(tab_stock[[#This Row],[Matériaux]],tab_matériaux[],4,FALSE)</f>
        <v>0</v>
      </c>
      <c r="Q211" s="26"/>
      <c r="R211" s="6"/>
    </row>
    <row r="212" spans="1:18" x14ac:dyDescent="0.25">
      <c r="A212" s="28"/>
      <c r="B212" s="11"/>
      <c r="C212" s="16"/>
      <c r="D212" s="5" t="s">
        <v>47</v>
      </c>
      <c r="E212" s="5" t="s">
        <v>216</v>
      </c>
      <c r="F212" s="31" t="str">
        <f>VLOOKUP(tab_stock[[#This Row],[Matériaux]],tab_matériaux[],2,FALSE)</f>
        <v>Acier</v>
      </c>
      <c r="G212" s="15"/>
      <c r="H212" s="15"/>
      <c r="I212" s="15"/>
      <c r="J212" s="15">
        <v>8</v>
      </c>
      <c r="K212" s="18">
        <f>surface(tab_stock[[#This Row],[Format]],tab_stock[[#This Row],[Ø (mm)]],tab_stock[[#This Row],[Largueur/basse (mm)]],tab_stock[[#This Row],[hauteur (mm)]],tab_stock[[#This Row],[épaisseur (mm)]])</f>
        <v>8.0000000000000002E-3</v>
      </c>
      <c r="L212" s="21">
        <f>VLOOKUP(tab_stock[[#This Row],[Matériaux]],tab_matériaux[],3,FALSE)*tab_stock[[#This Row],[Surface m²]]</f>
        <v>62.4</v>
      </c>
      <c r="M212" s="18">
        <v>4</v>
      </c>
      <c r="N212" s="5" t="s">
        <v>39</v>
      </c>
      <c r="O212" s="46">
        <f>poids(tab_stock[[#This Row],[Format]],tab_stock[[#This Row],[Stock réel (mm) / m²]],tab_stock[[#This Row],[Poids au mètre(kg)]])</f>
        <v>249.6</v>
      </c>
      <c r="P212" s="50">
        <f>O212*VLOOKUP(tab_stock[[#This Row],[Matériaux]],tab_matériaux[],4,FALSE)</f>
        <v>0</v>
      </c>
      <c r="Q212" s="26"/>
      <c r="R212" s="6"/>
    </row>
    <row r="213" spans="1:18" x14ac:dyDescent="0.25">
      <c r="A213" s="28"/>
      <c r="B213" s="11"/>
      <c r="C213" s="16"/>
      <c r="D213" s="5" t="s">
        <v>47</v>
      </c>
      <c r="E213" s="5" t="s">
        <v>216</v>
      </c>
      <c r="F213" s="31" t="str">
        <f>VLOOKUP(tab_stock[[#This Row],[Matériaux]],tab_matériaux[],2,FALSE)</f>
        <v>Acier</v>
      </c>
      <c r="G213" s="15"/>
      <c r="H213" s="15"/>
      <c r="I213" s="15"/>
      <c r="J213" s="15">
        <v>10</v>
      </c>
      <c r="K213" s="18">
        <f>surface(tab_stock[[#This Row],[Format]],tab_stock[[#This Row],[Ø (mm)]],tab_stock[[#This Row],[Largueur/basse (mm)]],tab_stock[[#This Row],[hauteur (mm)]],tab_stock[[#This Row],[épaisseur (mm)]])</f>
        <v>0.01</v>
      </c>
      <c r="L213" s="21">
        <f>VLOOKUP(tab_stock[[#This Row],[Matériaux]],tab_matériaux[],3,FALSE)*tab_stock[[#This Row],[Surface m²]]</f>
        <v>78</v>
      </c>
      <c r="M213" s="18">
        <v>8</v>
      </c>
      <c r="N213" s="5" t="s">
        <v>39</v>
      </c>
      <c r="O213" s="46">
        <f>poids(tab_stock[[#This Row],[Format]],tab_stock[[#This Row],[Stock réel (mm) / m²]],tab_stock[[#This Row],[Poids au mètre(kg)]])</f>
        <v>624</v>
      </c>
      <c r="P213" s="50">
        <f>O213*VLOOKUP(tab_stock[[#This Row],[Matériaux]],tab_matériaux[],4,FALSE)</f>
        <v>0</v>
      </c>
      <c r="Q213" s="26"/>
      <c r="R213" s="6"/>
    </row>
    <row r="214" spans="1:18" x14ac:dyDescent="0.25">
      <c r="A214" s="28"/>
      <c r="B214" s="11"/>
      <c r="C214" s="16"/>
      <c r="D214" s="5" t="s">
        <v>47</v>
      </c>
      <c r="E214" s="5" t="s">
        <v>216</v>
      </c>
      <c r="F214" s="31" t="str">
        <f>VLOOKUP(tab_stock[[#This Row],[Matériaux]],tab_matériaux[],2,FALSE)</f>
        <v>Acier</v>
      </c>
      <c r="G214" s="15"/>
      <c r="H214" s="15"/>
      <c r="I214" s="15"/>
      <c r="J214" s="15">
        <v>12</v>
      </c>
      <c r="K214" s="18">
        <f>surface(tab_stock[[#This Row],[Format]],tab_stock[[#This Row],[Ø (mm)]],tab_stock[[#This Row],[Largueur/basse (mm)]],tab_stock[[#This Row],[hauteur (mm)]],tab_stock[[#This Row],[épaisseur (mm)]])</f>
        <v>1.2E-2</v>
      </c>
      <c r="L214" s="21">
        <f>VLOOKUP(tab_stock[[#This Row],[Matériaux]],tab_matériaux[],3,FALSE)*tab_stock[[#This Row],[Surface m²]]</f>
        <v>93.600000000000009</v>
      </c>
      <c r="M214" s="18">
        <v>6</v>
      </c>
      <c r="N214" s="5" t="s">
        <v>39</v>
      </c>
      <c r="O214" s="46">
        <f>poids(tab_stock[[#This Row],[Format]],tab_stock[[#This Row],[Stock réel (mm) / m²]],tab_stock[[#This Row],[Poids au mètre(kg)]])</f>
        <v>561.6</v>
      </c>
      <c r="P214" s="50">
        <f>O214*VLOOKUP(tab_stock[[#This Row],[Matériaux]],tab_matériaux[],4,FALSE)</f>
        <v>0</v>
      </c>
      <c r="Q214" s="26"/>
      <c r="R214" s="6"/>
    </row>
    <row r="215" spans="1:18" x14ac:dyDescent="0.25">
      <c r="A215" s="28"/>
      <c r="B215" s="11"/>
      <c r="C215" s="16"/>
      <c r="D215" s="5" t="s">
        <v>47</v>
      </c>
      <c r="E215" s="5" t="s">
        <v>216</v>
      </c>
      <c r="F215" s="31" t="str">
        <f>VLOOKUP(tab_stock[[#This Row],[Matériaux]],tab_matériaux[],2,FALSE)</f>
        <v>Acier</v>
      </c>
      <c r="G215" s="15"/>
      <c r="H215" s="15"/>
      <c r="I215" s="15"/>
      <c r="J215" s="15">
        <v>15</v>
      </c>
      <c r="K215" s="18">
        <f>surface(tab_stock[[#This Row],[Format]],tab_stock[[#This Row],[Ø (mm)]],tab_stock[[#This Row],[Largueur/basse (mm)]],tab_stock[[#This Row],[hauteur (mm)]],tab_stock[[#This Row],[épaisseur (mm)]])</f>
        <v>1.4999999999999999E-2</v>
      </c>
      <c r="L215" s="21">
        <f>VLOOKUP(tab_stock[[#This Row],[Matériaux]],tab_matériaux[],3,FALSE)*tab_stock[[#This Row],[Surface m²]]</f>
        <v>117</v>
      </c>
      <c r="M215" s="18">
        <v>4</v>
      </c>
      <c r="N215" s="5" t="s">
        <v>39</v>
      </c>
      <c r="O215" s="46">
        <f>poids(tab_stock[[#This Row],[Format]],tab_stock[[#This Row],[Stock réel (mm) / m²]],tab_stock[[#This Row],[Poids au mètre(kg)]])</f>
        <v>468</v>
      </c>
      <c r="P215" s="50">
        <f>O215*VLOOKUP(tab_stock[[#This Row],[Matériaux]],tab_matériaux[],4,FALSE)</f>
        <v>0</v>
      </c>
      <c r="Q215" s="26"/>
      <c r="R215" s="6"/>
    </row>
    <row r="216" spans="1:18" x14ac:dyDescent="0.25">
      <c r="A216" s="28"/>
      <c r="B216" s="11"/>
      <c r="C216" s="16"/>
      <c r="D216" s="5" t="s">
        <v>47</v>
      </c>
      <c r="E216" s="5" t="s">
        <v>216</v>
      </c>
      <c r="F216" s="31" t="str">
        <f>VLOOKUP(tab_stock[[#This Row],[Matériaux]],tab_matériaux[],2,FALSE)</f>
        <v>Acier</v>
      </c>
      <c r="G216" s="15"/>
      <c r="H216" s="15"/>
      <c r="I216" s="15"/>
      <c r="J216" s="15">
        <v>20</v>
      </c>
      <c r="K216" s="18">
        <f>surface(tab_stock[[#This Row],[Format]],tab_stock[[#This Row],[Ø (mm)]],tab_stock[[#This Row],[Largueur/basse (mm)]],tab_stock[[#This Row],[hauteur (mm)]],tab_stock[[#This Row],[épaisseur (mm)]])</f>
        <v>0.02</v>
      </c>
      <c r="L216" s="21">
        <f>VLOOKUP(tab_stock[[#This Row],[Matériaux]],tab_matériaux[],3,FALSE)*tab_stock[[#This Row],[Surface m²]]</f>
        <v>156</v>
      </c>
      <c r="M216" s="18">
        <v>1.87</v>
      </c>
      <c r="N216" s="5" t="s">
        <v>37</v>
      </c>
      <c r="O216" s="46">
        <f>poids(tab_stock[[#This Row],[Format]],tab_stock[[#This Row],[Stock réel (mm) / m²]],tab_stock[[#This Row],[Poids au mètre(kg)]])</f>
        <v>291.72000000000003</v>
      </c>
      <c r="P216" s="50">
        <f>O216*VLOOKUP(tab_stock[[#This Row],[Matériaux]],tab_matériaux[],4,FALSE)</f>
        <v>0</v>
      </c>
      <c r="Q216" s="26"/>
      <c r="R216" s="6"/>
    </row>
    <row r="217" spans="1:18" x14ac:dyDescent="0.25">
      <c r="A217" s="28"/>
      <c r="B217" s="11"/>
      <c r="C217" s="16"/>
      <c r="D217" s="5" t="s">
        <v>47</v>
      </c>
      <c r="E217" s="5" t="s">
        <v>216</v>
      </c>
      <c r="F217" s="31" t="str">
        <f>VLOOKUP(tab_stock[[#This Row],[Matériaux]],tab_matériaux[],2,FALSE)</f>
        <v>Acier</v>
      </c>
      <c r="G217" s="15"/>
      <c r="H217" s="15"/>
      <c r="I217" s="15"/>
      <c r="J217" s="15">
        <v>25</v>
      </c>
      <c r="K217" s="18">
        <f>surface(tab_stock[[#This Row],[Format]],tab_stock[[#This Row],[Ø (mm)]],tab_stock[[#This Row],[Largueur/basse (mm)]],tab_stock[[#This Row],[hauteur (mm)]],tab_stock[[#This Row],[épaisseur (mm)]])</f>
        <v>2.5000000000000001E-2</v>
      </c>
      <c r="L217" s="21">
        <f>VLOOKUP(tab_stock[[#This Row],[Matériaux]],tab_matériaux[],3,FALSE)*tab_stock[[#This Row],[Surface m²]]</f>
        <v>195</v>
      </c>
      <c r="M217" s="18">
        <v>1.62</v>
      </c>
      <c r="N217" s="5" t="s">
        <v>37</v>
      </c>
      <c r="O217" s="46">
        <f>poids(tab_stock[[#This Row],[Format]],tab_stock[[#This Row],[Stock réel (mm) / m²]],tab_stock[[#This Row],[Poids au mètre(kg)]])</f>
        <v>315.90000000000003</v>
      </c>
      <c r="P217" s="50">
        <f>O217*VLOOKUP(tab_stock[[#This Row],[Matériaux]],tab_matériaux[],4,FALSE)</f>
        <v>0</v>
      </c>
      <c r="Q217" s="26"/>
      <c r="R217" s="6"/>
    </row>
    <row r="218" spans="1:18" x14ac:dyDescent="0.25">
      <c r="A218" s="28"/>
      <c r="B218" s="11"/>
      <c r="C218" s="16"/>
      <c r="D218" s="5" t="s">
        <v>47</v>
      </c>
      <c r="E218" s="5" t="s">
        <v>216</v>
      </c>
      <c r="F218" s="31" t="str">
        <f>VLOOKUP(tab_stock[[#This Row],[Matériaux]],tab_matériaux[],2,FALSE)</f>
        <v>Acier</v>
      </c>
      <c r="G218" s="15"/>
      <c r="H218" s="15"/>
      <c r="I218" s="15"/>
      <c r="J218" s="15">
        <v>25</v>
      </c>
      <c r="K218" s="18">
        <f>surface(tab_stock[[#This Row],[Format]],tab_stock[[#This Row],[Ø (mm)]],tab_stock[[#This Row],[Largueur/basse (mm)]],tab_stock[[#This Row],[hauteur (mm)]],tab_stock[[#This Row],[épaisseur (mm)]])</f>
        <v>2.5000000000000001E-2</v>
      </c>
      <c r="L218" s="21">
        <f>VLOOKUP(tab_stock[[#This Row],[Matériaux]],tab_matériaux[],3,FALSE)*tab_stock[[#This Row],[Surface m²]]</f>
        <v>195</v>
      </c>
      <c r="M218" s="18">
        <v>2.5499999999999998</v>
      </c>
      <c r="N218" s="5" t="s">
        <v>39</v>
      </c>
      <c r="O218" s="46">
        <f>poids(tab_stock[[#This Row],[Format]],tab_stock[[#This Row],[Stock réel (mm) / m²]],tab_stock[[#This Row],[Poids au mètre(kg)]])</f>
        <v>497.24999999999994</v>
      </c>
      <c r="P218" s="50">
        <f>O218*VLOOKUP(tab_stock[[#This Row],[Matériaux]],tab_matériaux[],4,FALSE)</f>
        <v>0</v>
      </c>
      <c r="Q218" s="26"/>
      <c r="R218" s="6"/>
    </row>
    <row r="219" spans="1:18" x14ac:dyDescent="0.25">
      <c r="A219" s="28"/>
      <c r="B219" s="11"/>
      <c r="C219" s="16"/>
      <c r="D219" s="5" t="s">
        <v>47</v>
      </c>
      <c r="E219" s="5" t="s">
        <v>216</v>
      </c>
      <c r="F219" s="31" t="str">
        <f>VLOOKUP(tab_stock[[#This Row],[Matériaux]],tab_matériaux[],2,FALSE)</f>
        <v>Acier</v>
      </c>
      <c r="G219" s="15"/>
      <c r="H219" s="15"/>
      <c r="I219" s="15"/>
      <c r="J219" s="15">
        <v>30</v>
      </c>
      <c r="K219" s="18">
        <f>surface(tab_stock[[#This Row],[Format]],tab_stock[[#This Row],[Ø (mm)]],tab_stock[[#This Row],[Largueur/basse (mm)]],tab_stock[[#This Row],[hauteur (mm)]],tab_stock[[#This Row],[épaisseur (mm)]])</f>
        <v>0.03</v>
      </c>
      <c r="L219" s="21">
        <f>VLOOKUP(tab_stock[[#This Row],[Matériaux]],tab_matériaux[],3,FALSE)*tab_stock[[#This Row],[Surface m²]]</f>
        <v>234</v>
      </c>
      <c r="M219" s="18">
        <v>56</v>
      </c>
      <c r="N219" s="5" t="s">
        <v>37</v>
      </c>
      <c r="O219" s="46">
        <f>poids(tab_stock[[#This Row],[Format]],tab_stock[[#This Row],[Stock réel (mm) / m²]],tab_stock[[#This Row],[Poids au mètre(kg)]])</f>
        <v>13104</v>
      </c>
      <c r="P219" s="50">
        <f>O219*VLOOKUP(tab_stock[[#This Row],[Matériaux]],tab_matériaux[],4,FALSE)</f>
        <v>0</v>
      </c>
      <c r="Q219" s="26"/>
      <c r="R219" s="6"/>
    </row>
    <row r="220" spans="1:18" x14ac:dyDescent="0.25">
      <c r="A220" s="28"/>
      <c r="B220" s="11"/>
      <c r="C220" s="16"/>
      <c r="D220" s="5" t="s">
        <v>47</v>
      </c>
      <c r="E220" s="5" t="s">
        <v>216</v>
      </c>
      <c r="F220" s="31" t="str">
        <f>VLOOKUP(tab_stock[[#This Row],[Matériaux]],tab_matériaux[],2,FALSE)</f>
        <v>Acier</v>
      </c>
      <c r="G220" s="15"/>
      <c r="H220" s="15"/>
      <c r="I220" s="15"/>
      <c r="J220" s="15">
        <v>35</v>
      </c>
      <c r="K220" s="18">
        <f>surface(tab_stock[[#This Row],[Format]],tab_stock[[#This Row],[Ø (mm)]],tab_stock[[#This Row],[Largueur/basse (mm)]],tab_stock[[#This Row],[hauteur (mm)]],tab_stock[[#This Row],[épaisseur (mm)]])</f>
        <v>3.5000000000000003E-2</v>
      </c>
      <c r="L220" s="21">
        <f>VLOOKUP(tab_stock[[#This Row],[Matériaux]],tab_matériaux[],3,FALSE)*tab_stock[[#This Row],[Surface m²]]</f>
        <v>273</v>
      </c>
      <c r="M220" s="18">
        <v>0.6</v>
      </c>
      <c r="N220" s="5" t="s">
        <v>39</v>
      </c>
      <c r="O220" s="46">
        <f>poids(tab_stock[[#This Row],[Format]],tab_stock[[#This Row],[Stock réel (mm) / m²]],tab_stock[[#This Row],[Poids au mètre(kg)]])</f>
        <v>163.79999999999998</v>
      </c>
      <c r="P220" s="50">
        <f>O220*VLOOKUP(tab_stock[[#This Row],[Matériaux]],tab_matériaux[],4,FALSE)</f>
        <v>0</v>
      </c>
      <c r="Q220" s="26"/>
      <c r="R220" s="6"/>
    </row>
    <row r="221" spans="1:18" x14ac:dyDescent="0.25">
      <c r="A221" s="28"/>
      <c r="B221" s="11"/>
      <c r="C221" s="16"/>
      <c r="D221" s="5" t="s">
        <v>47</v>
      </c>
      <c r="E221" s="5" t="s">
        <v>216</v>
      </c>
      <c r="F221" s="31" t="str">
        <f>VLOOKUP(tab_stock[[#This Row],[Matériaux]],tab_matériaux[],2,FALSE)</f>
        <v>Acier</v>
      </c>
      <c r="G221" s="15"/>
      <c r="H221" s="15"/>
      <c r="I221" s="15"/>
      <c r="J221" s="15">
        <v>40</v>
      </c>
      <c r="K221" s="18">
        <f>surface(tab_stock[[#This Row],[Format]],tab_stock[[#This Row],[Ø (mm)]],tab_stock[[#This Row],[Largueur/basse (mm)]],tab_stock[[#This Row],[hauteur (mm)]],tab_stock[[#This Row],[épaisseur (mm)]])</f>
        <v>0.04</v>
      </c>
      <c r="L221" s="21">
        <f>VLOOKUP(tab_stock[[#This Row],[Matériaux]],tab_matériaux[],3,FALSE)*tab_stock[[#This Row],[Surface m²]]</f>
        <v>312</v>
      </c>
      <c r="M221" s="18">
        <v>1.4</v>
      </c>
      <c r="N221" s="5" t="s">
        <v>37</v>
      </c>
      <c r="O221" s="46">
        <f>poids(tab_stock[[#This Row],[Format]],tab_stock[[#This Row],[Stock réel (mm) / m²]],tab_stock[[#This Row],[Poids au mètre(kg)]])</f>
        <v>436.79999999999995</v>
      </c>
      <c r="P221" s="50">
        <f>O221*VLOOKUP(tab_stock[[#This Row],[Matériaux]],tab_matériaux[],4,FALSE)</f>
        <v>0</v>
      </c>
      <c r="Q221" s="26"/>
      <c r="R221" s="6"/>
    </row>
    <row r="222" spans="1:18" x14ac:dyDescent="0.25">
      <c r="A222" s="28"/>
      <c r="B222" s="11"/>
      <c r="C222" s="16"/>
      <c r="D222" s="5" t="s">
        <v>47</v>
      </c>
      <c r="E222" s="5" t="s">
        <v>216</v>
      </c>
      <c r="F222" s="31" t="str">
        <f>VLOOKUP(tab_stock[[#This Row],[Matériaux]],tab_matériaux[],2,FALSE)</f>
        <v>Acier</v>
      </c>
      <c r="G222" s="15"/>
      <c r="H222" s="15"/>
      <c r="I222" s="15"/>
      <c r="J222" s="15">
        <v>40</v>
      </c>
      <c r="K222" s="18">
        <f>surface(tab_stock[[#This Row],[Format]],tab_stock[[#This Row],[Ø (mm)]],tab_stock[[#This Row],[Largueur/basse (mm)]],tab_stock[[#This Row],[hauteur (mm)]],tab_stock[[#This Row],[épaisseur (mm)]])</f>
        <v>0.04</v>
      </c>
      <c r="L222" s="21">
        <f>VLOOKUP(tab_stock[[#This Row],[Matériaux]],tab_matériaux[],3,FALSE)*tab_stock[[#This Row],[Surface m²]]</f>
        <v>312</v>
      </c>
      <c r="M222" s="18">
        <v>1.65</v>
      </c>
      <c r="N222" s="5" t="s">
        <v>39</v>
      </c>
      <c r="O222" s="46">
        <f>poids(tab_stock[[#This Row],[Format]],tab_stock[[#This Row],[Stock réel (mm) / m²]],tab_stock[[#This Row],[Poids au mètre(kg)]])</f>
        <v>514.79999999999995</v>
      </c>
      <c r="P222" s="50">
        <f>O222*VLOOKUP(tab_stock[[#This Row],[Matériaux]],tab_matériaux[],4,FALSE)</f>
        <v>0</v>
      </c>
      <c r="Q222" s="26"/>
      <c r="R222" s="6"/>
    </row>
    <row r="223" spans="1:18" x14ac:dyDescent="0.25">
      <c r="A223" s="28"/>
      <c r="B223" s="11"/>
      <c r="C223" s="16"/>
      <c r="D223" s="5" t="s">
        <v>47</v>
      </c>
      <c r="E223" s="5" t="s">
        <v>216</v>
      </c>
      <c r="F223" s="31" t="str">
        <f>VLOOKUP(tab_stock[[#This Row],[Matériaux]],tab_matériaux[],2,FALSE)</f>
        <v>Acier</v>
      </c>
      <c r="G223" s="15"/>
      <c r="H223" s="15"/>
      <c r="I223" s="15"/>
      <c r="J223" s="15">
        <v>50</v>
      </c>
      <c r="K223" s="18">
        <f>surface(tab_stock[[#This Row],[Format]],tab_stock[[#This Row],[Ø (mm)]],tab_stock[[#This Row],[Largueur/basse (mm)]],tab_stock[[#This Row],[hauteur (mm)]],tab_stock[[#This Row],[épaisseur (mm)]])</f>
        <v>0.05</v>
      </c>
      <c r="L223" s="21">
        <f>VLOOKUP(tab_stock[[#This Row],[Matériaux]],tab_matériaux[],3,FALSE)*tab_stock[[#This Row],[Surface m²]]</f>
        <v>390</v>
      </c>
      <c r="M223" s="18">
        <v>0.36</v>
      </c>
      <c r="N223" s="5" t="s">
        <v>39</v>
      </c>
      <c r="O223" s="46">
        <f>poids(tab_stock[[#This Row],[Format]],tab_stock[[#This Row],[Stock réel (mm) / m²]],tab_stock[[#This Row],[Poids au mètre(kg)]])</f>
        <v>140.4</v>
      </c>
      <c r="P223" s="50">
        <f>O223*VLOOKUP(tab_stock[[#This Row],[Matériaux]],tab_matériaux[],4,FALSE)</f>
        <v>0</v>
      </c>
      <c r="Q223" s="26"/>
      <c r="R223" s="6"/>
    </row>
    <row r="224" spans="1:18" x14ac:dyDescent="0.25">
      <c r="A224" s="28"/>
      <c r="B224" s="11"/>
      <c r="C224" s="16"/>
      <c r="D224" s="5" t="s">
        <v>47</v>
      </c>
      <c r="E224" s="5" t="s">
        <v>216</v>
      </c>
      <c r="F224" s="31" t="str">
        <f>VLOOKUP(tab_stock[[#This Row],[Matériaux]],tab_matériaux[],2,FALSE)</f>
        <v>Acier</v>
      </c>
      <c r="G224" s="15"/>
      <c r="H224" s="15"/>
      <c r="I224" s="15"/>
      <c r="J224" s="15"/>
      <c r="K224" s="18">
        <f>surface(tab_stock[[#This Row],[Format]],tab_stock[[#This Row],[Ø (mm)]],tab_stock[[#This Row],[Largueur/basse (mm)]],tab_stock[[#This Row],[hauteur (mm)]],tab_stock[[#This Row],[épaisseur (mm)]])</f>
        <v>0</v>
      </c>
      <c r="L224" s="21">
        <f>VLOOKUP(tab_stock[[#This Row],[Matériaux]],tab_matériaux[],3,FALSE)*tab_stock[[#This Row],[Surface m²]]</f>
        <v>0</v>
      </c>
      <c r="M224" s="18">
        <v>1.65</v>
      </c>
      <c r="N224" s="5" t="s">
        <v>39</v>
      </c>
      <c r="O224" s="46">
        <f>poids(tab_stock[[#This Row],[Format]],tab_stock[[#This Row],[Stock réel (mm) / m²]],tab_stock[[#This Row],[Poids au mètre(kg)]])</f>
        <v>0</v>
      </c>
      <c r="P224" s="50">
        <f>O224*VLOOKUP(tab_stock[[#This Row],[Matériaux]],tab_matériaux[],4,FALSE)</f>
        <v>0</v>
      </c>
      <c r="Q224" s="26"/>
      <c r="R224" s="6"/>
    </row>
    <row r="225" spans="1:18" x14ac:dyDescent="0.25">
      <c r="A225" s="28"/>
      <c r="B225" s="11"/>
      <c r="C225" s="16"/>
      <c r="D225" s="5" t="s">
        <v>47</v>
      </c>
      <c r="E225" s="5" t="s">
        <v>216</v>
      </c>
      <c r="F225" s="31" t="str">
        <f>VLOOKUP(tab_stock[[#This Row],[Matériaux]],tab_matériaux[],2,FALSE)</f>
        <v>Acier</v>
      </c>
      <c r="G225" s="15"/>
      <c r="H225" s="15"/>
      <c r="I225" s="15"/>
      <c r="J225" s="15"/>
      <c r="K225" s="18">
        <f>surface(tab_stock[[#This Row],[Format]],tab_stock[[#This Row],[Ø (mm)]],tab_stock[[#This Row],[Largueur/basse (mm)]],tab_stock[[#This Row],[hauteur (mm)]],tab_stock[[#This Row],[épaisseur (mm)]])</f>
        <v>0</v>
      </c>
      <c r="L225" s="21">
        <f>VLOOKUP(tab_stock[[#This Row],[Matériaux]],tab_matériaux[],3,FALSE)*tab_stock[[#This Row],[Surface m²]]</f>
        <v>0</v>
      </c>
      <c r="M225" s="18">
        <v>2</v>
      </c>
      <c r="N225" s="5" t="s">
        <v>39</v>
      </c>
      <c r="O225" s="46">
        <f>poids(tab_stock[[#This Row],[Format]],tab_stock[[#This Row],[Stock réel (mm) / m²]],tab_stock[[#This Row],[Poids au mètre(kg)]])</f>
        <v>0</v>
      </c>
      <c r="P225" s="50">
        <f>O225*VLOOKUP(tab_stock[[#This Row],[Matériaux]],tab_matériaux[],4,FALSE)</f>
        <v>0</v>
      </c>
      <c r="Q225" s="26"/>
      <c r="R225" s="6"/>
    </row>
    <row r="226" spans="1:18" x14ac:dyDescent="0.25">
      <c r="A226" s="28"/>
      <c r="B226" s="11"/>
      <c r="C226" s="16"/>
      <c r="D226" s="5" t="s">
        <v>47</v>
      </c>
      <c r="E226" s="5" t="s">
        <v>216</v>
      </c>
      <c r="F226" s="31" t="str">
        <f>VLOOKUP(tab_stock[[#This Row],[Matériaux]],tab_matériaux[],2,FALSE)</f>
        <v>Acier</v>
      </c>
      <c r="G226" s="15"/>
      <c r="H226" s="15"/>
      <c r="I226" s="15"/>
      <c r="J226" s="15"/>
      <c r="K226" s="18">
        <f>surface(tab_stock[[#This Row],[Format]],tab_stock[[#This Row],[Ø (mm)]],tab_stock[[#This Row],[Largueur/basse (mm)]],tab_stock[[#This Row],[hauteur (mm)]],tab_stock[[#This Row],[épaisseur (mm)]])</f>
        <v>0</v>
      </c>
      <c r="L226" s="21">
        <f>VLOOKUP(tab_stock[[#This Row],[Matériaux]],tab_matériaux[],3,FALSE)*tab_stock[[#This Row],[Surface m²]]</f>
        <v>0</v>
      </c>
      <c r="M226" s="18">
        <v>1.7</v>
      </c>
      <c r="N226" s="5" t="s">
        <v>228</v>
      </c>
      <c r="O226" s="46">
        <f>poids(tab_stock[[#This Row],[Format]],tab_stock[[#This Row],[Stock réel (mm) / m²]],tab_stock[[#This Row],[Poids au mètre(kg)]])</f>
        <v>0</v>
      </c>
      <c r="P226" s="50">
        <f>O226*VLOOKUP(tab_stock[[#This Row],[Matériaux]],tab_matériaux[],4,FALSE)</f>
        <v>0</v>
      </c>
      <c r="Q226" s="26"/>
      <c r="R226" s="6"/>
    </row>
    <row r="227" spans="1:18" x14ac:dyDescent="0.25">
      <c r="A227" s="28"/>
      <c r="B227" s="11"/>
      <c r="C227" s="16"/>
      <c r="D227" s="5" t="s">
        <v>46</v>
      </c>
      <c r="E227" s="5" t="s">
        <v>216</v>
      </c>
      <c r="F227" s="31" t="str">
        <f>VLOOKUP(tab_stock[[#This Row],[Matériaux]],tab_matériaux[],2,FALSE)</f>
        <v>Acier</v>
      </c>
      <c r="G227" s="15"/>
      <c r="H227" s="15">
        <v>40</v>
      </c>
      <c r="I227" s="15">
        <v>40</v>
      </c>
      <c r="J227" s="15"/>
      <c r="K227" s="18">
        <f>surface(tab_stock[[#This Row],[Format]],tab_stock[[#This Row],[Ø (mm)]],tab_stock[[#This Row],[Largueur/basse (mm)]],tab_stock[[#This Row],[hauteur (mm)]],tab_stock[[#This Row],[épaisseur (mm)]])</f>
        <v>1.5999999999999999E-3</v>
      </c>
      <c r="L227" s="21">
        <f>VLOOKUP(tab_stock[[#This Row],[Matériaux]],tab_matériaux[],3,FALSE)*tab_stock[[#This Row],[Surface m²]]</f>
        <v>12.479999999999999</v>
      </c>
      <c r="M227" s="22">
        <v>4.2</v>
      </c>
      <c r="N227" s="5" t="s">
        <v>37</v>
      </c>
      <c r="O227" s="46">
        <f>poids(tab_stock[[#This Row],[Format]],tab_stock[[#This Row],[Stock réel (mm) / m²]],tab_stock[[#This Row],[Poids au mètre(kg)]])</f>
        <v>5.2415999999999997E-2</v>
      </c>
      <c r="P227" s="50">
        <f>O227*VLOOKUP(tab_stock[[#This Row],[Matériaux]],tab_matériaux[],4,FALSE)</f>
        <v>0</v>
      </c>
      <c r="Q227" s="26"/>
      <c r="R227" s="6"/>
    </row>
    <row r="228" spans="1:18" x14ac:dyDescent="0.25">
      <c r="A228" s="28"/>
      <c r="B228" s="11"/>
      <c r="C228" s="16"/>
      <c r="D228" s="5" t="s">
        <v>46</v>
      </c>
      <c r="E228" s="5" t="s">
        <v>216</v>
      </c>
      <c r="F228" s="31" t="str">
        <f>VLOOKUP(tab_stock[[#This Row],[Matériaux]],tab_matériaux[],2,FALSE)</f>
        <v>Acier</v>
      </c>
      <c r="G228" s="15"/>
      <c r="H228" s="15"/>
      <c r="I228" s="15"/>
      <c r="J228" s="15"/>
      <c r="K228" s="18">
        <f>surface(tab_stock[[#This Row],[Format]],tab_stock[[#This Row],[Ø (mm)]],tab_stock[[#This Row],[Largueur/basse (mm)]],tab_stock[[#This Row],[hauteur (mm)]],tab_stock[[#This Row],[épaisseur (mm)]])</f>
        <v>0</v>
      </c>
      <c r="L228" s="21">
        <f>VLOOKUP(tab_stock[[#This Row],[Matériaux]],tab_matériaux[],3,FALSE)*tab_stock[[#This Row],[Surface m²]]</f>
        <v>0</v>
      </c>
      <c r="M228" s="22">
        <v>4</v>
      </c>
      <c r="N228" s="5" t="s">
        <v>40</v>
      </c>
      <c r="O228" s="46">
        <f>poids(tab_stock[[#This Row],[Format]],tab_stock[[#This Row],[Stock réel (mm) / m²]],tab_stock[[#This Row],[Poids au mètre(kg)]])</f>
        <v>0</v>
      </c>
      <c r="P228" s="50">
        <f>O228*VLOOKUP(tab_stock[[#This Row],[Matériaux]],tab_matériaux[],4,FALSE)</f>
        <v>0</v>
      </c>
      <c r="Q228" s="26"/>
      <c r="R228" s="6"/>
    </row>
    <row r="229" spans="1:18" x14ac:dyDescent="0.25">
      <c r="A229" s="28"/>
      <c r="B229" s="11"/>
      <c r="C229" s="16"/>
      <c r="D229" s="5" t="s">
        <v>46</v>
      </c>
      <c r="E229" s="5" t="s">
        <v>216</v>
      </c>
      <c r="F229" s="31" t="str">
        <f>VLOOKUP(tab_stock[[#This Row],[Matériaux]],tab_matériaux[],2,FALSE)</f>
        <v>Acier</v>
      </c>
      <c r="G229" s="15"/>
      <c r="H229" s="15">
        <v>25</v>
      </c>
      <c r="I229" s="15">
        <v>25</v>
      </c>
      <c r="J229" s="15"/>
      <c r="K229" s="18">
        <f>surface(tab_stock[[#This Row],[Format]],tab_stock[[#This Row],[Ø (mm)]],tab_stock[[#This Row],[Largueur/basse (mm)]],tab_stock[[#This Row],[hauteur (mm)]],tab_stock[[#This Row],[épaisseur (mm)]])</f>
        <v>6.2500000000000001E-4</v>
      </c>
      <c r="L229" s="21">
        <f>VLOOKUP(tab_stock[[#This Row],[Matériaux]],tab_matériaux[],3,FALSE)*tab_stock[[#This Row],[Surface m²]]</f>
        <v>4.875</v>
      </c>
      <c r="M229" s="22">
        <v>2</v>
      </c>
      <c r="N229" s="5" t="s">
        <v>36</v>
      </c>
      <c r="O229" s="46">
        <f>poids(tab_stock[[#This Row],[Format]],tab_stock[[#This Row],[Stock réel (mm) / m²]],tab_stock[[#This Row],[Poids au mètre(kg)]])</f>
        <v>9.75E-3</v>
      </c>
      <c r="P229" s="50">
        <f>O229*VLOOKUP(tab_stock[[#This Row],[Matériaux]],tab_matériaux[],4,FALSE)</f>
        <v>0</v>
      </c>
      <c r="Q229" s="26"/>
      <c r="R229" s="6"/>
    </row>
    <row r="230" spans="1:18" x14ac:dyDescent="0.25">
      <c r="A230" s="28"/>
      <c r="B230" s="11"/>
      <c r="C230" s="16"/>
      <c r="D230" s="5" t="s">
        <v>46</v>
      </c>
      <c r="E230" s="5" t="s">
        <v>216</v>
      </c>
      <c r="F230" s="31" t="str">
        <f>VLOOKUP(tab_stock[[#This Row],[Matériaux]],tab_matériaux[],2,FALSE)</f>
        <v>Acier</v>
      </c>
      <c r="G230" s="15"/>
      <c r="H230" s="15"/>
      <c r="I230" s="15"/>
      <c r="J230" s="15"/>
      <c r="K230" s="18">
        <f>surface(tab_stock[[#This Row],[Format]],tab_stock[[#This Row],[Ø (mm)]],tab_stock[[#This Row],[Largueur/basse (mm)]],tab_stock[[#This Row],[hauteur (mm)]],tab_stock[[#This Row],[épaisseur (mm)]])</f>
        <v>0</v>
      </c>
      <c r="L230" s="21">
        <f>VLOOKUP(tab_stock[[#This Row],[Matériaux]],tab_matériaux[],3,FALSE)*tab_stock[[#This Row],[Surface m²]]</f>
        <v>0</v>
      </c>
      <c r="M230" s="22">
        <v>2</v>
      </c>
      <c r="N230" s="5" t="s">
        <v>40</v>
      </c>
      <c r="O230" s="46">
        <f>poids(tab_stock[[#This Row],[Format]],tab_stock[[#This Row],[Stock réel (mm) / m²]],tab_stock[[#This Row],[Poids au mètre(kg)]])</f>
        <v>0</v>
      </c>
      <c r="P230" s="50">
        <f>O230*VLOOKUP(tab_stock[[#This Row],[Matériaux]],tab_matériaux[],4,FALSE)</f>
        <v>0</v>
      </c>
      <c r="Q230" s="26"/>
      <c r="R230" s="6"/>
    </row>
    <row r="231" spans="1:18" x14ac:dyDescent="0.25">
      <c r="A231" s="28"/>
      <c r="B231" s="11"/>
      <c r="C231" s="16"/>
      <c r="D231" s="5" t="s">
        <v>46</v>
      </c>
      <c r="E231" s="5" t="s">
        <v>216</v>
      </c>
      <c r="F231" s="31" t="str">
        <f>VLOOKUP(tab_stock[[#This Row],[Matériaux]],tab_matériaux[],2,FALSE)</f>
        <v>Acier</v>
      </c>
      <c r="G231" s="15"/>
      <c r="H231" s="15">
        <v>30</v>
      </c>
      <c r="I231" s="15">
        <v>30</v>
      </c>
      <c r="J231" s="15"/>
      <c r="K231" s="18">
        <f>surface(tab_stock[[#This Row],[Format]],tab_stock[[#This Row],[Ø (mm)]],tab_stock[[#This Row],[Largueur/basse (mm)]],tab_stock[[#This Row],[hauteur (mm)]],tab_stock[[#This Row],[épaisseur (mm)]])</f>
        <v>8.9999999999999998E-4</v>
      </c>
      <c r="L231" s="21">
        <f>VLOOKUP(tab_stock[[#This Row],[Matériaux]],tab_matériaux[],3,FALSE)*tab_stock[[#This Row],[Surface m²]]</f>
        <v>7.02</v>
      </c>
      <c r="M231" s="22">
        <v>1.5</v>
      </c>
      <c r="N231" s="5" t="s">
        <v>36</v>
      </c>
      <c r="O231" s="46">
        <f>poids(tab_stock[[#This Row],[Format]],tab_stock[[#This Row],[Stock réel (mm) / m²]],tab_stock[[#This Row],[Poids au mètre(kg)]])</f>
        <v>1.0529999999999999E-2</v>
      </c>
      <c r="P231" s="50">
        <f>O231*VLOOKUP(tab_stock[[#This Row],[Matériaux]],tab_matériaux[],4,FALSE)</f>
        <v>0</v>
      </c>
      <c r="Q231" s="26"/>
      <c r="R231" s="6"/>
    </row>
    <row r="232" spans="1:18" x14ac:dyDescent="0.25">
      <c r="A232" s="28"/>
      <c r="B232" s="11"/>
      <c r="C232" s="16"/>
      <c r="D232" s="5" t="s">
        <v>46</v>
      </c>
      <c r="E232" s="5" t="s">
        <v>216</v>
      </c>
      <c r="F232" s="31" t="str">
        <f>VLOOKUP(tab_stock[[#This Row],[Matériaux]],tab_matériaux[],2,FALSE)</f>
        <v>Acier</v>
      </c>
      <c r="G232" s="15"/>
      <c r="H232" s="15"/>
      <c r="I232" s="15"/>
      <c r="J232" s="15"/>
      <c r="K232" s="18">
        <f>surface(tab_stock[[#This Row],[Format]],tab_stock[[#This Row],[Ø (mm)]],tab_stock[[#This Row],[Largueur/basse (mm)]],tab_stock[[#This Row],[hauteur (mm)]],tab_stock[[#This Row],[épaisseur (mm)]])</f>
        <v>0</v>
      </c>
      <c r="L232" s="21">
        <f>VLOOKUP(tab_stock[[#This Row],[Matériaux]],tab_matériaux[],3,FALSE)*tab_stock[[#This Row],[Surface m²]]</f>
        <v>0</v>
      </c>
      <c r="M232" s="22">
        <v>1</v>
      </c>
      <c r="N232" s="5" t="s">
        <v>40</v>
      </c>
      <c r="O232" s="46">
        <f>poids(tab_stock[[#This Row],[Format]],tab_stock[[#This Row],[Stock réel (mm) / m²]],tab_stock[[#This Row],[Poids au mètre(kg)]])</f>
        <v>0</v>
      </c>
      <c r="P232" s="50">
        <f>O232*VLOOKUP(tab_stock[[#This Row],[Matériaux]],tab_matériaux[],4,FALSE)</f>
        <v>0</v>
      </c>
      <c r="Q232" s="26"/>
      <c r="R232" s="6"/>
    </row>
    <row r="233" spans="1:18" x14ac:dyDescent="0.25">
      <c r="A233" s="28"/>
      <c r="B233" s="11"/>
      <c r="C233" s="16"/>
      <c r="D233" s="5" t="s">
        <v>46</v>
      </c>
      <c r="E233" s="5" t="s">
        <v>216</v>
      </c>
      <c r="F233" s="31" t="str">
        <f>VLOOKUP(tab_stock[[#This Row],[Matériaux]],tab_matériaux[],2,FALSE)</f>
        <v>Acier</v>
      </c>
      <c r="G233" s="15"/>
      <c r="H233" s="15">
        <v>32</v>
      </c>
      <c r="I233" s="15">
        <v>32</v>
      </c>
      <c r="J233" s="15"/>
      <c r="K233" s="18">
        <f>surface(tab_stock[[#This Row],[Format]],tab_stock[[#This Row],[Ø (mm)]],tab_stock[[#This Row],[Largueur/basse (mm)]],tab_stock[[#This Row],[hauteur (mm)]],tab_stock[[#This Row],[épaisseur (mm)]])</f>
        <v>1.024E-3</v>
      </c>
      <c r="L233" s="21">
        <f>VLOOKUP(tab_stock[[#This Row],[Matériaux]],tab_matériaux[],3,FALSE)*tab_stock[[#This Row],[Surface m²]]</f>
        <v>7.9871999999999996</v>
      </c>
      <c r="M233" s="22">
        <v>2</v>
      </c>
      <c r="N233" s="5" t="s">
        <v>40</v>
      </c>
      <c r="O233" s="46">
        <f>poids(tab_stock[[#This Row],[Format]],tab_stock[[#This Row],[Stock réel (mm) / m²]],tab_stock[[#This Row],[Poids au mètre(kg)]])</f>
        <v>1.59744E-2</v>
      </c>
      <c r="P233" s="50">
        <f>O233*VLOOKUP(tab_stock[[#This Row],[Matériaux]],tab_matériaux[],4,FALSE)</f>
        <v>0</v>
      </c>
      <c r="Q233" s="26"/>
      <c r="R233" s="6"/>
    </row>
    <row r="234" spans="1:18" x14ac:dyDescent="0.25">
      <c r="A234" s="28"/>
      <c r="B234" s="11"/>
      <c r="C234" s="16"/>
      <c r="D234" s="5" t="s">
        <v>49</v>
      </c>
      <c r="E234" s="5" t="s">
        <v>216</v>
      </c>
      <c r="F234" s="31" t="str">
        <f>VLOOKUP(tab_stock[[#This Row],[Matériaux]],tab_matériaux[],2,FALSE)</f>
        <v>Acier</v>
      </c>
      <c r="G234" s="15">
        <v>60</v>
      </c>
      <c r="H234" s="15"/>
      <c r="I234" s="15"/>
      <c r="J234" s="15">
        <v>7</v>
      </c>
      <c r="K234" s="18">
        <f>surface(tab_stock[[#This Row],[Format]],tab_stock[[#This Row],[Ø (mm)]],tab_stock[[#This Row],[Largueur/basse (mm)]],tab_stock[[#This Row],[hauteur (mm)]],tab_stock[[#This Row],[épaisseur (mm)]])</f>
        <v>1.1655308744818133E-3</v>
      </c>
      <c r="L234" s="21">
        <f>VLOOKUP(tab_stock[[#This Row],[Matériaux]],tab_matériaux[],3,FALSE)*tab_stock[[#This Row],[Surface m²]]</f>
        <v>9.0911408209581435</v>
      </c>
      <c r="M234" s="21">
        <v>6</v>
      </c>
      <c r="N234" s="5" t="s">
        <v>40</v>
      </c>
      <c r="O234" s="46">
        <f>poids(tab_stock[[#This Row],[Format]],tab_stock[[#This Row],[Stock réel (mm) / m²]],tab_stock[[#This Row],[Poids au mètre(kg)]])</f>
        <v>5.4546844925748857E-2</v>
      </c>
      <c r="P234" s="50">
        <f>O234*VLOOKUP(tab_stock[[#This Row],[Matériaux]],tab_matériaux[],4,FALSE)</f>
        <v>0</v>
      </c>
      <c r="Q234" s="26"/>
      <c r="R234" s="6"/>
    </row>
    <row r="235" spans="1:18" x14ac:dyDescent="0.25">
      <c r="A235" s="28"/>
      <c r="B235" s="11"/>
      <c r="C235" s="16"/>
      <c r="D235" s="5" t="s">
        <v>49</v>
      </c>
      <c r="E235" s="5" t="s">
        <v>216</v>
      </c>
      <c r="F235" s="31" t="str">
        <f>VLOOKUP(tab_stock[[#This Row],[Matériaux]],tab_matériaux[],2,FALSE)</f>
        <v>Acier</v>
      </c>
      <c r="G235" s="15"/>
      <c r="H235" s="15"/>
      <c r="I235" s="15"/>
      <c r="J235" s="15"/>
      <c r="K235" s="18">
        <f>surface(tab_stock[[#This Row],[Format]],tab_stock[[#This Row],[Ø (mm)]],tab_stock[[#This Row],[Largueur/basse (mm)]],tab_stock[[#This Row],[hauteur (mm)]],tab_stock[[#This Row],[épaisseur (mm)]])</f>
        <v>0</v>
      </c>
      <c r="L235" s="21">
        <f>VLOOKUP(tab_stock[[#This Row],[Matériaux]],tab_matériaux[],3,FALSE)*tab_stock[[#This Row],[Surface m²]]</f>
        <v>0</v>
      </c>
      <c r="M235" s="21">
        <v>1.5</v>
      </c>
      <c r="N235" s="5" t="s">
        <v>36</v>
      </c>
      <c r="O235" s="46">
        <f>poids(tab_stock[[#This Row],[Format]],tab_stock[[#This Row],[Stock réel (mm) / m²]],tab_stock[[#This Row],[Poids au mètre(kg)]])</f>
        <v>0</v>
      </c>
      <c r="P235" s="50">
        <f>O235*VLOOKUP(tab_stock[[#This Row],[Matériaux]],tab_matériaux[],4,FALSE)</f>
        <v>0</v>
      </c>
      <c r="Q235" s="26"/>
      <c r="R235" s="6"/>
    </row>
    <row r="236" spans="1:18" x14ac:dyDescent="0.25">
      <c r="A236" s="28"/>
      <c r="B236" s="11"/>
      <c r="C236" s="16"/>
      <c r="D236" s="5" t="s">
        <v>45</v>
      </c>
      <c r="E236" s="5" t="s">
        <v>216</v>
      </c>
      <c r="F236" s="31" t="str">
        <f>VLOOKUP(tab_stock[[#This Row],[Matériaux]],tab_matériaux[],2,FALSE)</f>
        <v>Acier</v>
      </c>
      <c r="G236" s="15"/>
      <c r="H236" s="15">
        <v>100</v>
      </c>
      <c r="I236" s="15"/>
      <c r="J236" s="15">
        <v>30</v>
      </c>
      <c r="K236" s="18">
        <f>surface(tab_stock[[#This Row],[Format]],tab_stock[[#This Row],[Ø (mm)]],tab_stock[[#This Row],[Largueur/basse (mm)]],tab_stock[[#This Row],[hauteur (mm)]],tab_stock[[#This Row],[épaisseur (mm)]])</f>
        <v>3.0000000000000001E-3</v>
      </c>
      <c r="L236" s="21">
        <f>VLOOKUP(tab_stock[[#This Row],[Matériaux]],tab_matériaux[],3,FALSE)*tab_stock[[#This Row],[Surface m²]]</f>
        <v>23.400000000000002</v>
      </c>
      <c r="M236" s="21">
        <v>4.9000000000000004</v>
      </c>
      <c r="N236" s="5" t="s">
        <v>36</v>
      </c>
      <c r="O236" s="46">
        <f>poids(tab_stock[[#This Row],[Format]],tab_stock[[#This Row],[Stock réel (mm) / m²]],tab_stock[[#This Row],[Poids au mètre(kg)]])</f>
        <v>0.11466000000000003</v>
      </c>
      <c r="P236" s="50">
        <f>O236*VLOOKUP(tab_stock[[#This Row],[Matériaux]],tab_matériaux[],4,FALSE)</f>
        <v>0</v>
      </c>
      <c r="Q236" s="26"/>
      <c r="R236" s="6"/>
    </row>
    <row r="237" spans="1:18" x14ac:dyDescent="0.25">
      <c r="A237" s="28"/>
      <c r="B237" s="11"/>
      <c r="C237" s="16"/>
      <c r="D237" s="5" t="s">
        <v>47</v>
      </c>
      <c r="E237" s="5" t="s">
        <v>216</v>
      </c>
      <c r="F237" s="31" t="str">
        <f>VLOOKUP(tab_stock[[#This Row],[Matériaux]],tab_matériaux[],2,FALSE)</f>
        <v>Acier</v>
      </c>
      <c r="G237" s="15"/>
      <c r="H237" s="15"/>
      <c r="I237" s="15"/>
      <c r="J237" s="15">
        <v>1</v>
      </c>
      <c r="K237" s="18">
        <f>surface(tab_stock[[#This Row],[Format]],tab_stock[[#This Row],[Ø (mm)]],tab_stock[[#This Row],[Largueur/basse (mm)]],tab_stock[[#This Row],[hauteur (mm)]],tab_stock[[#This Row],[épaisseur (mm)]])</f>
        <v>1E-3</v>
      </c>
      <c r="L237" s="21">
        <f>VLOOKUP(tab_stock[[#This Row],[Matériaux]],tab_matériaux[],3,FALSE)*tab_stock[[#This Row],[Surface m²]]</f>
        <v>7.8</v>
      </c>
      <c r="M237" s="21">
        <v>6</v>
      </c>
      <c r="N237" s="5" t="s">
        <v>38</v>
      </c>
      <c r="O237" s="46">
        <f>poids(tab_stock[[#This Row],[Format]],tab_stock[[#This Row],[Stock réel (mm) / m²]],tab_stock[[#This Row],[Poids au mètre(kg)]])</f>
        <v>46.8</v>
      </c>
      <c r="P237" s="50">
        <f>O237*VLOOKUP(tab_stock[[#This Row],[Matériaux]],tab_matériaux[],4,FALSE)</f>
        <v>0</v>
      </c>
      <c r="Q237" s="26"/>
      <c r="R237" s="6"/>
    </row>
    <row r="238" spans="1:18" x14ac:dyDescent="0.25">
      <c r="A238" s="28"/>
      <c r="B238" s="11"/>
      <c r="C238" s="16"/>
      <c r="D238" s="5" t="s">
        <v>47</v>
      </c>
      <c r="E238" s="5" t="s">
        <v>216</v>
      </c>
      <c r="F238" s="31" t="str">
        <f>VLOOKUP(tab_stock[[#This Row],[Matériaux]],tab_matériaux[],2,FALSE)</f>
        <v>Acier</v>
      </c>
      <c r="G238" s="15"/>
      <c r="H238" s="15"/>
      <c r="I238" s="15"/>
      <c r="J238" s="15">
        <v>1.5</v>
      </c>
      <c r="K238" s="18">
        <f>surface(tab_stock[[#This Row],[Format]],tab_stock[[#This Row],[Ø (mm)]],tab_stock[[#This Row],[Largueur/basse (mm)]],tab_stock[[#This Row],[hauteur (mm)]],tab_stock[[#This Row],[épaisseur (mm)]])</f>
        <v>1.5E-3</v>
      </c>
      <c r="L238" s="21">
        <f>VLOOKUP(tab_stock[[#This Row],[Matériaux]],tab_matériaux[],3,FALSE)*tab_stock[[#This Row],[Surface m²]]</f>
        <v>11.700000000000001</v>
      </c>
      <c r="M238" s="21">
        <v>2.7800000000000002</v>
      </c>
      <c r="N238" s="5" t="s">
        <v>38</v>
      </c>
      <c r="O238" s="46">
        <f>poids(tab_stock[[#This Row],[Format]],tab_stock[[#This Row],[Stock réel (mm) / m²]],tab_stock[[#This Row],[Poids au mètre(kg)]])</f>
        <v>32.526000000000003</v>
      </c>
      <c r="P238" s="50">
        <f>O238*VLOOKUP(tab_stock[[#This Row],[Matériaux]],tab_matériaux[],4,FALSE)</f>
        <v>0</v>
      </c>
      <c r="Q238" s="26"/>
      <c r="R238" s="6"/>
    </row>
    <row r="239" spans="1:18" x14ac:dyDescent="0.25">
      <c r="A239" s="29"/>
      <c r="B239" s="11"/>
      <c r="C239" s="11"/>
      <c r="D239" s="5" t="s">
        <v>50</v>
      </c>
      <c r="E239" s="5" t="s">
        <v>219</v>
      </c>
      <c r="F239" s="31" t="str">
        <f>VLOOKUP(tab_stock[[#This Row],[Matériaux]],tab_matériaux[],2,FALSE)</f>
        <v>Alu</v>
      </c>
      <c r="G239" s="15"/>
      <c r="H239" s="15">
        <v>50</v>
      </c>
      <c r="I239" s="15">
        <v>50</v>
      </c>
      <c r="J239" s="15">
        <v>5</v>
      </c>
      <c r="K239" s="21">
        <f>surface(tab_stock[[#This Row],[Format]],tab_stock[[#This Row],[Ø (mm)]],tab_stock[[#This Row],[Largueur/basse (mm)]],tab_stock[[#This Row],[hauteur (mm)]],tab_stock[[#This Row],[épaisseur (mm)]])</f>
        <v>8.9999999999999998E-4</v>
      </c>
      <c r="L239" s="21">
        <f>VLOOKUP(tab_stock[[#This Row],[Matériaux]],tab_matériaux[],3,FALSE)*tab_stock[[#This Row],[Surface m²]]</f>
        <v>2.4299999999999997</v>
      </c>
      <c r="M239" s="22">
        <v>6000</v>
      </c>
      <c r="N239" s="24" t="s">
        <v>40</v>
      </c>
      <c r="O239" s="46">
        <f>poids(tab_stock[[#This Row],[Format]],tab_stock[[#This Row],[Stock réel (mm) / m²]],tab_stock[[#This Row],[Poids au mètre(kg)]])</f>
        <v>14.579999999999998</v>
      </c>
      <c r="P239" s="50">
        <f>O239*VLOOKUP(tab_stock[[#This Row],[Matériaux]],tab_matériaux[],4,FALSE)</f>
        <v>0</v>
      </c>
      <c r="Q239" s="27"/>
    </row>
    <row r="240" spans="1:18" x14ac:dyDescent="0.25">
      <c r="A240" s="29"/>
      <c r="B240" s="11"/>
      <c r="C240" s="11"/>
      <c r="D240" s="5" t="s">
        <v>50</v>
      </c>
      <c r="E240" s="5" t="s">
        <v>219</v>
      </c>
      <c r="F240" s="31" t="str">
        <f>VLOOKUP(tab_stock[[#This Row],[Matériaux]],tab_matériaux[],2,FALSE)</f>
        <v>Alu</v>
      </c>
      <c r="G240" s="15"/>
      <c r="H240" s="15">
        <v>30</v>
      </c>
      <c r="I240" s="15">
        <v>30</v>
      </c>
      <c r="J240" s="15">
        <v>2</v>
      </c>
      <c r="K240" s="21">
        <f>surface(tab_stock[[#This Row],[Format]],tab_stock[[#This Row],[Ø (mm)]],tab_stock[[#This Row],[Largueur/basse (mm)]],tab_stock[[#This Row],[hauteur (mm)]],tab_stock[[#This Row],[épaisseur (mm)]])</f>
        <v>2.24E-4</v>
      </c>
      <c r="L240" s="21">
        <f>VLOOKUP(tab_stock[[#This Row],[Matériaux]],tab_matériaux[],3,FALSE)*tab_stock[[#This Row],[Surface m²]]</f>
        <v>0.6048</v>
      </c>
      <c r="M240" s="22">
        <v>19000</v>
      </c>
      <c r="N240" s="24" t="s">
        <v>40</v>
      </c>
      <c r="O240" s="46">
        <f>poids(tab_stock[[#This Row],[Format]],tab_stock[[#This Row],[Stock réel (mm) / m²]],tab_stock[[#This Row],[Poids au mètre(kg)]])</f>
        <v>11.491200000000001</v>
      </c>
      <c r="P240" s="50">
        <f>O240*VLOOKUP(tab_stock[[#This Row],[Matériaux]],tab_matériaux[],4,FALSE)</f>
        <v>0</v>
      </c>
      <c r="Q240" s="27"/>
    </row>
    <row r="241" spans="1:17" x14ac:dyDescent="0.25">
      <c r="A241" s="30"/>
      <c r="B241" s="14"/>
      <c r="C241" s="14"/>
      <c r="D241" s="5" t="s">
        <v>50</v>
      </c>
      <c r="E241" s="5" t="s">
        <v>219</v>
      </c>
      <c r="F241" s="44" t="str">
        <f>VLOOKUP(tab_stock[[#This Row],[Matériaux]],tab_matériaux[],2,FALSE)</f>
        <v>Alu</v>
      </c>
      <c r="G241" s="17"/>
      <c r="H241" s="17">
        <v>50</v>
      </c>
      <c r="I241" s="17">
        <v>50</v>
      </c>
      <c r="J241" s="17">
        <v>4</v>
      </c>
      <c r="K241" s="23">
        <f>surface(tab_stock[[#This Row],[Format]],tab_stock[[#This Row],[Ø (mm)]],tab_stock[[#This Row],[Largueur/basse (mm)]],tab_stock[[#This Row],[hauteur (mm)]],tab_stock[[#This Row],[épaisseur (mm)]])</f>
        <v>7.36E-4</v>
      </c>
      <c r="L241" s="23">
        <f>VLOOKUP(tab_stock[[#This Row],[Matériaux]],tab_matériaux[],3,FALSE)*tab_stock[[#This Row],[Surface m²]]</f>
        <v>1.9872000000000001</v>
      </c>
      <c r="M241" s="22">
        <v>11600</v>
      </c>
      <c r="N241" s="24" t="s">
        <v>38</v>
      </c>
      <c r="O241" s="49">
        <f>poids(tab_stock[[#This Row],[Format]],tab_stock[[#This Row],[Stock réel (mm) / m²]],tab_stock[[#This Row],[Poids au mètre(kg)]])</f>
        <v>23.05152</v>
      </c>
      <c r="P241" s="53">
        <f>O241*VLOOKUP(tab_stock[[#This Row],[Matériaux]],tab_matériaux[],4,FALSE)</f>
        <v>0</v>
      </c>
      <c r="Q241" s="26"/>
    </row>
    <row r="242" spans="1:17" x14ac:dyDescent="0.25">
      <c r="A242" s="30"/>
      <c r="B242" s="14"/>
      <c r="C242" s="14"/>
      <c r="D242" s="5" t="s">
        <v>50</v>
      </c>
      <c r="E242" s="5" t="s">
        <v>219</v>
      </c>
      <c r="F242" s="44" t="str">
        <f>VLOOKUP(tab_stock[[#This Row],[Matériaux]],tab_matériaux[],2,FALSE)</f>
        <v>Alu</v>
      </c>
      <c r="G242" s="17"/>
      <c r="H242" s="17">
        <v>40</v>
      </c>
      <c r="I242" s="17">
        <v>40</v>
      </c>
      <c r="J242" s="17">
        <v>3</v>
      </c>
      <c r="K242" s="23">
        <f>surface(tab_stock[[#This Row],[Format]],tab_stock[[#This Row],[Ø (mm)]],tab_stock[[#This Row],[Largueur/basse (mm)]],tab_stock[[#This Row],[hauteur (mm)]],tab_stock[[#This Row],[épaisseur (mm)]])</f>
        <v>4.44E-4</v>
      </c>
      <c r="L242" s="23">
        <f>VLOOKUP(tab_stock[[#This Row],[Matériaux]],tab_matériaux[],3,FALSE)*tab_stock[[#This Row],[Surface m²]]</f>
        <v>1.1988000000000001</v>
      </c>
      <c r="M242" s="22">
        <v>6000</v>
      </c>
      <c r="N242" s="24" t="s">
        <v>38</v>
      </c>
      <c r="O242" s="49">
        <f>poids(tab_stock[[#This Row],[Format]],tab_stock[[#This Row],[Stock réel (mm) / m²]],tab_stock[[#This Row],[Poids au mètre(kg)]])</f>
        <v>7.1928000000000001</v>
      </c>
      <c r="P242" s="53">
        <f>O242*VLOOKUP(tab_stock[[#This Row],[Matériaux]],tab_matériaux[],4,FALSE)</f>
        <v>0</v>
      </c>
      <c r="Q242" s="26"/>
    </row>
    <row r="243" spans="1:17" x14ac:dyDescent="0.25">
      <c r="A243" s="30"/>
      <c r="B243" s="14"/>
      <c r="C243" s="14"/>
      <c r="D243" s="5" t="s">
        <v>50</v>
      </c>
      <c r="E243" s="5" t="s">
        <v>219</v>
      </c>
      <c r="F243" s="44" t="str">
        <f>VLOOKUP(tab_stock[[#This Row],[Matériaux]],tab_matériaux[],2,FALSE)</f>
        <v>Alu</v>
      </c>
      <c r="G243" s="17"/>
      <c r="H243" s="17">
        <v>100</v>
      </c>
      <c r="I243" s="17">
        <v>100</v>
      </c>
      <c r="J243" s="17">
        <v>5</v>
      </c>
      <c r="K243" s="23">
        <f>surface(tab_stock[[#This Row],[Format]],tab_stock[[#This Row],[Ø (mm)]],tab_stock[[#This Row],[Largueur/basse (mm)]],tab_stock[[#This Row],[hauteur (mm)]],tab_stock[[#This Row],[épaisseur (mm)]])</f>
        <v>1.9E-3</v>
      </c>
      <c r="L243" s="23">
        <f>VLOOKUP(tab_stock[[#This Row],[Matériaux]],tab_matériaux[],3,FALSE)*tab_stock[[#This Row],[Surface m²]]</f>
        <v>5.13</v>
      </c>
      <c r="M243" s="22">
        <v>2500</v>
      </c>
      <c r="N243" s="24" t="s">
        <v>38</v>
      </c>
      <c r="O243" s="49">
        <f>poids(tab_stock[[#This Row],[Format]],tab_stock[[#This Row],[Stock réel (mm) / m²]],tab_stock[[#This Row],[Poids au mètre(kg)]])</f>
        <v>12.825000000000001</v>
      </c>
      <c r="P243" s="53">
        <f>O243*VLOOKUP(tab_stock[[#This Row],[Matériaux]],tab_matériaux[],4,FALSE)</f>
        <v>0</v>
      </c>
      <c r="Q243" s="26"/>
    </row>
    <row r="244" spans="1:17" x14ac:dyDescent="0.25">
      <c r="A244" s="29"/>
      <c r="B244" s="11"/>
      <c r="C244" s="11"/>
      <c r="D244" s="5" t="s">
        <v>50</v>
      </c>
      <c r="E244" s="5" t="s">
        <v>219</v>
      </c>
      <c r="F244" s="31" t="str">
        <f>VLOOKUP(tab_stock[[#This Row],[Matériaux]],tab_matériaux[],2,FALSE)</f>
        <v>Alu</v>
      </c>
      <c r="G244" s="15"/>
      <c r="H244" s="15">
        <v>25</v>
      </c>
      <c r="I244" s="15">
        <v>25</v>
      </c>
      <c r="J244" s="15">
        <v>2</v>
      </c>
      <c r="K244" s="21">
        <f>surface(tab_stock[[#This Row],[Format]],tab_stock[[#This Row],[Ø (mm)]],tab_stock[[#This Row],[Largueur/basse (mm)]],tab_stock[[#This Row],[hauteur (mm)]],tab_stock[[#This Row],[épaisseur (mm)]])</f>
        <v>1.84E-4</v>
      </c>
      <c r="L244" s="21">
        <f>VLOOKUP(tab_stock[[#This Row],[Matériaux]],tab_matériaux[],3,FALSE)*tab_stock[[#This Row],[Surface m²]]</f>
        <v>0.49680000000000002</v>
      </c>
      <c r="M244" s="22">
        <v>1500</v>
      </c>
      <c r="N244" s="24" t="s">
        <v>38</v>
      </c>
      <c r="O244" s="46">
        <f>poids(tab_stock[[#This Row],[Format]],tab_stock[[#This Row],[Stock réel (mm) / m²]],tab_stock[[#This Row],[Poids au mètre(kg)]])</f>
        <v>0.74520000000000008</v>
      </c>
      <c r="P244" s="50">
        <f>O244*VLOOKUP(tab_stock[[#This Row],[Matériaux]],tab_matériaux[],4,FALSE)</f>
        <v>0</v>
      </c>
      <c r="Q244" s="27"/>
    </row>
    <row r="245" spans="1:17" x14ac:dyDescent="0.25">
      <c r="A245" s="30"/>
      <c r="B245" s="14"/>
      <c r="C245" s="14"/>
      <c r="D245" s="9" t="s">
        <v>51</v>
      </c>
      <c r="E245" s="5" t="s">
        <v>219</v>
      </c>
      <c r="F245" s="44" t="str">
        <f>VLOOKUP(tab_stock[[#This Row],[Matériaux]],tab_matériaux[],2,FALSE)</f>
        <v>Alu</v>
      </c>
      <c r="G245" s="17"/>
      <c r="H245" s="17">
        <v>80</v>
      </c>
      <c r="I245" s="17">
        <v>50</v>
      </c>
      <c r="J245" s="17">
        <v>4</v>
      </c>
      <c r="K245" s="23">
        <f>surface(tab_stock[[#This Row],[Format]],tab_stock[[#This Row],[Ø (mm)]],tab_stock[[#This Row],[Largueur/basse (mm)]],tab_stock[[#This Row],[hauteur (mm)]],tab_stock[[#This Row],[épaisseur (mm)]])</f>
        <v>9.7599999999999998E-4</v>
      </c>
      <c r="L245" s="23">
        <f>VLOOKUP(tab_stock[[#This Row],[Matériaux]],tab_matériaux[],3,FALSE)*tab_stock[[#This Row],[Surface m²]]</f>
        <v>2.6351999999999998</v>
      </c>
      <c r="M245" s="23">
        <v>4000</v>
      </c>
      <c r="N245" s="24" t="s">
        <v>40</v>
      </c>
      <c r="O245" s="49">
        <f>poids(tab_stock[[#This Row],[Format]],tab_stock[[#This Row],[Stock réel (mm) / m²]],tab_stock[[#This Row],[Poids au mètre(kg)]])</f>
        <v>10.540799999999999</v>
      </c>
      <c r="P245" s="53">
        <f>O245*VLOOKUP(tab_stock[[#This Row],[Matériaux]],tab_matériaux[],4,FALSE)</f>
        <v>0</v>
      </c>
      <c r="Q245" s="26"/>
    </row>
    <row r="246" spans="1:17" x14ac:dyDescent="0.25">
      <c r="A246" s="29"/>
      <c r="B246" s="11"/>
      <c r="C246" s="11"/>
      <c r="D246" s="9" t="s">
        <v>51</v>
      </c>
      <c r="E246" s="5" t="s">
        <v>219</v>
      </c>
      <c r="F246" s="31" t="str">
        <f>VLOOKUP(tab_stock[[#This Row],[Matériaux]],tab_matériaux[],2,FALSE)</f>
        <v>Alu</v>
      </c>
      <c r="G246" s="15"/>
      <c r="H246" s="15">
        <v>200</v>
      </c>
      <c r="I246" s="15">
        <v>100</v>
      </c>
      <c r="J246" s="15">
        <v>5</v>
      </c>
      <c r="K246" s="21">
        <f>surface(tab_stock[[#This Row],[Format]],tab_stock[[#This Row],[Ø (mm)]],tab_stock[[#This Row],[Largueur/basse (mm)]],tab_stock[[#This Row],[hauteur (mm)]],tab_stock[[#This Row],[épaisseur (mm)]])</f>
        <v>2.8999999999999998E-3</v>
      </c>
      <c r="L246" s="21">
        <f>VLOOKUP(tab_stock[[#This Row],[Matériaux]],tab_matériaux[],3,FALSE)*tab_stock[[#This Row],[Surface m²]]</f>
        <v>7.8299999999999992</v>
      </c>
      <c r="M246" s="21">
        <v>5000</v>
      </c>
      <c r="N246" s="24" t="s">
        <v>40</v>
      </c>
      <c r="O246" s="46">
        <f>poids(tab_stock[[#This Row],[Format]],tab_stock[[#This Row],[Stock réel (mm) / m²]],tab_stock[[#This Row],[Poids au mètre(kg)]])</f>
        <v>39.149999999999991</v>
      </c>
      <c r="P246" s="50">
        <f>O246*VLOOKUP(tab_stock[[#This Row],[Matériaux]],tab_matériaux[],4,FALSE)</f>
        <v>0</v>
      </c>
      <c r="Q246" s="27"/>
    </row>
    <row r="247" spans="1:17" x14ac:dyDescent="0.25">
      <c r="A247" s="29"/>
      <c r="B247" s="11"/>
      <c r="C247" s="11"/>
      <c r="D247" s="5" t="s">
        <v>56</v>
      </c>
      <c r="E247" s="5" t="s">
        <v>219</v>
      </c>
      <c r="F247" s="31" t="str">
        <f>VLOOKUP(tab_stock[[#This Row],[Matériaux]],tab_matériaux[],2,FALSE)</f>
        <v>Alu</v>
      </c>
      <c r="G247" s="15"/>
      <c r="H247" s="15">
        <v>30</v>
      </c>
      <c r="I247" s="15">
        <v>30</v>
      </c>
      <c r="J247" s="15">
        <v>3</v>
      </c>
      <c r="K247" s="21">
        <f>surface(tab_stock[[#This Row],[Format]],tab_stock[[#This Row],[Ø (mm)]],tab_stock[[#This Row],[Largueur/basse (mm)]],tab_stock[[#This Row],[hauteur (mm)]],tab_stock[[#This Row],[épaisseur (mm)]])</f>
        <v>1.7099999999999998E-4</v>
      </c>
      <c r="L247" s="21">
        <f>VLOOKUP(tab_stock[[#This Row],[Matériaux]],tab_matériaux[],3,FALSE)*tab_stock[[#This Row],[Surface m²]]</f>
        <v>0.46169999999999994</v>
      </c>
      <c r="M247" s="22">
        <v>12000</v>
      </c>
      <c r="N247" s="24" t="s">
        <v>37</v>
      </c>
      <c r="O247" s="46">
        <f>poids(tab_stock[[#This Row],[Format]],tab_stock[[#This Row],[Stock réel (mm) / m²]],tab_stock[[#This Row],[Poids au mètre(kg)]])</f>
        <v>5.5404</v>
      </c>
      <c r="P247" s="50">
        <f>O247*VLOOKUP(tab_stock[[#This Row],[Matériaux]],tab_matériaux[],4,FALSE)</f>
        <v>0</v>
      </c>
      <c r="Q247" s="27"/>
    </row>
    <row r="248" spans="1:17" x14ac:dyDescent="0.25">
      <c r="A248" s="29"/>
      <c r="B248" s="11"/>
      <c r="C248" s="11"/>
      <c r="D248" s="5" t="s">
        <v>56</v>
      </c>
      <c r="E248" s="5" t="s">
        <v>219</v>
      </c>
      <c r="F248" s="31" t="str">
        <f>VLOOKUP(tab_stock[[#This Row],[Matériaux]],tab_matériaux[],2,FALSE)</f>
        <v>Alu</v>
      </c>
      <c r="G248" s="15"/>
      <c r="H248" s="15"/>
      <c r="I248" s="15"/>
      <c r="J248" s="15"/>
      <c r="K248" s="21">
        <f>surface(tab_stock[[#This Row],[Format]],tab_stock[[#This Row],[Ø (mm)]],tab_stock[[#This Row],[Largueur/basse (mm)]],tab_stock[[#This Row],[hauteur (mm)]],tab_stock[[#This Row],[épaisseur (mm)]])</f>
        <v>0</v>
      </c>
      <c r="L248" s="21">
        <f>VLOOKUP(tab_stock[[#This Row],[Matériaux]],tab_matériaux[],3,FALSE)*tab_stock[[#This Row],[Surface m²]]</f>
        <v>0</v>
      </c>
      <c r="M248" s="22">
        <v>18000</v>
      </c>
      <c r="N248" s="24" t="s">
        <v>40</v>
      </c>
      <c r="O248" s="46">
        <f>poids(tab_stock[[#This Row],[Format]],tab_stock[[#This Row],[Stock réel (mm) / m²]],tab_stock[[#This Row],[Poids au mètre(kg)]])</f>
        <v>0</v>
      </c>
      <c r="P248" s="50">
        <f>O248*VLOOKUP(tab_stock[[#This Row],[Matériaux]],tab_matériaux[],4,FALSE)</f>
        <v>0</v>
      </c>
      <c r="Q248" s="27"/>
    </row>
    <row r="249" spans="1:17" x14ac:dyDescent="0.25">
      <c r="A249" s="29"/>
      <c r="B249" s="11"/>
      <c r="C249" s="11"/>
      <c r="D249" s="5" t="s">
        <v>56</v>
      </c>
      <c r="E249" s="5" t="s">
        <v>219</v>
      </c>
      <c r="F249" s="31" t="str">
        <f>VLOOKUP(tab_stock[[#This Row],[Matériaux]],tab_matériaux[],2,FALSE)</f>
        <v>Alu</v>
      </c>
      <c r="G249" s="15"/>
      <c r="H249" s="15">
        <v>50</v>
      </c>
      <c r="I249" s="15">
        <v>50</v>
      </c>
      <c r="J249" s="15">
        <v>5</v>
      </c>
      <c r="K249" s="21">
        <f>surface(tab_stock[[#This Row],[Format]],tab_stock[[#This Row],[Ø (mm)]],tab_stock[[#This Row],[Largueur/basse (mm)]],tab_stock[[#This Row],[hauteur (mm)]],tab_stock[[#This Row],[épaisseur (mm)]])</f>
        <v>4.75E-4</v>
      </c>
      <c r="L249" s="21">
        <f>VLOOKUP(tab_stock[[#This Row],[Matériaux]],tab_matériaux[],3,FALSE)*tab_stock[[#This Row],[Surface m²]]</f>
        <v>1.2825</v>
      </c>
      <c r="M249" s="22">
        <v>6000</v>
      </c>
      <c r="N249" s="24" t="s">
        <v>37</v>
      </c>
      <c r="O249" s="46">
        <f>poids(tab_stock[[#This Row],[Format]],tab_stock[[#This Row],[Stock réel (mm) / m²]],tab_stock[[#This Row],[Poids au mètre(kg)]])</f>
        <v>7.6950000000000003</v>
      </c>
      <c r="P249" s="50">
        <f>O249*VLOOKUP(tab_stock[[#This Row],[Matériaux]],tab_matériaux[],4,FALSE)</f>
        <v>0</v>
      </c>
      <c r="Q249" s="27"/>
    </row>
    <row r="250" spans="1:17" x14ac:dyDescent="0.25">
      <c r="A250" s="29"/>
      <c r="B250" s="11"/>
      <c r="C250" s="11"/>
      <c r="D250" s="5" t="s">
        <v>56</v>
      </c>
      <c r="E250" s="5" t="s">
        <v>219</v>
      </c>
      <c r="F250" s="31" t="str">
        <f>VLOOKUP(tab_stock[[#This Row],[Matériaux]],tab_matériaux[],2,FALSE)</f>
        <v>Alu</v>
      </c>
      <c r="G250" s="15"/>
      <c r="H250" s="15">
        <v>60</v>
      </c>
      <c r="I250" s="15">
        <v>60</v>
      </c>
      <c r="J250" s="15">
        <v>6</v>
      </c>
      <c r="K250" s="21">
        <f>surface(tab_stock[[#This Row],[Format]],tab_stock[[#This Row],[Ø (mm)]],tab_stock[[#This Row],[Largueur/basse (mm)]],tab_stock[[#This Row],[hauteur (mm)]],tab_stock[[#This Row],[épaisseur (mm)]])</f>
        <v>6.8399999999999993E-4</v>
      </c>
      <c r="L250" s="21">
        <f>VLOOKUP(tab_stock[[#This Row],[Matériaux]],tab_matériaux[],3,FALSE)*tab_stock[[#This Row],[Surface m²]]</f>
        <v>1.8467999999999998</v>
      </c>
      <c r="M250" s="22">
        <v>5000</v>
      </c>
      <c r="N250" s="24" t="s">
        <v>40</v>
      </c>
      <c r="O250" s="46">
        <f>poids(tab_stock[[#This Row],[Format]],tab_stock[[#This Row],[Stock réel (mm) / m²]],tab_stock[[#This Row],[Poids au mètre(kg)]])</f>
        <v>9.2339999999999982</v>
      </c>
      <c r="P250" s="50">
        <f>O250*VLOOKUP(tab_stock[[#This Row],[Matériaux]],tab_matériaux[],4,FALSE)</f>
        <v>0</v>
      </c>
      <c r="Q250" s="27"/>
    </row>
    <row r="251" spans="1:17" x14ac:dyDescent="0.25">
      <c r="A251" s="29"/>
      <c r="B251" s="11"/>
      <c r="C251" s="11"/>
      <c r="D251" s="5" t="s">
        <v>56</v>
      </c>
      <c r="E251" s="5" t="s">
        <v>219</v>
      </c>
      <c r="F251" s="31" t="str">
        <f>VLOOKUP(tab_stock[[#This Row],[Matériaux]],tab_matériaux[],2,FALSE)</f>
        <v>Alu</v>
      </c>
      <c r="G251" s="15"/>
      <c r="H251" s="15">
        <v>40</v>
      </c>
      <c r="I251" s="15">
        <v>40</v>
      </c>
      <c r="J251" s="15">
        <v>4</v>
      </c>
      <c r="K251" s="21">
        <f>surface(tab_stock[[#This Row],[Format]],tab_stock[[#This Row],[Ø (mm)]],tab_stock[[#This Row],[Largueur/basse (mm)]],tab_stock[[#This Row],[hauteur (mm)]],tab_stock[[#This Row],[épaisseur (mm)]])</f>
        <v>3.0399999999999996E-4</v>
      </c>
      <c r="L251" s="21">
        <f>VLOOKUP(tab_stock[[#This Row],[Matériaux]],tab_matériaux[],3,FALSE)*tab_stock[[#This Row],[Surface m²]]</f>
        <v>0.82079999999999986</v>
      </c>
      <c r="M251" s="22">
        <v>3000</v>
      </c>
      <c r="N251" s="24" t="s">
        <v>38</v>
      </c>
      <c r="O251" s="46">
        <f>poids(tab_stock[[#This Row],[Format]],tab_stock[[#This Row],[Stock réel (mm) / m²]],tab_stock[[#This Row],[Poids au mètre(kg)]])</f>
        <v>2.4623999999999997</v>
      </c>
      <c r="P251" s="50">
        <f>O251*VLOOKUP(tab_stock[[#This Row],[Matériaux]],tab_matériaux[],4,FALSE)</f>
        <v>0</v>
      </c>
      <c r="Q251" s="27"/>
    </row>
    <row r="252" spans="1:17" x14ac:dyDescent="0.25">
      <c r="A252" s="30"/>
      <c r="B252" s="14"/>
      <c r="C252" s="14"/>
      <c r="D252" s="9" t="s">
        <v>45</v>
      </c>
      <c r="E252" s="5" t="s">
        <v>219</v>
      </c>
      <c r="F252" s="44" t="str">
        <f>VLOOKUP(tab_stock[[#This Row],[Matériaux]],tab_matériaux[],2,FALSE)</f>
        <v>Alu</v>
      </c>
      <c r="G252" s="17"/>
      <c r="H252" s="17">
        <v>50</v>
      </c>
      <c r="I252" s="17"/>
      <c r="J252" s="17">
        <v>8</v>
      </c>
      <c r="K252" s="23">
        <f>surface(tab_stock[[#This Row],[Format]],tab_stock[[#This Row],[Ø (mm)]],tab_stock[[#This Row],[Largueur/basse (mm)]],tab_stock[[#This Row],[hauteur (mm)]],tab_stock[[#This Row],[épaisseur (mm)]])</f>
        <v>3.9999999999999996E-4</v>
      </c>
      <c r="L252" s="23">
        <f>VLOOKUP(tab_stock[[#This Row],[Matériaux]],tab_matériaux[],3,FALSE)*tab_stock[[#This Row],[Surface m²]]</f>
        <v>1.0799999999999998</v>
      </c>
      <c r="M252" s="22">
        <v>4000</v>
      </c>
      <c r="N252" s="24" t="s">
        <v>40</v>
      </c>
      <c r="O252" s="49">
        <f>poids(tab_stock[[#This Row],[Format]],tab_stock[[#This Row],[Stock réel (mm) / m²]],tab_stock[[#This Row],[Poids au mètre(kg)]])</f>
        <v>4.3199999999999994</v>
      </c>
      <c r="P252" s="53">
        <f>O252*VLOOKUP(tab_stock[[#This Row],[Matériaux]],tab_matériaux[],4,FALSE)</f>
        <v>0</v>
      </c>
      <c r="Q252" s="26"/>
    </row>
    <row r="253" spans="1:17" x14ac:dyDescent="0.25">
      <c r="A253" s="30"/>
      <c r="B253" s="14"/>
      <c r="C253" s="14"/>
      <c r="D253" s="9" t="s">
        <v>45</v>
      </c>
      <c r="E253" s="5" t="s">
        <v>219</v>
      </c>
      <c r="F253" s="44" t="str">
        <f>VLOOKUP(tab_stock[[#This Row],[Matériaux]],tab_matériaux[],2,FALSE)</f>
        <v>Alu</v>
      </c>
      <c r="G253" s="17"/>
      <c r="H253" s="17">
        <v>40</v>
      </c>
      <c r="I253" s="17"/>
      <c r="J253" s="17">
        <v>10</v>
      </c>
      <c r="K253" s="23">
        <f>surface(tab_stock[[#This Row],[Format]],tab_stock[[#This Row],[Ø (mm)]],tab_stock[[#This Row],[Largueur/basse (mm)]],tab_stock[[#This Row],[hauteur (mm)]],tab_stock[[#This Row],[épaisseur (mm)]])</f>
        <v>3.9999999999999996E-4</v>
      </c>
      <c r="L253" s="23">
        <f>VLOOKUP(tab_stock[[#This Row],[Matériaux]],tab_matériaux[],3,FALSE)*tab_stock[[#This Row],[Surface m²]]</f>
        <v>1.0799999999999998</v>
      </c>
      <c r="M253" s="22">
        <v>11000</v>
      </c>
      <c r="N253" s="24" t="s">
        <v>38</v>
      </c>
      <c r="O253" s="49">
        <f>poids(tab_stock[[#This Row],[Format]],tab_stock[[#This Row],[Stock réel (mm) / m²]],tab_stock[[#This Row],[Poids au mètre(kg)]])</f>
        <v>11.879999999999999</v>
      </c>
      <c r="P253" s="53">
        <f>O253*VLOOKUP(tab_stock[[#This Row],[Matériaux]],tab_matériaux[],4,FALSE)</f>
        <v>0</v>
      </c>
      <c r="Q253" s="26"/>
    </row>
    <row r="254" spans="1:17" x14ac:dyDescent="0.25">
      <c r="A254" s="30"/>
      <c r="B254" s="14"/>
      <c r="C254" s="14"/>
      <c r="D254" s="9" t="s">
        <v>45</v>
      </c>
      <c r="E254" s="5" t="s">
        <v>219</v>
      </c>
      <c r="F254" s="44" t="str">
        <f>VLOOKUP(tab_stock[[#This Row],[Matériaux]],tab_matériaux[],2,FALSE)</f>
        <v>Alu</v>
      </c>
      <c r="G254" s="17"/>
      <c r="H254" s="17">
        <v>40</v>
      </c>
      <c r="I254" s="17"/>
      <c r="J254" s="17">
        <v>6</v>
      </c>
      <c r="K254" s="23">
        <f>surface(tab_stock[[#This Row],[Format]],tab_stock[[#This Row],[Ø (mm)]],tab_stock[[#This Row],[Largueur/basse (mm)]],tab_stock[[#This Row],[hauteur (mm)]],tab_stock[[#This Row],[épaisseur (mm)]])</f>
        <v>2.3999999999999998E-4</v>
      </c>
      <c r="L254" s="23">
        <f>VLOOKUP(tab_stock[[#This Row],[Matériaux]],tab_matériaux[],3,FALSE)*tab_stock[[#This Row],[Surface m²]]</f>
        <v>0.64799999999999991</v>
      </c>
      <c r="M254" s="22">
        <v>2000</v>
      </c>
      <c r="N254" s="24" t="s">
        <v>38</v>
      </c>
      <c r="O254" s="49">
        <f>poids(tab_stock[[#This Row],[Format]],tab_stock[[#This Row],[Stock réel (mm) / m²]],tab_stock[[#This Row],[Poids au mètre(kg)]])</f>
        <v>1.2959999999999998</v>
      </c>
      <c r="P254" s="53">
        <f>O254*VLOOKUP(tab_stock[[#This Row],[Matériaux]],tab_matériaux[],4,FALSE)</f>
        <v>0</v>
      </c>
      <c r="Q254" s="26"/>
    </row>
    <row r="255" spans="1:17" x14ac:dyDescent="0.25">
      <c r="A255" s="30"/>
      <c r="B255" s="14"/>
      <c r="C255" s="14"/>
      <c r="D255" s="9" t="s">
        <v>45</v>
      </c>
      <c r="E255" s="5" t="s">
        <v>219</v>
      </c>
      <c r="F255" s="44" t="str">
        <f>VLOOKUP(tab_stock[[#This Row],[Matériaux]],tab_matériaux[],2,FALSE)</f>
        <v>Alu</v>
      </c>
      <c r="G255" s="17"/>
      <c r="H255" s="17">
        <v>40</v>
      </c>
      <c r="I255" s="17"/>
      <c r="J255" s="17">
        <v>5</v>
      </c>
      <c r="K255" s="23">
        <f>surface(tab_stock[[#This Row],[Format]],tab_stock[[#This Row],[Ø (mm)]],tab_stock[[#This Row],[Largueur/basse (mm)]],tab_stock[[#This Row],[hauteur (mm)]],tab_stock[[#This Row],[épaisseur (mm)]])</f>
        <v>1.9999999999999998E-4</v>
      </c>
      <c r="L255" s="23">
        <f>VLOOKUP(tab_stock[[#This Row],[Matériaux]],tab_matériaux[],3,FALSE)*tab_stock[[#This Row],[Surface m²]]</f>
        <v>0.53999999999999992</v>
      </c>
      <c r="M255" s="22">
        <v>5000</v>
      </c>
      <c r="N255" s="24" t="s">
        <v>38</v>
      </c>
      <c r="O255" s="49">
        <f>poids(tab_stock[[#This Row],[Format]],tab_stock[[#This Row],[Stock réel (mm) / m²]],tab_stock[[#This Row],[Poids au mètre(kg)]])</f>
        <v>2.6999999999999997</v>
      </c>
      <c r="P255" s="53">
        <f>O255*VLOOKUP(tab_stock[[#This Row],[Matériaux]],tab_matériaux[],4,FALSE)</f>
        <v>0</v>
      </c>
      <c r="Q255" s="26"/>
    </row>
    <row r="256" spans="1:17" x14ac:dyDescent="0.25">
      <c r="A256" s="30"/>
      <c r="B256" s="14"/>
      <c r="C256" s="14"/>
      <c r="D256" s="9" t="s">
        <v>45</v>
      </c>
      <c r="E256" s="5" t="s">
        <v>219</v>
      </c>
      <c r="F256" s="44" t="str">
        <f>VLOOKUP(tab_stock[[#This Row],[Matériaux]],tab_matériaux[],2,FALSE)</f>
        <v>Alu</v>
      </c>
      <c r="G256" s="17"/>
      <c r="H256" s="17">
        <v>50</v>
      </c>
      <c r="I256" s="17"/>
      <c r="J256" s="17">
        <v>6</v>
      </c>
      <c r="K256" s="23">
        <f>surface(tab_stock[[#This Row],[Format]],tab_stock[[#This Row],[Ø (mm)]],tab_stock[[#This Row],[Largueur/basse (mm)]],tab_stock[[#This Row],[hauteur (mm)]],tab_stock[[#This Row],[épaisseur (mm)]])</f>
        <v>2.9999999999999997E-4</v>
      </c>
      <c r="L256" s="23">
        <f>VLOOKUP(tab_stock[[#This Row],[Matériaux]],tab_matériaux[],3,FALSE)*tab_stock[[#This Row],[Surface m²]]</f>
        <v>0.80999999999999994</v>
      </c>
      <c r="M256" s="22">
        <v>5000</v>
      </c>
      <c r="N256" s="24" t="s">
        <v>38</v>
      </c>
      <c r="O256" s="49">
        <f>poids(tab_stock[[#This Row],[Format]],tab_stock[[#This Row],[Stock réel (mm) / m²]],tab_stock[[#This Row],[Poids au mètre(kg)]])</f>
        <v>4.05</v>
      </c>
      <c r="P256" s="53">
        <f>O256*VLOOKUP(tab_stock[[#This Row],[Matériaux]],tab_matériaux[],4,FALSE)</f>
        <v>0</v>
      </c>
      <c r="Q256" s="26"/>
    </row>
    <row r="257" spans="1:17" x14ac:dyDescent="0.25">
      <c r="A257" s="30"/>
      <c r="B257" s="14"/>
      <c r="C257" s="14"/>
      <c r="D257" s="9" t="s">
        <v>45</v>
      </c>
      <c r="E257" s="5" t="s">
        <v>219</v>
      </c>
      <c r="F257" s="44" t="str">
        <f>VLOOKUP(tab_stock[[#This Row],[Matériaux]],tab_matériaux[],2,FALSE)</f>
        <v>Alu</v>
      </c>
      <c r="G257" s="17"/>
      <c r="H257" s="17">
        <v>40</v>
      </c>
      <c r="I257" s="17"/>
      <c r="J257" s="17">
        <v>8</v>
      </c>
      <c r="K257" s="23">
        <f>surface(tab_stock[[#This Row],[Format]],tab_stock[[#This Row],[Ø (mm)]],tab_stock[[#This Row],[Largueur/basse (mm)]],tab_stock[[#This Row],[hauteur (mm)]],tab_stock[[#This Row],[épaisseur (mm)]])</f>
        <v>3.1999999999999997E-4</v>
      </c>
      <c r="L257" s="23">
        <f>VLOOKUP(tab_stock[[#This Row],[Matériaux]],tab_matériaux[],3,FALSE)*tab_stock[[#This Row],[Surface m²]]</f>
        <v>0.86399999999999988</v>
      </c>
      <c r="M257" s="22">
        <v>3000</v>
      </c>
      <c r="N257" s="24" t="s">
        <v>38</v>
      </c>
      <c r="O257" s="49">
        <f>poids(tab_stock[[#This Row],[Format]],tab_stock[[#This Row],[Stock réel (mm) / m²]],tab_stock[[#This Row],[Poids au mètre(kg)]])</f>
        <v>2.5919999999999996</v>
      </c>
      <c r="P257" s="53">
        <f>O257*VLOOKUP(tab_stock[[#This Row],[Matériaux]],tab_matériaux[],4,FALSE)</f>
        <v>0</v>
      </c>
      <c r="Q257" s="26"/>
    </row>
    <row r="258" spans="1:17" x14ac:dyDescent="0.25">
      <c r="A258" s="30"/>
      <c r="B258" s="14"/>
      <c r="C258" s="14"/>
      <c r="D258" s="9" t="s">
        <v>45</v>
      </c>
      <c r="E258" s="5" t="s">
        <v>219</v>
      </c>
      <c r="F258" s="44" t="str">
        <f>VLOOKUP(tab_stock[[#This Row],[Matériaux]],tab_matériaux[],2,FALSE)</f>
        <v>Alu</v>
      </c>
      <c r="G258" s="17"/>
      <c r="H258" s="17">
        <v>80</v>
      </c>
      <c r="I258" s="17"/>
      <c r="J258" s="17">
        <v>10</v>
      </c>
      <c r="K258" s="23">
        <f>surface(tab_stock[[#This Row],[Format]],tab_stock[[#This Row],[Ø (mm)]],tab_stock[[#This Row],[Largueur/basse (mm)]],tab_stock[[#This Row],[hauteur (mm)]],tab_stock[[#This Row],[épaisseur (mm)]])</f>
        <v>7.9999999999999993E-4</v>
      </c>
      <c r="L258" s="23">
        <f>VLOOKUP(tab_stock[[#This Row],[Matériaux]],tab_matériaux[],3,FALSE)*tab_stock[[#This Row],[Surface m²]]</f>
        <v>2.1599999999999997</v>
      </c>
      <c r="M258" s="22">
        <v>6000</v>
      </c>
      <c r="N258" s="24" t="s">
        <v>38</v>
      </c>
      <c r="O258" s="49">
        <f>poids(tab_stock[[#This Row],[Format]],tab_stock[[#This Row],[Stock réel (mm) / m²]],tab_stock[[#This Row],[Poids au mètre(kg)]])</f>
        <v>12.959999999999999</v>
      </c>
      <c r="P258" s="53">
        <f>O258*VLOOKUP(tab_stock[[#This Row],[Matériaux]],tab_matériaux[],4,FALSE)</f>
        <v>0</v>
      </c>
      <c r="Q258" s="26"/>
    </row>
    <row r="259" spans="1:17" x14ac:dyDescent="0.25">
      <c r="A259" s="30"/>
      <c r="B259" s="14"/>
      <c r="C259" s="14"/>
      <c r="D259" s="9" t="s">
        <v>45</v>
      </c>
      <c r="E259" s="5" t="s">
        <v>219</v>
      </c>
      <c r="F259" s="44" t="str">
        <f>VLOOKUP(tab_stock[[#This Row],[Matériaux]],tab_matériaux[],2,FALSE)</f>
        <v>Alu</v>
      </c>
      <c r="G259" s="17"/>
      <c r="H259" s="17">
        <v>60</v>
      </c>
      <c r="I259" s="17"/>
      <c r="J259" s="17">
        <v>25</v>
      </c>
      <c r="K259" s="23">
        <f>surface(tab_stock[[#This Row],[Format]],tab_stock[[#This Row],[Ø (mm)]],tab_stock[[#This Row],[Largueur/basse (mm)]],tab_stock[[#This Row],[hauteur (mm)]],tab_stock[[#This Row],[épaisseur (mm)]])</f>
        <v>1.5E-3</v>
      </c>
      <c r="L259" s="23">
        <f>VLOOKUP(tab_stock[[#This Row],[Matériaux]],tab_matériaux[],3,FALSE)*tab_stock[[#This Row],[Surface m²]]</f>
        <v>4.05</v>
      </c>
      <c r="M259" s="22">
        <v>1000</v>
      </c>
      <c r="N259" s="24" t="s">
        <v>38</v>
      </c>
      <c r="O259" s="49">
        <f>poids(tab_stock[[#This Row],[Format]],tab_stock[[#This Row],[Stock réel (mm) / m²]],tab_stock[[#This Row],[Poids au mètre(kg)]])</f>
        <v>4.05</v>
      </c>
      <c r="P259" s="53">
        <f>O259*VLOOKUP(tab_stock[[#This Row],[Matériaux]],tab_matériaux[],4,FALSE)</f>
        <v>0</v>
      </c>
      <c r="Q259" s="26"/>
    </row>
    <row r="260" spans="1:17" x14ac:dyDescent="0.25">
      <c r="A260" s="30"/>
      <c r="B260" s="14"/>
      <c r="C260" s="14"/>
      <c r="D260" s="9" t="s">
        <v>45</v>
      </c>
      <c r="E260" s="5" t="s">
        <v>219</v>
      </c>
      <c r="F260" s="44" t="str">
        <f>VLOOKUP(tab_stock[[#This Row],[Matériaux]],tab_matériaux[],2,FALSE)</f>
        <v>Alu</v>
      </c>
      <c r="G260" s="17"/>
      <c r="H260" s="17">
        <v>30</v>
      </c>
      <c r="I260" s="17"/>
      <c r="J260" s="17">
        <v>15</v>
      </c>
      <c r="K260" s="23">
        <f>surface(tab_stock[[#This Row],[Format]],tab_stock[[#This Row],[Ø (mm)]],tab_stock[[#This Row],[Largueur/basse (mm)]],tab_stock[[#This Row],[hauteur (mm)]],tab_stock[[#This Row],[épaisseur (mm)]])</f>
        <v>4.4999999999999999E-4</v>
      </c>
      <c r="L260" s="23">
        <f>VLOOKUP(tab_stock[[#This Row],[Matériaux]],tab_matériaux[],3,FALSE)*tab_stock[[#This Row],[Surface m²]]</f>
        <v>1.2149999999999999</v>
      </c>
      <c r="M260" s="22">
        <v>2000</v>
      </c>
      <c r="N260" s="24" t="s">
        <v>38</v>
      </c>
      <c r="O260" s="49">
        <f>poids(tab_stock[[#This Row],[Format]],tab_stock[[#This Row],[Stock réel (mm) / m²]],tab_stock[[#This Row],[Poids au mètre(kg)]])</f>
        <v>2.4299999999999997</v>
      </c>
      <c r="P260" s="53">
        <f>O260*VLOOKUP(tab_stock[[#This Row],[Matériaux]],tab_matériaux[],4,FALSE)</f>
        <v>0</v>
      </c>
      <c r="Q260" s="26"/>
    </row>
    <row r="261" spans="1:17" x14ac:dyDescent="0.25">
      <c r="A261" s="30"/>
      <c r="B261" s="14"/>
      <c r="C261" s="14"/>
      <c r="D261" s="9" t="s">
        <v>45</v>
      </c>
      <c r="E261" s="5" t="s">
        <v>219</v>
      </c>
      <c r="F261" s="44" t="str">
        <f>VLOOKUP(tab_stock[[#This Row],[Matériaux]],tab_matériaux[],2,FALSE)</f>
        <v>Alu</v>
      </c>
      <c r="G261" s="17"/>
      <c r="H261" s="17">
        <v>16</v>
      </c>
      <c r="I261" s="17"/>
      <c r="J261" s="17">
        <v>4</v>
      </c>
      <c r="K261" s="23">
        <f>surface(tab_stock[[#This Row],[Format]],tab_stock[[#This Row],[Ø (mm)]],tab_stock[[#This Row],[Largueur/basse (mm)]],tab_stock[[#This Row],[hauteur (mm)]],tab_stock[[#This Row],[épaisseur (mm)]])</f>
        <v>6.3999999999999997E-5</v>
      </c>
      <c r="L261" s="23">
        <f>VLOOKUP(tab_stock[[#This Row],[Matériaux]],tab_matériaux[],3,FALSE)*tab_stock[[#This Row],[Surface m²]]</f>
        <v>0.17279999999999998</v>
      </c>
      <c r="M261" s="22">
        <v>2000</v>
      </c>
      <c r="N261" s="24" t="s">
        <v>38</v>
      </c>
      <c r="O261" s="49">
        <f>poids(tab_stock[[#This Row],[Format]],tab_stock[[#This Row],[Stock réel (mm) / m²]],tab_stock[[#This Row],[Poids au mètre(kg)]])</f>
        <v>0.34559999999999996</v>
      </c>
      <c r="P261" s="53">
        <f>O261*VLOOKUP(tab_stock[[#This Row],[Matériaux]],tab_matériaux[],4,FALSE)</f>
        <v>0</v>
      </c>
      <c r="Q261" s="26"/>
    </row>
    <row r="262" spans="1:17" x14ac:dyDescent="0.25">
      <c r="A262" s="29"/>
      <c r="B262" s="11"/>
      <c r="C262" s="11"/>
      <c r="D262" s="9" t="s">
        <v>45</v>
      </c>
      <c r="E262" s="5" t="s">
        <v>219</v>
      </c>
      <c r="F262" s="31" t="str">
        <f>VLOOKUP(tab_stock[[#This Row],[Matériaux]],tab_matériaux[],2,FALSE)</f>
        <v>Alu</v>
      </c>
      <c r="G262" s="15"/>
      <c r="H262" s="15">
        <v>50</v>
      </c>
      <c r="I262" s="15"/>
      <c r="J262" s="15">
        <v>25</v>
      </c>
      <c r="K262" s="21">
        <f>surface(tab_stock[[#This Row],[Format]],tab_stock[[#This Row],[Ø (mm)]],tab_stock[[#This Row],[Largueur/basse (mm)]],tab_stock[[#This Row],[hauteur (mm)]],tab_stock[[#This Row],[épaisseur (mm)]])</f>
        <v>1.25E-3</v>
      </c>
      <c r="L262" s="21">
        <f>VLOOKUP(tab_stock[[#This Row],[Matériaux]],tab_matériaux[],3,FALSE)*tab_stock[[#This Row],[Surface m²]]</f>
        <v>3.375</v>
      </c>
      <c r="M262" s="18">
        <v>1000</v>
      </c>
      <c r="N262" s="24" t="s">
        <v>38</v>
      </c>
      <c r="O262" s="46">
        <f>poids(tab_stock[[#This Row],[Format]],tab_stock[[#This Row],[Stock réel (mm) / m²]],tab_stock[[#This Row],[Poids au mètre(kg)]])</f>
        <v>3.375</v>
      </c>
      <c r="P262" s="50">
        <f>O262*VLOOKUP(tab_stock[[#This Row],[Matériaux]],tab_matériaux[],4,FALSE)</f>
        <v>0</v>
      </c>
      <c r="Q262" s="27"/>
    </row>
    <row r="263" spans="1:17" x14ac:dyDescent="0.25">
      <c r="A263" s="29" t="s">
        <v>239</v>
      </c>
      <c r="B263" s="11"/>
      <c r="C263" s="11"/>
      <c r="D263" s="5" t="s">
        <v>226</v>
      </c>
      <c r="E263" s="5" t="s">
        <v>216</v>
      </c>
      <c r="F263" s="31" t="str">
        <f>VLOOKUP(tab_stock[[#This Row],[Matériaux]],tab_matériaux[],2,FALSE)</f>
        <v>Acier</v>
      </c>
      <c r="G263" s="15">
        <v>590</v>
      </c>
      <c r="H263" s="15"/>
      <c r="I263" s="15"/>
      <c r="J263" s="15"/>
      <c r="K263" s="21">
        <f>surface(tab_stock[[#This Row],[Format]],tab_stock[[#This Row],[Ø (mm)]],tab_stock[[#This Row],[Largueur/basse (mm)]],tab_stock[[#This Row],[hauteur (mm)]],tab_stock[[#This Row],[épaisseur (mm)]])</f>
        <v>0.27339710067865175</v>
      </c>
      <c r="L263" s="21">
        <f>VLOOKUP(tab_stock[[#This Row],[Matériaux]],tab_matériaux[],3,FALSE)*tab_stock[[#This Row],[Surface m²]]</f>
        <v>2132.4973852934836</v>
      </c>
      <c r="M263" s="18">
        <v>30</v>
      </c>
      <c r="N263" s="24" t="s">
        <v>37</v>
      </c>
      <c r="O263" s="46">
        <f>poids(tab_stock[[#This Row],[Format]],tab_stock[[#This Row],[Stock réel (mm) / m²]],tab_stock[[#This Row],[Poids au mètre(kg)]])</f>
        <v>63.974921558804503</v>
      </c>
      <c r="P263" s="50">
        <f>O263*VLOOKUP(tab_stock[[#This Row],[Matériaux]],tab_matériaux[],4,FALSE)</f>
        <v>0</v>
      </c>
      <c r="Q263" s="27"/>
    </row>
  </sheetData>
  <sheetProtection formatCells="0" formatColumns="0" formatRows="0" insertColumns="0" insertRows="0" insertHyperlinks="0" deleteColumns="0" deleteRows="0" sort="0" autoFilter="0" pivotTables="0"/>
  <conditionalFormatting sqref="G3:G263">
    <cfRule type="expression" dxfId="11" priority="6">
      <formula>OR($D3="Rond",$D3="Tube rond",$D3="Disque")</formula>
    </cfRule>
  </conditionalFormatting>
  <conditionalFormatting sqref="H3:H263">
    <cfRule type="expression" dxfId="10" priority="3">
      <formula>OR($D3="Carré",$D3="Plat",$D3="Cornière",$D3="Tube rectangulaire",$D3="Tube carré")</formula>
    </cfRule>
  </conditionalFormatting>
  <conditionalFormatting sqref="I3:I263">
    <cfRule type="expression" dxfId="9" priority="2">
      <formula>OR($D3="Carré",$D3="Cornière",$D3="Tube rectangulaire",$D3="Tube carré")</formula>
    </cfRule>
  </conditionalFormatting>
  <conditionalFormatting sqref="J3:J263">
    <cfRule type="expression" dxfId="8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D3:D263">
      <formula1>format</formula1>
    </dataValidation>
    <dataValidation type="list" allowBlank="1" showInputMessage="1" showErrorMessage="1" sqref="E3:E263">
      <formula1>Matériaux</formula1>
    </dataValidation>
    <dataValidation type="list" allowBlank="1" showInputMessage="1" showErrorMessage="1" sqref="N3:N263">
      <formula1>Emplacement</formula1>
    </dataValidation>
  </dataValidations>
  <pageMargins left="0.7" right="0.7" top="0.75" bottom="0.75" header="0.3" footer="0.3"/>
  <pageSetup paperSize="9" orientation="portrait" r:id="rId1"/>
  <ignoredErrors>
    <ignoredError sqref="B3" numberStoredAsText="1"/>
  </ignoredErrors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_standar1"/>
  <dimension ref="A1:T256"/>
  <sheetViews>
    <sheetView zoomScaleNormal="100" workbookViewId="0">
      <pane ySplit="2" topLeftCell="A3" activePane="bottomLeft" state="frozen"/>
      <selection pane="bottomLeft" activeCell="M1" sqref="M1"/>
    </sheetView>
  </sheetViews>
  <sheetFormatPr baseColWidth="10" defaultColWidth="9.140625" defaultRowHeight="15" x14ac:dyDescent="0.25"/>
  <cols>
    <col min="1" max="1" width="4.7109375" style="32" customWidth="1"/>
    <col min="2" max="2" width="18.42578125" style="32" customWidth="1"/>
    <col min="3" max="3" width="15.7109375" style="32" customWidth="1"/>
    <col min="4" max="4" width="18.140625" style="32" customWidth="1"/>
    <col min="5" max="5" width="12.140625" style="32" customWidth="1"/>
    <col min="6" max="6" width="10.7109375" style="32" customWidth="1"/>
    <col min="7" max="7" width="8.42578125" style="32" customWidth="1"/>
    <col min="8" max="9" width="10.5703125" style="32" customWidth="1"/>
    <col min="10" max="10" width="11.140625" style="32" customWidth="1"/>
    <col min="11" max="11" width="13.42578125" style="33" customWidth="1"/>
    <col min="12" max="12" width="21.28515625" style="33" customWidth="1"/>
    <col min="13" max="13" width="14.42578125" style="33" customWidth="1"/>
    <col min="14" max="14" width="13.28515625" style="32" customWidth="1"/>
    <col min="15" max="15" width="13.85546875" style="33" customWidth="1"/>
    <col min="16" max="16" width="14.85546875" style="32" customWidth="1"/>
    <col min="17" max="17" width="17.85546875" style="32" bestFit="1" customWidth="1"/>
    <col min="18" max="18" width="17.85546875" style="34" customWidth="1"/>
    <col min="19" max="19" width="9.5703125" style="6" bestFit="1" customWidth="1"/>
    <col min="20" max="20" width="9.140625" style="6" customWidth="1"/>
    <col min="21" max="16384" width="9.140625" style="6"/>
  </cols>
  <sheetData>
    <row r="1" spans="1:20" ht="149.25" customHeight="1" x14ac:dyDescent="0.25"/>
    <row r="2" spans="1:20" ht="45" customHeight="1" x14ac:dyDescent="0.25">
      <c r="A2" s="35" t="s">
        <v>231</v>
      </c>
      <c r="B2" s="36" t="s">
        <v>0</v>
      </c>
      <c r="C2" s="37" t="s">
        <v>1</v>
      </c>
      <c r="D2" s="37" t="s">
        <v>28</v>
      </c>
      <c r="E2" s="37" t="s">
        <v>30</v>
      </c>
      <c r="F2" s="37" t="s">
        <v>29</v>
      </c>
      <c r="G2" s="37" t="s">
        <v>230</v>
      </c>
      <c r="H2" s="37" t="s">
        <v>222</v>
      </c>
      <c r="I2" s="37" t="s">
        <v>223</v>
      </c>
      <c r="J2" s="37" t="s">
        <v>224</v>
      </c>
      <c r="K2" s="38" t="s">
        <v>221</v>
      </c>
      <c r="L2" s="38" t="s">
        <v>2</v>
      </c>
      <c r="M2" s="38" t="s">
        <v>238</v>
      </c>
      <c r="N2" s="37" t="s">
        <v>4</v>
      </c>
      <c r="O2" s="38" t="s">
        <v>232</v>
      </c>
      <c r="P2" s="38" t="s">
        <v>3</v>
      </c>
      <c r="Q2" s="39" t="s">
        <v>240</v>
      </c>
      <c r="R2" s="6"/>
      <c r="S2" s="25" t="e">
        <f>SUBTOTAL(9,tab_rond[[Valeur marchande du stock réel ]])</f>
        <v>#VALUE!</v>
      </c>
      <c r="T2" s="6" t="s">
        <v>227</v>
      </c>
    </row>
    <row r="3" spans="1:20" x14ac:dyDescent="0.25">
      <c r="A3" s="28"/>
      <c r="B3" s="11" t="s">
        <v>5</v>
      </c>
      <c r="C3" s="40"/>
      <c r="D3" s="5" t="s">
        <v>225</v>
      </c>
      <c r="E3" s="5" t="s">
        <v>32</v>
      </c>
      <c r="F3" s="31" t="str">
        <f>VLOOKUP(tab_rond[[#This Row],[Matériaux]],tab_matériaux[],2,FALSE)</f>
        <v>Inox</v>
      </c>
      <c r="G3" s="5">
        <v>3</v>
      </c>
      <c r="H3" s="5"/>
      <c r="I3" s="5"/>
      <c r="J3" s="5"/>
      <c r="K3" s="18">
        <f>10^-6*PI()*(tab_rond[[#This Row],[Ø (mm)]]/2)^2</f>
        <v>7.0685834705770344E-6</v>
      </c>
      <c r="L3" s="18">
        <f>VLOOKUP(tab_rond[[#This Row],[Matériaux]],tab_matériaux[],3,FALSE)*tab_rond[[#This Row],[Surface m²]]</f>
        <v>5.6053866921675882E-2</v>
      </c>
      <c r="M3" s="18">
        <v>4500</v>
      </c>
      <c r="N3" s="5" t="s">
        <v>6</v>
      </c>
      <c r="O3" s="45">
        <f>10^-3*tab_rond[[#This Row],[Poids au mètre(kg)]]*tab_rond[[#This Row],[Stock réel (mm) / m²]]</f>
        <v>0.25224240114754148</v>
      </c>
      <c r="P3" s="50">
        <f>tab_rond[[#This Row],[Poids du stock réel (Kg)]]*VLOOKUP(tab_rond[[#This Row],[Matériaux]],tab_matériaux[],4,FALSE)</f>
        <v>0.97870051645246092</v>
      </c>
      <c r="Q3" s="26"/>
      <c r="R3" s="6"/>
    </row>
    <row r="4" spans="1:20" x14ac:dyDescent="0.25">
      <c r="A4" s="28"/>
      <c r="B4" s="12" t="s">
        <v>7</v>
      </c>
      <c r="C4" s="40"/>
      <c r="D4" s="5" t="s">
        <v>225</v>
      </c>
      <c r="E4" s="5" t="s">
        <v>32</v>
      </c>
      <c r="F4" s="31" t="str">
        <f>VLOOKUP(tab_rond[[#This Row],[Matériaux]],tab_matériaux[],2,FALSE)</f>
        <v>Inox</v>
      </c>
      <c r="G4" s="5">
        <v>4</v>
      </c>
      <c r="H4" s="5"/>
      <c r="I4" s="5"/>
      <c r="J4" s="5"/>
      <c r="K4" s="18">
        <f>10^-6*PI()*(tab_rond[[#This Row],[Ø (mm)]]/2)^2</f>
        <v>1.2566370614359172E-5</v>
      </c>
      <c r="L4" s="18">
        <f>VLOOKUP(tab_rond[[#This Row],[Matériaux]],tab_matériaux[],3,FALSE)*tab_rond[[#This Row],[Surface m²]]</f>
        <v>9.9651318971868227E-2</v>
      </c>
      <c r="M4" s="18">
        <v>4000</v>
      </c>
      <c r="N4" s="5" t="s">
        <v>6</v>
      </c>
      <c r="O4" s="45">
        <f>10^-3*tab_rond[[#This Row],[Poids au mètre(kg)]]*tab_rond[[#This Row],[Stock réel (mm) / m²]]</f>
        <v>0.39860527588747291</v>
      </c>
      <c r="P4" s="50">
        <f>tab_rond[[#This Row],[Poids du stock réel (Kg)]]*VLOOKUP(tab_rond[[#This Row],[Matériaux]],tab_matériaux[],4,FALSE)</f>
        <v>1.5465884704433948</v>
      </c>
      <c r="Q4" s="26"/>
      <c r="R4" s="6"/>
    </row>
    <row r="5" spans="1:20" x14ac:dyDescent="0.25">
      <c r="A5" s="28"/>
      <c r="B5" s="11" t="s">
        <v>8</v>
      </c>
      <c r="C5" s="40"/>
      <c r="D5" s="5" t="s">
        <v>225</v>
      </c>
      <c r="E5" s="5" t="s">
        <v>32</v>
      </c>
      <c r="F5" s="31" t="str">
        <f>VLOOKUP(tab_rond[[#This Row],[Matériaux]],tab_matériaux[],2,FALSE)</f>
        <v>Inox</v>
      </c>
      <c r="G5" s="5">
        <v>5</v>
      </c>
      <c r="H5" s="5"/>
      <c r="I5" s="5"/>
      <c r="J5" s="5"/>
      <c r="K5" s="18">
        <f>10^-6*PI()*(tab_rond[[#This Row],[Ø (mm)]]/2)^2</f>
        <v>1.9634954084936207E-5</v>
      </c>
      <c r="L5" s="18">
        <f>VLOOKUP(tab_rond[[#This Row],[Matériaux]],tab_matériaux[],3,FALSE)*tab_rond[[#This Row],[Surface m²]]</f>
        <v>0.15570518589354412</v>
      </c>
      <c r="M5" s="18">
        <v>7000</v>
      </c>
      <c r="N5" s="5" t="s">
        <v>6</v>
      </c>
      <c r="O5" s="45">
        <f>10^-3*tab_rond[[#This Row],[Poids au mètre(kg)]]*tab_rond[[#This Row],[Stock réel (mm) / m²]]</f>
        <v>1.0899363012548089</v>
      </c>
      <c r="P5" s="50">
        <f>tab_rond[[#This Row],[Poids du stock réel (Kg)]]*VLOOKUP(tab_rond[[#This Row],[Matériaux]],tab_matériaux[],4,FALSE)</f>
        <v>4.2289528488686585</v>
      </c>
      <c r="Q5" s="26"/>
      <c r="R5" s="6"/>
    </row>
    <row r="6" spans="1:20" x14ac:dyDescent="0.25">
      <c r="A6" s="28"/>
      <c r="B6" s="12" t="s">
        <v>9</v>
      </c>
      <c r="C6" s="40"/>
      <c r="D6" s="5" t="s">
        <v>225</v>
      </c>
      <c r="E6" s="5" t="s">
        <v>32</v>
      </c>
      <c r="F6" s="31" t="str">
        <f>VLOOKUP(tab_rond[[#This Row],[Matériaux]],tab_matériaux[],2,FALSE)</f>
        <v>Inox</v>
      </c>
      <c r="G6" s="5">
        <v>6</v>
      </c>
      <c r="H6" s="5"/>
      <c r="I6" s="5"/>
      <c r="J6" s="5"/>
      <c r="K6" s="18">
        <f>10^-6*PI()*(tab_rond[[#This Row],[Ø (mm)]]/2)^2</f>
        <v>2.8274333882308137E-5</v>
      </c>
      <c r="L6" s="18">
        <f>VLOOKUP(tab_rond[[#This Row],[Matériaux]],tab_matériaux[],3,FALSE)*tab_rond[[#This Row],[Surface m²]]</f>
        <v>0.22421546768670353</v>
      </c>
      <c r="M6" s="18">
        <v>3300</v>
      </c>
      <c r="N6" s="5" t="s">
        <v>6</v>
      </c>
      <c r="O6" s="45">
        <f>10^-3*tab_rond[[#This Row],[Poids au mètre(kg)]]*tab_rond[[#This Row],[Stock réel (mm) / m²]]</f>
        <v>0.73991104336612168</v>
      </c>
      <c r="P6" s="50">
        <f>tab_rond[[#This Row],[Poids du stock réel (Kg)]]*VLOOKUP(tab_rond[[#This Row],[Matériaux]],tab_matériaux[],4,FALSE)</f>
        <v>2.870854848260552</v>
      </c>
      <c r="Q6" s="26"/>
      <c r="R6" s="6"/>
    </row>
    <row r="7" spans="1:20" x14ac:dyDescent="0.25">
      <c r="A7" s="28"/>
      <c r="B7" s="11" t="s">
        <v>10</v>
      </c>
      <c r="C7" s="40"/>
      <c r="D7" s="5" t="s">
        <v>225</v>
      </c>
      <c r="E7" s="5" t="s">
        <v>32</v>
      </c>
      <c r="F7" s="31" t="str">
        <f>VLOOKUP(tab_rond[[#This Row],[Matériaux]],tab_matériaux[],2,FALSE)</f>
        <v>Inox</v>
      </c>
      <c r="G7" s="5">
        <v>8</v>
      </c>
      <c r="H7" s="5"/>
      <c r="I7" s="5"/>
      <c r="J7" s="5"/>
      <c r="K7" s="18">
        <f>10^-6*PI()*(tab_rond[[#This Row],[Ø (mm)]]/2)^2</f>
        <v>5.0265482457436686E-5</v>
      </c>
      <c r="L7" s="18">
        <f>VLOOKUP(tab_rond[[#This Row],[Matériaux]],tab_matériaux[],3,FALSE)*tab_rond[[#This Row],[Surface m²]]</f>
        <v>0.39860527588747291</v>
      </c>
      <c r="M7" s="18">
        <v>5400</v>
      </c>
      <c r="N7" s="5" t="s">
        <v>6</v>
      </c>
      <c r="O7" s="45">
        <f>10^-3*tab_rond[[#This Row],[Poids au mètre(kg)]]*tab_rond[[#This Row],[Stock réel (mm) / m²]]</f>
        <v>2.1524684897923536</v>
      </c>
      <c r="P7" s="50">
        <f>tab_rond[[#This Row],[Poids du stock réel (Kg)]]*VLOOKUP(tab_rond[[#This Row],[Matériaux]],tab_matériaux[],4,FALSE)</f>
        <v>8.3515777403943314</v>
      </c>
      <c r="Q7" s="26"/>
      <c r="R7" s="6"/>
    </row>
    <row r="8" spans="1:20" x14ac:dyDescent="0.25">
      <c r="A8" s="28"/>
      <c r="B8" s="11" t="s">
        <v>11</v>
      </c>
      <c r="C8" s="40"/>
      <c r="D8" s="5" t="s">
        <v>225</v>
      </c>
      <c r="E8" s="5" t="s">
        <v>32</v>
      </c>
      <c r="F8" s="31" t="str">
        <f>VLOOKUP(tab_rond[[#This Row],[Matériaux]],tab_matériaux[],2,FALSE)</f>
        <v>Inox</v>
      </c>
      <c r="G8" s="5">
        <v>10</v>
      </c>
      <c r="H8" s="5"/>
      <c r="I8" s="5"/>
      <c r="J8" s="5"/>
      <c r="K8" s="18">
        <f>10^-6*PI()*(tab_rond[[#This Row],[Ø (mm)]]/2)^2</f>
        <v>7.8539816339744827E-5</v>
      </c>
      <c r="L8" s="18">
        <f>VLOOKUP(tab_rond[[#This Row],[Matériaux]],tab_matériaux[],3,FALSE)*tab_rond[[#This Row],[Surface m²]]</f>
        <v>0.62282074357417649</v>
      </c>
      <c r="M8" s="18">
        <v>4000</v>
      </c>
      <c r="N8" s="5" t="s">
        <v>6</v>
      </c>
      <c r="O8" s="45">
        <f>10^-3*tab_rond[[#This Row],[Poids au mètre(kg)]]*tab_rond[[#This Row],[Stock réel (mm) / m²]]</f>
        <v>2.491282974296706</v>
      </c>
      <c r="P8" s="50">
        <f>tab_rond[[#This Row],[Poids du stock réel (Kg)]]*VLOOKUP(tab_rond[[#This Row],[Matériaux]],tab_matériaux[],4,FALSE)</f>
        <v>9.6661779402712185</v>
      </c>
      <c r="Q8" s="26"/>
      <c r="R8" s="6"/>
    </row>
    <row r="9" spans="1:20" x14ac:dyDescent="0.25">
      <c r="A9" s="28"/>
      <c r="B9" s="11" t="s">
        <v>12</v>
      </c>
      <c r="C9" s="40"/>
      <c r="D9" s="5" t="s">
        <v>225</v>
      </c>
      <c r="E9" s="5" t="s">
        <v>32</v>
      </c>
      <c r="F9" s="31" t="str">
        <f>VLOOKUP(tab_rond[[#This Row],[Matériaux]],tab_matériaux[],2,FALSE)</f>
        <v>Inox</v>
      </c>
      <c r="G9" s="5">
        <v>12</v>
      </c>
      <c r="H9" s="5"/>
      <c r="I9" s="5"/>
      <c r="J9" s="5"/>
      <c r="K9" s="18">
        <f>10^-6*PI()*(tab_rond[[#This Row],[Ø (mm)]]/2)^2</f>
        <v>1.1309733552923255E-4</v>
      </c>
      <c r="L9" s="18">
        <f>VLOOKUP(tab_rond[[#This Row],[Matériaux]],tab_matériaux[],3,FALSE)*tab_rond[[#This Row],[Surface m²]]</f>
        <v>0.89686187074681412</v>
      </c>
      <c r="M9" s="18">
        <v>4700</v>
      </c>
      <c r="N9" s="5" t="s">
        <v>6</v>
      </c>
      <c r="O9" s="45">
        <f>10^-3*tab_rond[[#This Row],[Poids au mètre(kg)]]*tab_rond[[#This Row],[Stock réel (mm) / m²]]</f>
        <v>4.2152507925100267</v>
      </c>
      <c r="P9" s="50">
        <f>tab_rond[[#This Row],[Poids du stock réel (Kg)]]*VLOOKUP(tab_rond[[#This Row],[Matériaux]],tab_matériaux[],4,FALSE)</f>
        <v>16.355173074938904</v>
      </c>
      <c r="Q9" s="26"/>
      <c r="R9" s="6"/>
    </row>
    <row r="10" spans="1:20" x14ac:dyDescent="0.25">
      <c r="A10" s="28"/>
      <c r="B10" s="11" t="s">
        <v>13</v>
      </c>
      <c r="C10" s="40"/>
      <c r="D10" s="5" t="s">
        <v>225</v>
      </c>
      <c r="E10" s="5" t="s">
        <v>32</v>
      </c>
      <c r="F10" s="31" t="str">
        <f>VLOOKUP(tab_rond[[#This Row],[Matériaux]],tab_matériaux[],2,FALSE)</f>
        <v>Inox</v>
      </c>
      <c r="G10" s="5">
        <v>16</v>
      </c>
      <c r="H10" s="5"/>
      <c r="I10" s="5"/>
      <c r="J10" s="5"/>
      <c r="K10" s="18">
        <f>10^-6*PI()*(tab_rond[[#This Row],[Ø (mm)]]/2)^2</f>
        <v>2.0106192982974675E-4</v>
      </c>
      <c r="L10" s="18">
        <f>VLOOKUP(tab_rond[[#This Row],[Matériaux]],tab_matériaux[],3,FALSE)*tab_rond[[#This Row],[Surface m²]]</f>
        <v>1.5944211035498916</v>
      </c>
      <c r="M10" s="18">
        <v>1600</v>
      </c>
      <c r="N10" s="5" t="s">
        <v>6</v>
      </c>
      <c r="O10" s="45">
        <f>10^-3*tab_rond[[#This Row],[Poids au mètre(kg)]]*tab_rond[[#This Row],[Stock réel (mm) / m²]]</f>
        <v>2.5510737656798268</v>
      </c>
      <c r="P10" s="50">
        <f>tab_rond[[#This Row],[Poids du stock réel (Kg)]]*VLOOKUP(tab_rond[[#This Row],[Matériaux]],tab_matériaux[],4,FALSE)</f>
        <v>9.8981662108377275</v>
      </c>
      <c r="Q10" s="26"/>
      <c r="R10" s="6"/>
    </row>
    <row r="11" spans="1:20" x14ac:dyDescent="0.25">
      <c r="A11" s="28"/>
      <c r="B11" s="11" t="s">
        <v>14</v>
      </c>
      <c r="C11" s="40"/>
      <c r="D11" s="5" t="s">
        <v>225</v>
      </c>
      <c r="E11" s="5" t="s">
        <v>32</v>
      </c>
      <c r="F11" s="31" t="str">
        <f>VLOOKUP(tab_rond[[#This Row],[Matériaux]],tab_matériaux[],2,FALSE)</f>
        <v>Inox</v>
      </c>
      <c r="G11" s="5">
        <v>20</v>
      </c>
      <c r="H11" s="5"/>
      <c r="I11" s="5"/>
      <c r="J11" s="5"/>
      <c r="K11" s="18">
        <f>10^-6*PI()*(tab_rond[[#This Row],[Ø (mm)]]/2)^2</f>
        <v>3.1415926535897931E-4</v>
      </c>
      <c r="L11" s="18">
        <f>VLOOKUP(tab_rond[[#This Row],[Matériaux]],tab_matériaux[],3,FALSE)*tab_rond[[#This Row],[Surface m²]]</f>
        <v>2.491282974296706</v>
      </c>
      <c r="M11" s="18">
        <v>1900</v>
      </c>
      <c r="N11" s="5" t="s">
        <v>6</v>
      </c>
      <c r="O11" s="45">
        <f>10^-3*tab_rond[[#This Row],[Poids au mètre(kg)]]*tab_rond[[#This Row],[Stock réel (mm) / m²]]</f>
        <v>4.733437651163741</v>
      </c>
      <c r="P11" s="50">
        <f>tab_rond[[#This Row],[Poids du stock réel (Kg)]]*VLOOKUP(tab_rond[[#This Row],[Matériaux]],tab_matériaux[],4,FALSE)</f>
        <v>18.365738086515314</v>
      </c>
      <c r="Q11" s="26"/>
      <c r="R11" s="6"/>
    </row>
    <row r="12" spans="1:20" x14ac:dyDescent="0.25">
      <c r="A12" s="28"/>
      <c r="B12" s="11" t="s">
        <v>15</v>
      </c>
      <c r="C12" s="40"/>
      <c r="D12" s="5" t="s">
        <v>225</v>
      </c>
      <c r="E12" s="5" t="s">
        <v>32</v>
      </c>
      <c r="F12" s="31" t="str">
        <f>VLOOKUP(tab_rond[[#This Row],[Matériaux]],tab_matériaux[],2,FALSE)</f>
        <v>Inox</v>
      </c>
      <c r="G12" s="5">
        <v>25</v>
      </c>
      <c r="H12" s="5"/>
      <c r="I12" s="5"/>
      <c r="J12" s="5"/>
      <c r="K12" s="18">
        <f>10^-6*PI()*(tab_rond[[#This Row],[Ø (mm)]]/2)^2</f>
        <v>4.9087385212340511E-4</v>
      </c>
      <c r="L12" s="18">
        <f>VLOOKUP(tab_rond[[#This Row],[Matériaux]],tab_matériaux[],3,FALSE)*tab_rond[[#This Row],[Surface m²]]</f>
        <v>3.8926296473386026</v>
      </c>
      <c r="M12" s="18">
        <v>4700</v>
      </c>
      <c r="N12" s="5" t="s">
        <v>6</v>
      </c>
      <c r="O12" s="45">
        <f>10^-3*tab_rond[[#This Row],[Poids au mètre(kg)]]*tab_rond[[#This Row],[Stock réel (mm) / m²]]</f>
        <v>18.295359342491434</v>
      </c>
      <c r="P12" s="50">
        <f>tab_rond[[#This Row],[Poids du stock réel (Kg)]]*VLOOKUP(tab_rond[[#This Row],[Matériaux]],tab_matériaux[],4,FALSE)</f>
        <v>70.98599424886676</v>
      </c>
      <c r="Q12" s="26"/>
      <c r="R12" s="6"/>
    </row>
    <row r="13" spans="1:20" x14ac:dyDescent="0.25">
      <c r="A13" s="28"/>
      <c r="B13" s="11" t="s">
        <v>16</v>
      </c>
      <c r="C13" s="40"/>
      <c r="D13" s="5" t="s">
        <v>225</v>
      </c>
      <c r="E13" s="5" t="s">
        <v>32</v>
      </c>
      <c r="F13" s="31" t="str">
        <f>VLOOKUP(tab_rond[[#This Row],[Matériaux]],tab_matériaux[],2,FALSE)</f>
        <v>Inox</v>
      </c>
      <c r="G13" s="5">
        <v>30</v>
      </c>
      <c r="H13" s="5"/>
      <c r="I13" s="5"/>
      <c r="J13" s="5"/>
      <c r="K13" s="18">
        <f>10^-6*PI()*(tab_rond[[#This Row],[Ø (mm)]]/2)^2</f>
        <v>7.0685834705770342E-4</v>
      </c>
      <c r="L13" s="18">
        <f>VLOOKUP(tab_rond[[#This Row],[Matériaux]],tab_matériaux[],3,FALSE)*tab_rond[[#This Row],[Surface m²]]</f>
        <v>5.6053866921675883</v>
      </c>
      <c r="M13" s="18">
        <v>2000</v>
      </c>
      <c r="N13" s="5" t="s">
        <v>6</v>
      </c>
      <c r="O13" s="45">
        <f>10^-3*tab_rond[[#This Row],[Poids au mètre(kg)]]*tab_rond[[#This Row],[Stock réel (mm) / m²]]</f>
        <v>11.210773384335177</v>
      </c>
      <c r="P13" s="50">
        <f>tab_rond[[#This Row],[Poids du stock réel (Kg)]]*VLOOKUP(tab_rond[[#This Row],[Matériaux]],tab_matériaux[],4,FALSE)</f>
        <v>43.497800731220487</v>
      </c>
      <c r="Q13" s="26"/>
      <c r="R13" s="6"/>
    </row>
    <row r="14" spans="1:20" x14ac:dyDescent="0.25">
      <c r="A14" s="28"/>
      <c r="B14" s="11" t="s">
        <v>17</v>
      </c>
      <c r="C14" s="40"/>
      <c r="D14" s="5" t="s">
        <v>225</v>
      </c>
      <c r="E14" s="5" t="s">
        <v>32</v>
      </c>
      <c r="F14" s="31" t="str">
        <f>VLOOKUP(tab_rond[[#This Row],[Matériaux]],tab_matériaux[],2,FALSE)</f>
        <v>Inox</v>
      </c>
      <c r="G14" s="5">
        <v>35</v>
      </c>
      <c r="H14" s="5"/>
      <c r="I14" s="5"/>
      <c r="J14" s="5"/>
      <c r="K14" s="18">
        <f>10^-6*PI()*(tab_rond[[#This Row],[Ø (mm)]]/2)^2</f>
        <v>9.6211275016187413E-4</v>
      </c>
      <c r="L14" s="18">
        <f>VLOOKUP(tab_rond[[#This Row],[Matériaux]],tab_matériaux[],3,FALSE)*tab_rond[[#This Row],[Surface m²]]</f>
        <v>7.6295541087836618</v>
      </c>
      <c r="M14" s="18">
        <v>3400</v>
      </c>
      <c r="N14" s="5" t="s">
        <v>6</v>
      </c>
      <c r="O14" s="45">
        <f>10^-3*tab_rond[[#This Row],[Poids au mètre(kg)]]*tab_rond[[#This Row],[Stock réel (mm) / m²]]</f>
        <v>25.940483969864452</v>
      </c>
      <c r="P14" s="50">
        <f>tab_rond[[#This Row],[Poids du stock réel (Kg)]]*VLOOKUP(tab_rond[[#This Row],[Matériaux]],tab_matériaux[],4,FALSE)</f>
        <v>100.64907780307408</v>
      </c>
      <c r="Q14" s="26"/>
      <c r="R14" s="6"/>
    </row>
    <row r="15" spans="1:20" x14ac:dyDescent="0.25">
      <c r="A15" s="28"/>
      <c r="B15" s="12" t="s">
        <v>18</v>
      </c>
      <c r="C15" s="40"/>
      <c r="D15" s="5" t="s">
        <v>225</v>
      </c>
      <c r="E15" s="5" t="s">
        <v>32</v>
      </c>
      <c r="F15" s="31" t="str">
        <f>VLOOKUP(tab_rond[[#This Row],[Matériaux]],tab_matériaux[],2,FALSE)</f>
        <v>Inox</v>
      </c>
      <c r="G15" s="5">
        <v>40</v>
      </c>
      <c r="H15" s="5"/>
      <c r="I15" s="5"/>
      <c r="J15" s="5"/>
      <c r="K15" s="18">
        <f>10^-6*PI()*(tab_rond[[#This Row],[Ø (mm)]]/2)^2</f>
        <v>1.2566370614359172E-3</v>
      </c>
      <c r="L15" s="18">
        <f>VLOOKUP(tab_rond[[#This Row],[Matériaux]],tab_matériaux[],3,FALSE)*tab_rond[[#This Row],[Surface m²]]</f>
        <v>9.9651318971868239</v>
      </c>
      <c r="M15" s="18">
        <v>3000</v>
      </c>
      <c r="N15" s="5" t="s">
        <v>6</v>
      </c>
      <c r="O15" s="45">
        <f>10^-3*tab_rond[[#This Row],[Poids au mètre(kg)]]*tab_rond[[#This Row],[Stock réel (mm) / m²]]</f>
        <v>29.89539569156047</v>
      </c>
      <c r="P15" s="50">
        <f>tab_rond[[#This Row],[Poids du stock réel (Kg)]]*VLOOKUP(tab_rond[[#This Row],[Matériaux]],tab_matériaux[],4,FALSE)</f>
        <v>115.99413528325462</v>
      </c>
      <c r="Q15" s="26"/>
      <c r="R15" s="6"/>
    </row>
    <row r="16" spans="1:20" x14ac:dyDescent="0.25">
      <c r="A16" s="28"/>
      <c r="B16" s="11" t="s">
        <v>19</v>
      </c>
      <c r="C16" s="40"/>
      <c r="D16" s="5" t="s">
        <v>225</v>
      </c>
      <c r="E16" s="5" t="s">
        <v>32</v>
      </c>
      <c r="F16" s="31" t="str">
        <f>VLOOKUP(tab_rond[[#This Row],[Matériaux]],tab_matériaux[],2,FALSE)</f>
        <v>Inox</v>
      </c>
      <c r="G16" s="5">
        <v>55</v>
      </c>
      <c r="H16" s="5"/>
      <c r="I16" s="5"/>
      <c r="J16" s="5"/>
      <c r="K16" s="18">
        <f>10^-6*PI()*(tab_rond[[#This Row],[Ø (mm)]]/2)^2</f>
        <v>2.3758294442772811E-3</v>
      </c>
      <c r="L16" s="18">
        <f>VLOOKUP(tab_rond[[#This Row],[Matériaux]],tab_matériaux[],3,FALSE)*tab_rond[[#This Row],[Surface m²]]</f>
        <v>18.840327493118838</v>
      </c>
      <c r="M16" s="18">
        <v>4800</v>
      </c>
      <c r="N16" s="5" t="s">
        <v>6</v>
      </c>
      <c r="O16" s="45">
        <f>10^-3*tab_rond[[#This Row],[Poids au mètre(kg)]]*tab_rond[[#This Row],[Stock réel (mm) / m²]]</f>
        <v>90.433571966970419</v>
      </c>
      <c r="P16" s="50">
        <f>tab_rond[[#This Row],[Poids du stock réel (Kg)]]*VLOOKUP(tab_rond[[#This Row],[Matériaux]],tab_matériaux[],4,FALSE)</f>
        <v>350.88225923184524</v>
      </c>
      <c r="Q16" s="26"/>
      <c r="R16" s="6"/>
    </row>
    <row r="17" spans="1:18" x14ac:dyDescent="0.25">
      <c r="A17" s="28"/>
      <c r="B17" s="11" t="s">
        <v>20</v>
      </c>
      <c r="C17" s="40"/>
      <c r="D17" s="5" t="s">
        <v>225</v>
      </c>
      <c r="E17" s="5" t="s">
        <v>32</v>
      </c>
      <c r="F17" s="31" t="str">
        <f>VLOOKUP(tab_rond[[#This Row],[Matériaux]],tab_matériaux[],2,FALSE)</f>
        <v>Inox</v>
      </c>
      <c r="G17" s="5">
        <v>60</v>
      </c>
      <c r="H17" s="5"/>
      <c r="I17" s="5"/>
      <c r="J17" s="5"/>
      <c r="K17" s="18">
        <f>10^-6*PI()*(tab_rond[[#This Row],[Ø (mm)]]/2)^2</f>
        <v>2.8274333882308137E-3</v>
      </c>
      <c r="L17" s="18">
        <f>VLOOKUP(tab_rond[[#This Row],[Matériaux]],tab_matériaux[],3,FALSE)*tab_rond[[#This Row],[Surface m²]]</f>
        <v>22.421546768670353</v>
      </c>
      <c r="M17" s="18">
        <v>340</v>
      </c>
      <c r="N17" s="5" t="s">
        <v>6</v>
      </c>
      <c r="O17" s="45">
        <f>10^-3*tab_rond[[#This Row],[Poids au mètre(kg)]]*tab_rond[[#This Row],[Stock réel (mm) / m²]]</f>
        <v>7.6233259013479202</v>
      </c>
      <c r="P17" s="50">
        <f>tab_rond[[#This Row],[Poids du stock réel (Kg)]]*VLOOKUP(tab_rond[[#This Row],[Matériaux]],tab_matériaux[],4,FALSE)</f>
        <v>29.578504497229929</v>
      </c>
      <c r="Q17" s="26"/>
      <c r="R17" s="6"/>
    </row>
    <row r="18" spans="1:18" x14ac:dyDescent="0.25">
      <c r="A18" s="28"/>
      <c r="B18" s="11" t="s">
        <v>21</v>
      </c>
      <c r="C18" s="40"/>
      <c r="D18" s="5" t="s">
        <v>225</v>
      </c>
      <c r="E18" s="5" t="s">
        <v>32</v>
      </c>
      <c r="F18" s="31" t="str">
        <f>VLOOKUP(tab_rond[[#This Row],[Matériaux]],tab_matériaux[],2,FALSE)</f>
        <v>Inox</v>
      </c>
      <c r="G18" s="5">
        <v>65</v>
      </c>
      <c r="H18" s="5"/>
      <c r="I18" s="5"/>
      <c r="J18" s="5"/>
      <c r="K18" s="18">
        <f>10^-6*PI()*(tab_rond[[#This Row],[Ø (mm)]]/2)^2</f>
        <v>3.3183072403542187E-3</v>
      </c>
      <c r="L18" s="18">
        <f>VLOOKUP(tab_rond[[#This Row],[Matériaux]],tab_matériaux[],3,FALSE)*tab_rond[[#This Row],[Surface m²]]</f>
        <v>26.314176416008955</v>
      </c>
      <c r="M18" s="18">
        <v>300</v>
      </c>
      <c r="N18" s="5" t="s">
        <v>6</v>
      </c>
      <c r="O18" s="45">
        <f>10^-3*tab_rond[[#This Row],[Poids au mètre(kg)]]*tab_rond[[#This Row],[Stock réel (mm) / m²]]</f>
        <v>7.8942529248026867</v>
      </c>
      <c r="P18" s="50">
        <f>tab_rond[[#This Row],[Poids du stock réel (Kg)]]*VLOOKUP(tab_rond[[#This Row],[Matériaux]],tab_matériaux[],4,FALSE)</f>
        <v>30.629701348234423</v>
      </c>
      <c r="Q18" s="26"/>
      <c r="R18" s="6"/>
    </row>
    <row r="19" spans="1:18" x14ac:dyDescent="0.25">
      <c r="A19" s="28"/>
      <c r="B19" s="11" t="s">
        <v>22</v>
      </c>
      <c r="C19" s="40"/>
      <c r="D19" s="5" t="s">
        <v>225</v>
      </c>
      <c r="E19" s="5" t="s">
        <v>32</v>
      </c>
      <c r="F19" s="31" t="str">
        <f>VLOOKUP(tab_rond[[#This Row],[Matériaux]],tab_matériaux[],2,FALSE)</f>
        <v>Inox</v>
      </c>
      <c r="G19" s="5">
        <v>80</v>
      </c>
      <c r="H19" s="5"/>
      <c r="I19" s="5"/>
      <c r="J19" s="5"/>
      <c r="K19" s="18">
        <f>10^-6*PI()*(tab_rond[[#This Row],[Ø (mm)]]/2)^2</f>
        <v>5.0265482457436689E-3</v>
      </c>
      <c r="L19" s="18">
        <f>VLOOKUP(tab_rond[[#This Row],[Matériaux]],tab_matériaux[],3,FALSE)*tab_rond[[#This Row],[Surface m²]]</f>
        <v>39.860527588747296</v>
      </c>
      <c r="M19" s="18">
        <v>1850</v>
      </c>
      <c r="N19" s="5" t="s">
        <v>6</v>
      </c>
      <c r="O19" s="45">
        <f>10^-3*tab_rond[[#This Row],[Poids au mètre(kg)]]*tab_rond[[#This Row],[Stock réel (mm) / m²]]</f>
        <v>73.741976039182489</v>
      </c>
      <c r="P19" s="50">
        <f>tab_rond[[#This Row],[Poids du stock réel (Kg)]]*VLOOKUP(tab_rond[[#This Row],[Matériaux]],tab_matériaux[],4,FALSE)</f>
        <v>286.11886703202805</v>
      </c>
      <c r="Q19" s="26"/>
      <c r="R19" s="6"/>
    </row>
    <row r="20" spans="1:18" x14ac:dyDescent="0.25">
      <c r="A20" s="28"/>
      <c r="B20" s="12" t="s">
        <v>23</v>
      </c>
      <c r="C20" s="40"/>
      <c r="D20" s="5" t="s">
        <v>225</v>
      </c>
      <c r="E20" s="5" t="s">
        <v>32</v>
      </c>
      <c r="F20" s="31" t="str">
        <f>VLOOKUP(tab_rond[[#This Row],[Matériaux]],tab_matériaux[],2,FALSE)</f>
        <v>Inox</v>
      </c>
      <c r="G20" s="5">
        <v>85</v>
      </c>
      <c r="H20" s="5"/>
      <c r="I20" s="5"/>
      <c r="J20" s="5"/>
      <c r="K20" s="18">
        <f>10^-6*PI()*(tab_rond[[#This Row],[Ø (mm)]]/2)^2</f>
        <v>5.6745017305465635E-3</v>
      </c>
      <c r="L20" s="18">
        <f>VLOOKUP(tab_rond[[#This Row],[Matériaux]],tab_matériaux[],3,FALSE)*tab_rond[[#This Row],[Surface m²]]</f>
        <v>44.998798723234252</v>
      </c>
      <c r="M20" s="18">
        <v>300</v>
      </c>
      <c r="N20" s="5" t="s">
        <v>6</v>
      </c>
      <c r="O20" s="45">
        <f>10^-3*tab_rond[[#This Row],[Poids au mètre(kg)]]*tab_rond[[#This Row],[Stock réel (mm) / m²]]</f>
        <v>13.499639616970274</v>
      </c>
      <c r="P20" s="50">
        <f>tab_rond[[#This Row],[Poids du stock réel (Kg)]]*VLOOKUP(tab_rond[[#This Row],[Matériaux]],tab_matériaux[],4,FALSE)</f>
        <v>52.37860171384466</v>
      </c>
      <c r="Q20" s="26"/>
      <c r="R20" s="6"/>
    </row>
    <row r="21" spans="1:18" x14ac:dyDescent="0.25">
      <c r="A21" s="28"/>
      <c r="B21" s="12" t="s">
        <v>24</v>
      </c>
      <c r="C21" s="40"/>
      <c r="D21" s="5" t="s">
        <v>225</v>
      </c>
      <c r="E21" s="5" t="s">
        <v>32</v>
      </c>
      <c r="F21" s="31" t="str">
        <f>VLOOKUP(tab_rond[[#This Row],[Matériaux]],tab_matériaux[],2,FALSE)</f>
        <v>Inox</v>
      </c>
      <c r="G21" s="5">
        <v>95</v>
      </c>
      <c r="H21" s="5"/>
      <c r="I21" s="5"/>
      <c r="J21" s="5"/>
      <c r="K21" s="18">
        <f>10^-6*PI()*(tab_rond[[#This Row],[Ø (mm)]]/2)^2</f>
        <v>7.0882184246619699E-3</v>
      </c>
      <c r="L21" s="18">
        <f>VLOOKUP(tab_rond[[#This Row],[Matériaux]],tab_matériaux[],3,FALSE)*tab_rond[[#This Row],[Surface m²]]</f>
        <v>56.209572107569421</v>
      </c>
      <c r="M21" s="18">
        <v>1100</v>
      </c>
      <c r="N21" s="5" t="s">
        <v>6</v>
      </c>
      <c r="O21" s="45">
        <f>10^-3*tab_rond[[#This Row],[Poids au mètre(kg)]]*tab_rond[[#This Row],[Stock réel (mm) / m²]]</f>
        <v>61.83052931832637</v>
      </c>
      <c r="P21" s="50">
        <f>tab_rond[[#This Row],[Poids du stock réel (Kg)]]*VLOOKUP(tab_rond[[#This Row],[Matériaux]],tab_matériaux[],4,FALSE)</f>
        <v>239.90245375510631</v>
      </c>
      <c r="Q21" s="26"/>
      <c r="R21" s="6"/>
    </row>
    <row r="22" spans="1:18" x14ac:dyDescent="0.25">
      <c r="A22" s="28"/>
      <c r="B22" s="11" t="s">
        <v>25</v>
      </c>
      <c r="C22" s="40"/>
      <c r="D22" s="5" t="s">
        <v>225</v>
      </c>
      <c r="E22" s="5" t="s">
        <v>32</v>
      </c>
      <c r="F22" s="31" t="str">
        <f>VLOOKUP(tab_rond[[#This Row],[Matériaux]],tab_matériaux[],2,FALSE)</f>
        <v>Inox</v>
      </c>
      <c r="G22" s="5">
        <v>100</v>
      </c>
      <c r="H22" s="5"/>
      <c r="I22" s="5"/>
      <c r="J22" s="5"/>
      <c r="K22" s="18">
        <f>10^-6*PI()*(tab_rond[[#This Row],[Ø (mm)]]/2)^2</f>
        <v>7.8539816339744817E-3</v>
      </c>
      <c r="L22" s="18">
        <f>VLOOKUP(tab_rond[[#This Row],[Matériaux]],tab_matériaux[],3,FALSE)*tab_rond[[#This Row],[Surface m²]]</f>
        <v>62.282074357417642</v>
      </c>
      <c r="M22" s="18">
        <v>1000</v>
      </c>
      <c r="N22" s="5" t="s">
        <v>6</v>
      </c>
      <c r="O22" s="45">
        <f>10^-3*tab_rond[[#This Row],[Poids au mètre(kg)]]*tab_rond[[#This Row],[Stock réel (mm) / m²]]</f>
        <v>62.282074357417642</v>
      </c>
      <c r="P22" s="50">
        <f>tab_rond[[#This Row],[Poids du stock réel (Kg)]]*VLOOKUP(tab_rond[[#This Row],[Matériaux]],tab_matériaux[],4,FALSE)</f>
        <v>241.65444850678045</v>
      </c>
      <c r="Q22" s="26"/>
      <c r="R22" s="6"/>
    </row>
    <row r="23" spans="1:18" x14ac:dyDescent="0.25">
      <c r="A23" s="28"/>
      <c r="B23" s="12" t="s">
        <v>26</v>
      </c>
      <c r="C23" s="40"/>
      <c r="D23" s="5" t="s">
        <v>225</v>
      </c>
      <c r="E23" s="5" t="s">
        <v>32</v>
      </c>
      <c r="F23" s="31" t="str">
        <f>VLOOKUP(tab_rond[[#This Row],[Matériaux]],tab_matériaux[],2,FALSE)</f>
        <v>Inox</v>
      </c>
      <c r="G23" s="5">
        <v>120</v>
      </c>
      <c r="H23" s="5"/>
      <c r="I23" s="5"/>
      <c r="J23" s="5"/>
      <c r="K23" s="18">
        <f>10^-6*PI()*(tab_rond[[#This Row],[Ø (mm)]]/2)^2</f>
        <v>1.1309733552923255E-2</v>
      </c>
      <c r="L23" s="18">
        <f>VLOOKUP(tab_rond[[#This Row],[Matériaux]],tab_matériaux[],3,FALSE)*tab_rond[[#This Row],[Surface m²]]</f>
        <v>89.686187074681413</v>
      </c>
      <c r="M23" s="18">
        <v>1340</v>
      </c>
      <c r="N23" s="5" t="s">
        <v>6</v>
      </c>
      <c r="O23" s="45">
        <f>10^-3*tab_rond[[#This Row],[Poids au mètre(kg)]]*tab_rond[[#This Row],[Stock réel (mm) / m²]]</f>
        <v>120.1794906800731</v>
      </c>
      <c r="P23" s="50">
        <f>tab_rond[[#This Row],[Poids du stock réel (Kg)]]*VLOOKUP(tab_rond[[#This Row],[Matériaux]],tab_matériaux[],4,FALSE)</f>
        <v>466.29642383868361</v>
      </c>
      <c r="Q23" s="26"/>
      <c r="R23" s="6"/>
    </row>
    <row r="24" spans="1:18" x14ac:dyDescent="0.25">
      <c r="A24" s="28"/>
      <c r="B24" s="11"/>
      <c r="C24" s="16"/>
      <c r="D24" s="5" t="s">
        <v>225</v>
      </c>
      <c r="E24" s="5" t="s">
        <v>63</v>
      </c>
      <c r="F24" s="31" t="str">
        <f>VLOOKUP(tab_rond[[#This Row],[Matériaux]],tab_matériaux[],2,FALSE)</f>
        <v>Inox</v>
      </c>
      <c r="G24" s="15">
        <v>14</v>
      </c>
      <c r="H24" s="15"/>
      <c r="I24" s="15"/>
      <c r="J24" s="15"/>
      <c r="K24" s="18">
        <f>10^-6*PI()*(tab_rond[[#This Row],[Ø (mm)]]/2)^2</f>
        <v>1.5393804002589986E-4</v>
      </c>
      <c r="L24" s="21">
        <f>VLOOKUP(tab_rond[[#This Row],[Matériaux]],tab_matériaux[],3,FALSE)*tab_rond[[#This Row],[Surface m²]]</f>
        <v>1.223807418205904</v>
      </c>
      <c r="M24" s="18">
        <v>3000</v>
      </c>
      <c r="N24" s="5" t="s">
        <v>6</v>
      </c>
      <c r="O24" s="46">
        <f>10^-3*tab_rond[[#This Row],[Poids au mètre(kg)]]*tab_rond[[#This Row],[Stock réel (mm) / m²]]</f>
        <v>3.6714222546177124</v>
      </c>
      <c r="P24" s="50">
        <f>tab_rond[[#This Row],[Poids du stock réel (Kg)]]*VLOOKUP(tab_rond[[#This Row],[Matériaux]],tab_matériaux[],4,FALSE)</f>
        <v>20.743535738590076</v>
      </c>
      <c r="Q24" s="26"/>
      <c r="R24" s="6"/>
    </row>
    <row r="25" spans="1:18" x14ac:dyDescent="0.25">
      <c r="A25" s="28"/>
      <c r="B25" s="11"/>
      <c r="C25" s="16"/>
      <c r="D25" s="5" t="s">
        <v>225</v>
      </c>
      <c r="E25" s="5" t="s">
        <v>63</v>
      </c>
      <c r="F25" s="31" t="str">
        <f>VLOOKUP(tab_rond[[#This Row],[Matériaux]],tab_matériaux[],2,FALSE)</f>
        <v>Inox</v>
      </c>
      <c r="G25" s="15">
        <v>20</v>
      </c>
      <c r="H25" s="15"/>
      <c r="I25" s="15"/>
      <c r="J25" s="15"/>
      <c r="K25" s="18">
        <f>10^-6*PI()*(tab_rond[[#This Row],[Ø (mm)]]/2)^2</f>
        <v>3.1415926535897931E-4</v>
      </c>
      <c r="L25" s="21">
        <f>VLOOKUP(tab_rond[[#This Row],[Matériaux]],tab_matériaux[],3,FALSE)*tab_rond[[#This Row],[Surface m²]]</f>
        <v>2.4975661596038856</v>
      </c>
      <c r="M25" s="18">
        <v>6000</v>
      </c>
      <c r="N25" s="5" t="s">
        <v>6</v>
      </c>
      <c r="O25" s="46">
        <f>10^-3*tab_rond[[#This Row],[Poids au mètre(kg)]]*tab_rond[[#This Row],[Stock réel (mm) / m²]]</f>
        <v>14.985396957623315</v>
      </c>
      <c r="P25" s="50">
        <f>tab_rond[[#This Row],[Poids du stock réel (Kg)]]*VLOOKUP(tab_rond[[#This Row],[Matériaux]],tab_matériaux[],4,FALSE)</f>
        <v>84.667492810571744</v>
      </c>
      <c r="Q25" s="26"/>
      <c r="R25" s="6"/>
    </row>
    <row r="26" spans="1:18" x14ac:dyDescent="0.25">
      <c r="A26" s="28"/>
      <c r="B26" s="11"/>
      <c r="C26" s="16"/>
      <c r="D26" s="5" t="s">
        <v>225</v>
      </c>
      <c r="E26" s="5" t="s">
        <v>63</v>
      </c>
      <c r="F26" s="31" t="str">
        <f>VLOOKUP(tab_rond[[#This Row],[Matériaux]],tab_matériaux[],2,FALSE)</f>
        <v>Inox</v>
      </c>
      <c r="G26" s="15">
        <v>35</v>
      </c>
      <c r="H26" s="15"/>
      <c r="I26" s="15"/>
      <c r="J26" s="15"/>
      <c r="K26" s="18">
        <f>10^-6*PI()*(tab_rond[[#This Row],[Ø (mm)]]/2)^2</f>
        <v>9.6211275016187413E-4</v>
      </c>
      <c r="L26" s="21">
        <f>VLOOKUP(tab_rond[[#This Row],[Matériaux]],tab_matériaux[],3,FALSE)*tab_rond[[#This Row],[Surface m²]]</f>
        <v>7.6487963637868992</v>
      </c>
      <c r="M26" s="18">
        <v>180</v>
      </c>
      <c r="N26" s="5" t="s">
        <v>6</v>
      </c>
      <c r="O26" s="46">
        <f>10^-3*tab_rond[[#This Row],[Poids au mètre(kg)]]*tab_rond[[#This Row],[Stock réel (mm) / m²]]</f>
        <v>1.3767833454816418</v>
      </c>
      <c r="P26" s="50">
        <f>tab_rond[[#This Row],[Poids du stock réel (Kg)]]*VLOOKUP(tab_rond[[#This Row],[Matériaux]],tab_matériaux[],4,FALSE)</f>
        <v>7.7788259019712767</v>
      </c>
      <c r="Q26" s="26"/>
      <c r="R26" s="6"/>
    </row>
    <row r="27" spans="1:18" x14ac:dyDescent="0.25">
      <c r="A27" s="28"/>
      <c r="B27" s="11" t="s">
        <v>65</v>
      </c>
      <c r="C27" s="16"/>
      <c r="D27" s="5" t="s">
        <v>225</v>
      </c>
      <c r="E27" s="5" t="s">
        <v>57</v>
      </c>
      <c r="F27" s="31" t="str">
        <f>VLOOKUP(tab_rond[[#This Row],[Matériaux]],tab_matériaux[],2,FALSE)</f>
        <v>Alu</v>
      </c>
      <c r="G27" s="5">
        <v>3</v>
      </c>
      <c r="H27" s="5"/>
      <c r="I27" s="5"/>
      <c r="J27" s="5"/>
      <c r="K27" s="18">
        <f>10^-6*PI()*(tab_rond[[#This Row],[Ø (mm)]]/2)^2</f>
        <v>7.0685834705770344E-6</v>
      </c>
      <c r="L27" s="21">
        <f>VLOOKUP(tab_rond[[#This Row],[Matériaux]],tab_matériaux[],3,FALSE)*tab_rond[[#This Row],[Surface m²]]</f>
        <v>1.9792033717615697E-2</v>
      </c>
      <c r="M27" s="18">
        <v>4000</v>
      </c>
      <c r="N27" s="5" t="s">
        <v>6</v>
      </c>
      <c r="O27" s="46">
        <f>10^-3*tab_rond[[#This Row],[Poids au mètre(kg)]]*tab_rond[[#This Row],[Stock réel (mm) / m²]]</f>
        <v>7.9168134870462786E-2</v>
      </c>
      <c r="P27" s="50">
        <f>tab_rond[[#This Row],[Poids du stock réel (Kg)]]*VLOOKUP(tab_rond[[#This Row],[Matériaux]],tab_matériaux[],4,FALSE)</f>
        <v>0.4100909386289972</v>
      </c>
      <c r="Q27" s="26"/>
      <c r="R27" s="6"/>
    </row>
    <row r="28" spans="1:18" x14ac:dyDescent="0.25">
      <c r="A28" s="28"/>
      <c r="B28" s="11" t="s">
        <v>66</v>
      </c>
      <c r="C28" s="16"/>
      <c r="D28" s="5" t="s">
        <v>225</v>
      </c>
      <c r="E28" s="5" t="s">
        <v>57</v>
      </c>
      <c r="F28" s="31" t="str">
        <f>VLOOKUP(tab_rond[[#This Row],[Matériaux]],tab_matériaux[],2,FALSE)</f>
        <v>Alu</v>
      </c>
      <c r="G28" s="5">
        <v>4</v>
      </c>
      <c r="H28" s="5"/>
      <c r="I28" s="5"/>
      <c r="J28" s="5"/>
      <c r="K28" s="18">
        <f>10^-6*PI()*(tab_rond[[#This Row],[Ø (mm)]]/2)^2</f>
        <v>1.2566370614359172E-5</v>
      </c>
      <c r="L28" s="21">
        <f>VLOOKUP(tab_rond[[#This Row],[Matériaux]],tab_matériaux[],3,FALSE)*tab_rond[[#This Row],[Surface m²]]</f>
        <v>3.5185837720205677E-2</v>
      </c>
      <c r="M28" s="18">
        <v>6000</v>
      </c>
      <c r="N28" s="5" t="s">
        <v>6</v>
      </c>
      <c r="O28" s="46">
        <f>10^-3*tab_rond[[#This Row],[Poids au mètre(kg)]]*tab_rond[[#This Row],[Stock réel (mm) / m²]]</f>
        <v>0.21111502632123408</v>
      </c>
      <c r="P28" s="50">
        <f>tab_rond[[#This Row],[Poids du stock réel (Kg)]]*VLOOKUP(tab_rond[[#This Row],[Matériaux]],tab_matériaux[],4,FALSE)</f>
        <v>1.0935758363439925</v>
      </c>
      <c r="Q28" s="26"/>
      <c r="R28" s="6"/>
    </row>
    <row r="29" spans="1:18" x14ac:dyDescent="0.25">
      <c r="A29" s="28"/>
      <c r="B29" s="11" t="s">
        <v>67</v>
      </c>
      <c r="C29" s="16"/>
      <c r="D29" s="5" t="s">
        <v>225</v>
      </c>
      <c r="E29" s="5" t="s">
        <v>57</v>
      </c>
      <c r="F29" s="31" t="str">
        <f>VLOOKUP(tab_rond[[#This Row],[Matériaux]],tab_matériaux[],2,FALSE)</f>
        <v>Alu</v>
      </c>
      <c r="G29" s="5">
        <v>5</v>
      </c>
      <c r="H29" s="5"/>
      <c r="I29" s="5"/>
      <c r="J29" s="5"/>
      <c r="K29" s="18">
        <f>10^-6*PI()*(tab_rond[[#This Row],[Ø (mm)]]/2)^2</f>
        <v>1.9634954084936207E-5</v>
      </c>
      <c r="L29" s="21">
        <f>VLOOKUP(tab_rond[[#This Row],[Matériaux]],tab_matériaux[],3,FALSE)*tab_rond[[#This Row],[Surface m²]]</f>
        <v>5.4977871437821381E-2</v>
      </c>
      <c r="M29" s="18">
        <v>7000</v>
      </c>
      <c r="N29" s="5" t="s">
        <v>6</v>
      </c>
      <c r="O29" s="46">
        <f>10^-3*tab_rond[[#This Row],[Poids au mètre(kg)]]*tab_rond[[#This Row],[Stock réel (mm) / m²]]</f>
        <v>0.3848451000647497</v>
      </c>
      <c r="P29" s="50">
        <f>tab_rond[[#This Row],[Poids du stock réel (Kg)]]*VLOOKUP(tab_rond[[#This Row],[Matériaux]],tab_matériaux[],4,FALSE)</f>
        <v>1.9934976183354034</v>
      </c>
      <c r="Q29" s="26"/>
      <c r="R29" s="6"/>
    </row>
    <row r="30" spans="1:18" x14ac:dyDescent="0.25">
      <c r="A30" s="28"/>
      <c r="B30" s="11" t="s">
        <v>68</v>
      </c>
      <c r="C30" s="16"/>
      <c r="D30" s="5" t="s">
        <v>225</v>
      </c>
      <c r="E30" s="5" t="s">
        <v>57</v>
      </c>
      <c r="F30" s="31" t="str">
        <f>VLOOKUP(tab_rond[[#This Row],[Matériaux]],tab_matériaux[],2,FALSE)</f>
        <v>Alu</v>
      </c>
      <c r="G30" s="5">
        <v>6</v>
      </c>
      <c r="H30" s="5"/>
      <c r="I30" s="5"/>
      <c r="J30" s="5"/>
      <c r="K30" s="18">
        <f>10^-6*PI()*(tab_rond[[#This Row],[Ø (mm)]]/2)^2</f>
        <v>2.8274333882308137E-5</v>
      </c>
      <c r="L30" s="21">
        <f>VLOOKUP(tab_rond[[#This Row],[Matériaux]],tab_matériaux[],3,FALSE)*tab_rond[[#This Row],[Surface m²]]</f>
        <v>7.9168134870462786E-2</v>
      </c>
      <c r="M30" s="18">
        <v>2000</v>
      </c>
      <c r="N30" s="5" t="s">
        <v>6</v>
      </c>
      <c r="O30" s="46">
        <f>10^-3*tab_rond[[#This Row],[Poids au mètre(kg)]]*tab_rond[[#This Row],[Stock réel (mm) / m²]]</f>
        <v>0.15833626974092557</v>
      </c>
      <c r="P30" s="50">
        <f>tab_rond[[#This Row],[Poids du stock réel (Kg)]]*VLOOKUP(tab_rond[[#This Row],[Matériaux]],tab_matériaux[],4,FALSE)</f>
        <v>0.82018187725799441</v>
      </c>
      <c r="Q30" s="26"/>
      <c r="R30" s="6"/>
    </row>
    <row r="31" spans="1:18" x14ac:dyDescent="0.25">
      <c r="A31" s="28"/>
      <c r="B31" s="11" t="s">
        <v>69</v>
      </c>
      <c r="C31" s="16"/>
      <c r="D31" s="5" t="s">
        <v>225</v>
      </c>
      <c r="E31" s="5" t="s">
        <v>57</v>
      </c>
      <c r="F31" s="31" t="str">
        <f>VLOOKUP(tab_rond[[#This Row],[Matériaux]],tab_matériaux[],2,FALSE)</f>
        <v>Alu</v>
      </c>
      <c r="G31" s="5">
        <v>10</v>
      </c>
      <c r="H31" s="5"/>
      <c r="I31" s="5"/>
      <c r="J31" s="5"/>
      <c r="K31" s="18">
        <f>10^-6*PI()*(tab_rond[[#This Row],[Ø (mm)]]/2)^2</f>
        <v>7.8539816339744827E-5</v>
      </c>
      <c r="L31" s="21">
        <f>VLOOKUP(tab_rond[[#This Row],[Matériaux]],tab_matériaux[],3,FALSE)*tab_rond[[#This Row],[Surface m²]]</f>
        <v>0.21991148575128552</v>
      </c>
      <c r="M31" s="18">
        <v>2000</v>
      </c>
      <c r="N31" s="5" t="s">
        <v>6</v>
      </c>
      <c r="O31" s="46">
        <f>10^-3*tab_rond[[#This Row],[Poids au mètre(kg)]]*tab_rond[[#This Row],[Stock réel (mm) / m²]]</f>
        <v>0.4398229715025711</v>
      </c>
      <c r="P31" s="50">
        <f>tab_rond[[#This Row],[Poids du stock réel (Kg)]]*VLOOKUP(tab_rond[[#This Row],[Matériaux]],tab_matériaux[],4,FALSE)</f>
        <v>2.2782829923833181</v>
      </c>
      <c r="Q31" s="26"/>
      <c r="R31" s="6"/>
    </row>
    <row r="32" spans="1:18" x14ac:dyDescent="0.25">
      <c r="A32" s="28"/>
      <c r="B32" s="12" t="s">
        <v>70</v>
      </c>
      <c r="C32" s="16"/>
      <c r="D32" s="5" t="s">
        <v>225</v>
      </c>
      <c r="E32" s="5" t="s">
        <v>57</v>
      </c>
      <c r="F32" s="31" t="str">
        <f>VLOOKUP(tab_rond[[#This Row],[Matériaux]],tab_matériaux[],2,FALSE)</f>
        <v>Alu</v>
      </c>
      <c r="G32" s="5">
        <v>14</v>
      </c>
      <c r="H32" s="5"/>
      <c r="I32" s="5"/>
      <c r="J32" s="5"/>
      <c r="K32" s="18">
        <f>10^-6*PI()*(tab_rond[[#This Row],[Ø (mm)]]/2)^2</f>
        <v>1.5393804002589986E-4</v>
      </c>
      <c r="L32" s="21">
        <f>VLOOKUP(tab_rond[[#This Row],[Matériaux]],tab_matériaux[],3,FALSE)*tab_rond[[#This Row],[Surface m²]]</f>
        <v>0.43102651207251963</v>
      </c>
      <c r="M32" s="18">
        <v>6000</v>
      </c>
      <c r="N32" s="5" t="s">
        <v>6</v>
      </c>
      <c r="O32" s="46">
        <f>10^-3*tab_rond[[#This Row],[Poids au mètre(kg)]]*tab_rond[[#This Row],[Stock réel (mm) / m²]]</f>
        <v>2.5861590724351178</v>
      </c>
      <c r="P32" s="50">
        <f>tab_rond[[#This Row],[Poids du stock réel (Kg)]]*VLOOKUP(tab_rond[[#This Row],[Matériaux]],tab_matériaux[],4,FALSE)</f>
        <v>13.396303995213909</v>
      </c>
      <c r="Q32" s="26"/>
      <c r="R32" s="6"/>
    </row>
    <row r="33" spans="1:18" x14ac:dyDescent="0.25">
      <c r="A33" s="28"/>
      <c r="B33" s="11" t="s">
        <v>71</v>
      </c>
      <c r="C33" s="16"/>
      <c r="D33" s="5" t="s">
        <v>225</v>
      </c>
      <c r="E33" s="5" t="s">
        <v>57</v>
      </c>
      <c r="F33" s="31" t="str">
        <f>VLOOKUP(tab_rond[[#This Row],[Matériaux]],tab_matériaux[],2,FALSE)</f>
        <v>Alu</v>
      </c>
      <c r="G33" s="5">
        <v>20</v>
      </c>
      <c r="H33" s="5"/>
      <c r="I33" s="5"/>
      <c r="J33" s="5"/>
      <c r="K33" s="18">
        <f>10^-6*PI()*(tab_rond[[#This Row],[Ø (mm)]]/2)^2</f>
        <v>3.1415926535897931E-4</v>
      </c>
      <c r="L33" s="21">
        <f>VLOOKUP(tab_rond[[#This Row],[Matériaux]],tab_matériaux[],3,FALSE)*tab_rond[[#This Row],[Surface m²]]</f>
        <v>0.87964594300514209</v>
      </c>
      <c r="M33" s="18">
        <v>1900</v>
      </c>
      <c r="N33" s="5" t="s">
        <v>6</v>
      </c>
      <c r="O33" s="46">
        <f>10^-3*tab_rond[[#This Row],[Poids au mètre(kg)]]*tab_rond[[#This Row],[Stock réel (mm) / m²]]</f>
        <v>1.6713272917097701</v>
      </c>
      <c r="P33" s="50">
        <f>tab_rond[[#This Row],[Poids du stock réel (Kg)]]*VLOOKUP(tab_rond[[#This Row],[Matériaux]],tab_matériaux[],4,FALSE)</f>
        <v>8.6574753710566092</v>
      </c>
      <c r="Q33" s="26"/>
      <c r="R33" s="6"/>
    </row>
    <row r="34" spans="1:18" x14ac:dyDescent="0.25">
      <c r="A34" s="28"/>
      <c r="B34" s="11" t="s">
        <v>72</v>
      </c>
      <c r="C34" s="16"/>
      <c r="D34" s="5" t="s">
        <v>225</v>
      </c>
      <c r="E34" s="5" t="s">
        <v>57</v>
      </c>
      <c r="F34" s="31" t="str">
        <f>VLOOKUP(tab_rond[[#This Row],[Matériaux]],tab_matériaux[],2,FALSE)</f>
        <v>Alu</v>
      </c>
      <c r="G34" s="5">
        <v>25</v>
      </c>
      <c r="H34" s="5"/>
      <c r="I34" s="5"/>
      <c r="J34" s="5"/>
      <c r="K34" s="18">
        <f>10^-6*PI()*(tab_rond[[#This Row],[Ø (mm)]]/2)^2</f>
        <v>4.9087385212340511E-4</v>
      </c>
      <c r="L34" s="21">
        <f>VLOOKUP(tab_rond[[#This Row],[Matériaux]],tab_matériaux[],3,FALSE)*tab_rond[[#This Row],[Surface m²]]</f>
        <v>1.3744467859455343</v>
      </c>
      <c r="M34" s="18">
        <v>12000</v>
      </c>
      <c r="N34" s="5" t="s">
        <v>6</v>
      </c>
      <c r="O34" s="46">
        <f>10^-3*tab_rond[[#This Row],[Poids au mètre(kg)]]*tab_rond[[#This Row],[Stock réel (mm) / m²]]</f>
        <v>16.493361431346411</v>
      </c>
      <c r="P34" s="50">
        <f>tab_rond[[#This Row],[Poids du stock réel (Kg)]]*VLOOKUP(tab_rond[[#This Row],[Matériaux]],tab_matériaux[],4,FALSE)</f>
        <v>85.435612214374402</v>
      </c>
      <c r="Q34" s="26"/>
      <c r="R34" s="6"/>
    </row>
    <row r="35" spans="1:18" x14ac:dyDescent="0.25">
      <c r="A35" s="28"/>
      <c r="B35" s="11" t="s">
        <v>73</v>
      </c>
      <c r="C35" s="16"/>
      <c r="D35" s="5" t="s">
        <v>225</v>
      </c>
      <c r="E35" s="5" t="s">
        <v>57</v>
      </c>
      <c r="F35" s="31" t="str">
        <f>VLOOKUP(tab_rond[[#This Row],[Matériaux]],tab_matériaux[],2,FALSE)</f>
        <v>Alu</v>
      </c>
      <c r="G35" s="5">
        <v>32</v>
      </c>
      <c r="H35" s="5"/>
      <c r="I35" s="5"/>
      <c r="J35" s="5"/>
      <c r="K35" s="18">
        <f>10^-6*PI()*(tab_rond[[#This Row],[Ø (mm)]]/2)^2</f>
        <v>8.0424771931898698E-4</v>
      </c>
      <c r="L35" s="21">
        <f>VLOOKUP(tab_rond[[#This Row],[Matériaux]],tab_matériaux[],3,FALSE)*tab_rond[[#This Row],[Surface m²]]</f>
        <v>2.2518936140931634</v>
      </c>
      <c r="M35" s="18">
        <v>3500</v>
      </c>
      <c r="N35" s="5" t="s">
        <v>6</v>
      </c>
      <c r="O35" s="46">
        <f>10^-3*tab_rond[[#This Row],[Poids au mètre(kg)]]*tab_rond[[#This Row],[Stock réel (mm) / m²]]</f>
        <v>7.881627649326072</v>
      </c>
      <c r="P35" s="50">
        <f>tab_rond[[#This Row],[Poids du stock réel (Kg)]]*VLOOKUP(tab_rond[[#This Row],[Matériaux]],tab_matériaux[],4,FALSE)</f>
        <v>40.826831223509053</v>
      </c>
      <c r="Q35" s="26"/>
      <c r="R35" s="6"/>
    </row>
    <row r="36" spans="1:18" x14ac:dyDescent="0.25">
      <c r="A36" s="28"/>
      <c r="B36" s="11" t="s">
        <v>74</v>
      </c>
      <c r="C36" s="16"/>
      <c r="D36" s="5" t="s">
        <v>225</v>
      </c>
      <c r="E36" s="5" t="s">
        <v>57</v>
      </c>
      <c r="F36" s="31" t="str">
        <f>VLOOKUP(tab_rond[[#This Row],[Matériaux]],tab_matériaux[],2,FALSE)</f>
        <v>Alu</v>
      </c>
      <c r="G36" s="5">
        <v>40</v>
      </c>
      <c r="H36" s="5"/>
      <c r="I36" s="5"/>
      <c r="J36" s="5"/>
      <c r="K36" s="18">
        <f>10^-6*PI()*(tab_rond[[#This Row],[Ø (mm)]]/2)^2</f>
        <v>1.2566370614359172E-3</v>
      </c>
      <c r="L36" s="21">
        <f>VLOOKUP(tab_rond[[#This Row],[Matériaux]],tab_matériaux[],3,FALSE)*tab_rond[[#This Row],[Surface m²]]</f>
        <v>3.5185837720205684</v>
      </c>
      <c r="M36" s="18">
        <v>7000</v>
      </c>
      <c r="N36" s="5" t="s">
        <v>6</v>
      </c>
      <c r="O36" s="46">
        <f>10^-3*tab_rond[[#This Row],[Poids au mètre(kg)]]*tab_rond[[#This Row],[Stock réel (mm) / m²]]</f>
        <v>24.630086404143981</v>
      </c>
      <c r="P36" s="50">
        <f>tab_rond[[#This Row],[Poids du stock réel (Kg)]]*VLOOKUP(tab_rond[[#This Row],[Matériaux]],tab_matériaux[],4,FALSE)</f>
        <v>127.58384757346582</v>
      </c>
      <c r="Q36" s="26"/>
      <c r="R36" s="6"/>
    </row>
    <row r="37" spans="1:18" x14ac:dyDescent="0.25">
      <c r="A37" s="28"/>
      <c r="B37" s="11" t="s">
        <v>75</v>
      </c>
      <c r="C37" s="16"/>
      <c r="D37" s="5" t="s">
        <v>225</v>
      </c>
      <c r="E37" s="5" t="s">
        <v>57</v>
      </c>
      <c r="F37" s="31" t="str">
        <f>VLOOKUP(tab_rond[[#This Row],[Matériaux]],tab_matériaux[],2,FALSE)</f>
        <v>Alu</v>
      </c>
      <c r="G37" s="5">
        <v>50</v>
      </c>
      <c r="H37" s="5"/>
      <c r="I37" s="5"/>
      <c r="J37" s="5"/>
      <c r="K37" s="18">
        <f>10^-6*PI()*(tab_rond[[#This Row],[Ø (mm)]]/2)^2</f>
        <v>1.9634954084936204E-3</v>
      </c>
      <c r="L37" s="21">
        <f>VLOOKUP(tab_rond[[#This Row],[Matériaux]],tab_matériaux[],3,FALSE)*tab_rond[[#This Row],[Surface m²]]</f>
        <v>5.4977871437821371</v>
      </c>
      <c r="M37" s="18">
        <v>2500</v>
      </c>
      <c r="N37" s="5" t="s">
        <v>6</v>
      </c>
      <c r="O37" s="46">
        <f>10^-3*tab_rond[[#This Row],[Poids au mètre(kg)]]*tab_rond[[#This Row],[Stock réel (mm) / m²]]</f>
        <v>13.744467859455343</v>
      </c>
      <c r="P37" s="50">
        <f>tab_rond[[#This Row],[Poids du stock réel (Kg)]]*VLOOKUP(tab_rond[[#This Row],[Matériaux]],tab_matériaux[],4,FALSE)</f>
        <v>71.196343511978668</v>
      </c>
      <c r="Q37" s="26"/>
      <c r="R37" s="6"/>
    </row>
    <row r="38" spans="1:18" x14ac:dyDescent="0.25">
      <c r="A38" s="28"/>
      <c r="B38" s="12" t="s">
        <v>76</v>
      </c>
      <c r="C38" s="16"/>
      <c r="D38" s="5" t="s">
        <v>225</v>
      </c>
      <c r="E38" s="5" t="s">
        <v>57</v>
      </c>
      <c r="F38" s="31" t="str">
        <f>VLOOKUP(tab_rond[[#This Row],[Matériaux]],tab_matériaux[],2,FALSE)</f>
        <v>Alu</v>
      </c>
      <c r="G38" s="5">
        <v>55</v>
      </c>
      <c r="H38" s="5"/>
      <c r="I38" s="5"/>
      <c r="J38" s="5"/>
      <c r="K38" s="18">
        <f>10^-6*PI()*(tab_rond[[#This Row],[Ø (mm)]]/2)^2</f>
        <v>2.3758294442772811E-3</v>
      </c>
      <c r="L38" s="21">
        <f>VLOOKUP(tab_rond[[#This Row],[Matériaux]],tab_matériaux[],3,FALSE)*tab_rond[[#This Row],[Surface m²]]</f>
        <v>6.6523224439763871</v>
      </c>
      <c r="M38" s="18">
        <v>2600</v>
      </c>
      <c r="N38" s="5" t="s">
        <v>6</v>
      </c>
      <c r="O38" s="46">
        <f>10^-3*tab_rond[[#This Row],[Poids au mètre(kg)]]*tab_rond[[#This Row],[Stock réel (mm) / m²]]</f>
        <v>17.296038354338606</v>
      </c>
      <c r="P38" s="50">
        <f>tab_rond[[#This Row],[Poids du stock réel (Kg)]]*VLOOKUP(tab_rond[[#This Row],[Matériaux]],tab_matériaux[],4,FALSE)</f>
        <v>89.593478675473975</v>
      </c>
      <c r="Q38" s="26"/>
      <c r="R38" s="6"/>
    </row>
    <row r="39" spans="1:18" x14ac:dyDescent="0.25">
      <c r="A39" s="28"/>
      <c r="B39" s="12" t="s">
        <v>77</v>
      </c>
      <c r="C39" s="16"/>
      <c r="D39" s="5" t="s">
        <v>225</v>
      </c>
      <c r="E39" s="5" t="s">
        <v>57</v>
      </c>
      <c r="F39" s="31" t="str">
        <f>VLOOKUP(tab_rond[[#This Row],[Matériaux]],tab_matériaux[],2,FALSE)</f>
        <v>Alu</v>
      </c>
      <c r="G39" s="5">
        <v>60</v>
      </c>
      <c r="H39" s="5"/>
      <c r="I39" s="5"/>
      <c r="J39" s="5"/>
      <c r="K39" s="18">
        <f>10^-6*PI()*(tab_rond[[#This Row],[Ø (mm)]]/2)^2</f>
        <v>2.8274333882308137E-3</v>
      </c>
      <c r="L39" s="21">
        <f>VLOOKUP(tab_rond[[#This Row],[Matériaux]],tab_matériaux[],3,FALSE)*tab_rond[[#This Row],[Surface m²]]</f>
        <v>7.9168134870462783</v>
      </c>
      <c r="M39" s="18">
        <v>200</v>
      </c>
      <c r="N39" s="5" t="s">
        <v>6</v>
      </c>
      <c r="O39" s="46">
        <f>10^-3*tab_rond[[#This Row],[Poids au mètre(kg)]]*tab_rond[[#This Row],[Stock réel (mm) / m²]]</f>
        <v>1.5833626974092556</v>
      </c>
      <c r="P39" s="50">
        <f>tab_rond[[#This Row],[Poids du stock réel (Kg)]]*VLOOKUP(tab_rond[[#This Row],[Matériaux]],tab_matériaux[],4,FALSE)</f>
        <v>8.2018187725799443</v>
      </c>
      <c r="Q39" s="26"/>
      <c r="R39" s="6"/>
    </row>
    <row r="40" spans="1:18" x14ac:dyDescent="0.25">
      <c r="A40" s="28"/>
      <c r="B40" s="11" t="s">
        <v>78</v>
      </c>
      <c r="C40" s="16"/>
      <c r="D40" s="5" t="s">
        <v>225</v>
      </c>
      <c r="E40" s="5" t="s">
        <v>57</v>
      </c>
      <c r="F40" s="31" t="str">
        <f>VLOOKUP(tab_rond[[#This Row],[Matériaux]],tab_matériaux[],2,FALSE)</f>
        <v>Alu</v>
      </c>
      <c r="G40" s="5">
        <v>65</v>
      </c>
      <c r="H40" s="5"/>
      <c r="I40" s="5"/>
      <c r="J40" s="5"/>
      <c r="K40" s="18">
        <f>10^-6*PI()*(tab_rond[[#This Row],[Ø (mm)]]/2)^2</f>
        <v>3.3183072403542187E-3</v>
      </c>
      <c r="L40" s="21">
        <f>VLOOKUP(tab_rond[[#This Row],[Matériaux]],tab_matériaux[],3,FALSE)*tab_rond[[#This Row],[Surface m²]]</f>
        <v>9.2912602729918117</v>
      </c>
      <c r="M40" s="18">
        <v>1600</v>
      </c>
      <c r="N40" s="5" t="s">
        <v>6</v>
      </c>
      <c r="O40" s="46">
        <f>10^-3*tab_rond[[#This Row],[Poids au mètre(kg)]]*tab_rond[[#This Row],[Stock réel (mm) / m²]]</f>
        <v>14.8660164367869</v>
      </c>
      <c r="P40" s="50">
        <f>tab_rond[[#This Row],[Poids du stock réel (Kg)]]*VLOOKUP(tab_rond[[#This Row],[Matériaux]],tab_matériaux[],4,FALSE)</f>
        <v>77.005965142556136</v>
      </c>
      <c r="Q40" s="26"/>
      <c r="R40" s="6"/>
    </row>
    <row r="41" spans="1:18" x14ac:dyDescent="0.25">
      <c r="A41" s="28"/>
      <c r="B41" s="12" t="s">
        <v>79</v>
      </c>
      <c r="C41" s="16"/>
      <c r="D41" s="5" t="s">
        <v>225</v>
      </c>
      <c r="E41" s="5" t="s">
        <v>57</v>
      </c>
      <c r="F41" s="31" t="str">
        <f>VLOOKUP(tab_rond[[#This Row],[Matériaux]],tab_matériaux[],2,FALSE)</f>
        <v>Alu</v>
      </c>
      <c r="G41" s="5">
        <v>75</v>
      </c>
      <c r="H41" s="5"/>
      <c r="I41" s="5"/>
      <c r="J41" s="5"/>
      <c r="K41" s="18">
        <f>10^-6*PI()*(tab_rond[[#This Row],[Ø (mm)]]/2)^2</f>
        <v>4.4178646691106459E-3</v>
      </c>
      <c r="L41" s="21">
        <f>VLOOKUP(tab_rond[[#This Row],[Matériaux]],tab_matériaux[],3,FALSE)*tab_rond[[#This Row],[Surface m²]]</f>
        <v>12.370021073509809</v>
      </c>
      <c r="M41" s="18">
        <v>3000</v>
      </c>
      <c r="N41" s="5" t="s">
        <v>6</v>
      </c>
      <c r="O41" s="46">
        <f>10^-3*tab_rond[[#This Row],[Poids au mètre(kg)]]*tab_rond[[#This Row],[Stock réel (mm) / m²]]</f>
        <v>37.110063220529426</v>
      </c>
      <c r="P41" s="50">
        <f>tab_rond[[#This Row],[Poids du stock réel (Kg)]]*VLOOKUP(tab_rond[[#This Row],[Matériaux]],tab_matériaux[],4,FALSE)</f>
        <v>192.23012748234243</v>
      </c>
      <c r="Q41" s="26"/>
      <c r="R41" s="6"/>
    </row>
    <row r="42" spans="1:18" x14ac:dyDescent="0.25">
      <c r="A42" s="28"/>
      <c r="B42" s="11" t="s">
        <v>80</v>
      </c>
      <c r="C42" s="16"/>
      <c r="D42" s="5" t="s">
        <v>225</v>
      </c>
      <c r="E42" s="5" t="s">
        <v>57</v>
      </c>
      <c r="F42" s="31" t="str">
        <f>VLOOKUP(tab_rond[[#This Row],[Matériaux]],tab_matériaux[],2,FALSE)</f>
        <v>Alu</v>
      </c>
      <c r="G42" s="5">
        <v>80</v>
      </c>
      <c r="H42" s="5"/>
      <c r="I42" s="5"/>
      <c r="J42" s="5"/>
      <c r="K42" s="18">
        <f>10^-6*PI()*(tab_rond[[#This Row],[Ø (mm)]]/2)^2</f>
        <v>5.0265482457436689E-3</v>
      </c>
      <c r="L42" s="21">
        <f>VLOOKUP(tab_rond[[#This Row],[Matériaux]],tab_matériaux[],3,FALSE)*tab_rond[[#This Row],[Surface m²]]</f>
        <v>14.074335088082274</v>
      </c>
      <c r="M42" s="18">
        <v>4500</v>
      </c>
      <c r="N42" s="5" t="s">
        <v>6</v>
      </c>
      <c r="O42" s="46">
        <f>10^-3*tab_rond[[#This Row],[Poids au mètre(kg)]]*tab_rond[[#This Row],[Stock réel (mm) / m²]]</f>
        <v>63.334507896370233</v>
      </c>
      <c r="P42" s="50">
        <f>tab_rond[[#This Row],[Poids du stock réel (Kg)]]*VLOOKUP(tab_rond[[#This Row],[Matériaux]],tab_matériaux[],4,FALSE)</f>
        <v>328.0727509031978</v>
      </c>
      <c r="Q42" s="26"/>
      <c r="R42" s="6"/>
    </row>
    <row r="43" spans="1:18" x14ac:dyDescent="0.25">
      <c r="A43" s="28"/>
      <c r="B43" s="12" t="s">
        <v>81</v>
      </c>
      <c r="C43" s="16"/>
      <c r="D43" s="5" t="s">
        <v>225</v>
      </c>
      <c r="E43" s="5" t="s">
        <v>57</v>
      </c>
      <c r="F43" s="31" t="str">
        <f>VLOOKUP(tab_rond[[#This Row],[Matériaux]],tab_matériaux[],2,FALSE)</f>
        <v>Alu</v>
      </c>
      <c r="G43" s="5">
        <v>85</v>
      </c>
      <c r="H43" s="5"/>
      <c r="I43" s="5"/>
      <c r="J43" s="5"/>
      <c r="K43" s="18">
        <f>10^-6*PI()*(tab_rond[[#This Row],[Ø (mm)]]/2)^2</f>
        <v>5.6745017305465635E-3</v>
      </c>
      <c r="L43" s="21">
        <f>VLOOKUP(tab_rond[[#This Row],[Matériaux]],tab_matériaux[],3,FALSE)*tab_rond[[#This Row],[Surface m²]]</f>
        <v>15.888604845530377</v>
      </c>
      <c r="M43" s="18">
        <v>1650</v>
      </c>
      <c r="N43" s="5" t="s">
        <v>6</v>
      </c>
      <c r="O43" s="46">
        <f>10^-3*tab_rond[[#This Row],[Poids au mètre(kg)]]*tab_rond[[#This Row],[Stock réel (mm) / m²]]</f>
        <v>26.216197995125125</v>
      </c>
      <c r="P43" s="50">
        <f>tab_rond[[#This Row],[Poids du stock réel (Kg)]]*VLOOKUP(tab_rond[[#This Row],[Matériaux]],tab_matériaux[],4,FALSE)</f>
        <v>135.79990561474813</v>
      </c>
      <c r="Q43" s="26"/>
      <c r="R43" s="6"/>
    </row>
    <row r="44" spans="1:18" x14ac:dyDescent="0.25">
      <c r="A44" s="28"/>
      <c r="B44" s="11" t="s">
        <v>82</v>
      </c>
      <c r="C44" s="16"/>
      <c r="D44" s="5" t="s">
        <v>225</v>
      </c>
      <c r="E44" s="5" t="s">
        <v>57</v>
      </c>
      <c r="F44" s="31" t="str">
        <f>VLOOKUP(tab_rond[[#This Row],[Matériaux]],tab_matériaux[],2,FALSE)</f>
        <v>Alu</v>
      </c>
      <c r="G44" s="5">
        <v>100</v>
      </c>
      <c r="H44" s="5"/>
      <c r="I44" s="5"/>
      <c r="J44" s="5"/>
      <c r="K44" s="18">
        <f>10^-6*PI()*(tab_rond[[#This Row],[Ø (mm)]]/2)^2</f>
        <v>7.8539816339744817E-3</v>
      </c>
      <c r="L44" s="21">
        <f>VLOOKUP(tab_rond[[#This Row],[Matériaux]],tab_matériaux[],3,FALSE)*tab_rond[[#This Row],[Surface m²]]</f>
        <v>21.991148575128548</v>
      </c>
      <c r="M44" s="18">
        <v>3700</v>
      </c>
      <c r="N44" s="5" t="s">
        <v>6</v>
      </c>
      <c r="O44" s="46">
        <f>10^-3*tab_rond[[#This Row],[Poids au mètre(kg)]]*tab_rond[[#This Row],[Stock réel (mm) / m²]]</f>
        <v>81.367249727975633</v>
      </c>
      <c r="P44" s="50">
        <f>tab_rond[[#This Row],[Poids du stock réel (Kg)]]*VLOOKUP(tab_rond[[#This Row],[Matériaux]],tab_matériaux[],4,FALSE)</f>
        <v>421.48235359091376</v>
      </c>
      <c r="Q44" s="26"/>
      <c r="R44" s="6"/>
    </row>
    <row r="45" spans="1:18" x14ac:dyDescent="0.25">
      <c r="A45" s="28"/>
      <c r="B45" s="11" t="s">
        <v>83</v>
      </c>
      <c r="C45" s="16"/>
      <c r="D45" s="5" t="s">
        <v>225</v>
      </c>
      <c r="E45" s="5" t="s">
        <v>57</v>
      </c>
      <c r="F45" s="31" t="str">
        <f>VLOOKUP(tab_rond[[#This Row],[Matériaux]],tab_matériaux[],2,FALSE)</f>
        <v>Alu</v>
      </c>
      <c r="G45" s="5">
        <v>110</v>
      </c>
      <c r="H45" s="5"/>
      <c r="I45" s="5"/>
      <c r="J45" s="5"/>
      <c r="K45" s="18">
        <f>10^-6*PI()*(tab_rond[[#This Row],[Ø (mm)]]/2)^2</f>
        <v>9.5033177771091243E-3</v>
      </c>
      <c r="L45" s="21">
        <f>VLOOKUP(tab_rond[[#This Row],[Matériaux]],tab_matériaux[],3,FALSE)*tab_rond[[#This Row],[Surface m²]]</f>
        <v>26.609289775905548</v>
      </c>
      <c r="M45" s="18">
        <v>1000</v>
      </c>
      <c r="N45" s="5" t="s">
        <v>6</v>
      </c>
      <c r="O45" s="46">
        <f>10^-3*tab_rond[[#This Row],[Poids au mètre(kg)]]*tab_rond[[#This Row],[Stock réel (mm) / m²]]</f>
        <v>26.609289775905548</v>
      </c>
      <c r="P45" s="50">
        <f>tab_rond[[#This Row],[Poids du stock réel (Kg)]]*VLOOKUP(tab_rond[[#This Row],[Matériaux]],tab_matériaux[],4,FALSE)</f>
        <v>137.83612103919074</v>
      </c>
      <c r="Q45" s="26"/>
      <c r="R45" s="6"/>
    </row>
    <row r="46" spans="1:18" x14ac:dyDescent="0.25">
      <c r="A46" s="28"/>
      <c r="B46" s="12" t="s">
        <v>84</v>
      </c>
      <c r="C46" s="16"/>
      <c r="D46" s="5" t="s">
        <v>225</v>
      </c>
      <c r="E46" s="5" t="s">
        <v>57</v>
      </c>
      <c r="F46" s="31" t="str">
        <f>VLOOKUP(tab_rond[[#This Row],[Matériaux]],tab_matériaux[],2,FALSE)</f>
        <v>Alu</v>
      </c>
      <c r="G46" s="5">
        <v>120</v>
      </c>
      <c r="H46" s="5"/>
      <c r="I46" s="5"/>
      <c r="J46" s="5"/>
      <c r="K46" s="18">
        <f>10^-6*PI()*(tab_rond[[#This Row],[Ø (mm)]]/2)^2</f>
        <v>1.1309733552923255E-2</v>
      </c>
      <c r="L46" s="21">
        <f>VLOOKUP(tab_rond[[#This Row],[Matériaux]],tab_matériaux[],3,FALSE)*tab_rond[[#This Row],[Surface m²]]</f>
        <v>31.667253948185113</v>
      </c>
      <c r="M46" s="18">
        <v>400</v>
      </c>
      <c r="N46" s="5" t="s">
        <v>6</v>
      </c>
      <c r="O46" s="46">
        <f>10^-3*tab_rond[[#This Row],[Poids au mètre(kg)]]*tab_rond[[#This Row],[Stock réel (mm) / m²]]</f>
        <v>12.666901579274045</v>
      </c>
      <c r="P46" s="50">
        <f>tab_rond[[#This Row],[Poids du stock réel (Kg)]]*VLOOKUP(tab_rond[[#This Row],[Matériaux]],tab_matériaux[],4,FALSE)</f>
        <v>65.614550180639554</v>
      </c>
      <c r="Q46" s="26"/>
      <c r="R46" s="6"/>
    </row>
    <row r="47" spans="1:18" x14ac:dyDescent="0.25">
      <c r="A47" s="28"/>
      <c r="B47" s="12" t="s">
        <v>85</v>
      </c>
      <c r="C47" s="16"/>
      <c r="D47" s="5" t="s">
        <v>225</v>
      </c>
      <c r="E47" s="5" t="s">
        <v>57</v>
      </c>
      <c r="F47" s="31" t="str">
        <f>VLOOKUP(tab_rond[[#This Row],[Matériaux]],tab_matériaux[],2,FALSE)</f>
        <v>Alu</v>
      </c>
      <c r="G47" s="5">
        <v>130</v>
      </c>
      <c r="H47" s="5"/>
      <c r="I47" s="5"/>
      <c r="J47" s="5"/>
      <c r="K47" s="18">
        <f>10^-6*PI()*(tab_rond[[#This Row],[Ø (mm)]]/2)^2</f>
        <v>1.3273228961416875E-2</v>
      </c>
      <c r="L47" s="21">
        <f>VLOOKUP(tab_rond[[#This Row],[Matériaux]],tab_matériaux[],3,FALSE)*tab_rond[[#This Row],[Surface m²]]</f>
        <v>37.165041091967247</v>
      </c>
      <c r="M47" s="18">
        <v>2800</v>
      </c>
      <c r="N47" s="5" t="s">
        <v>6</v>
      </c>
      <c r="O47" s="46">
        <f>10^-3*tab_rond[[#This Row],[Poids au mètre(kg)]]*tab_rond[[#This Row],[Stock réel (mm) / m²]]</f>
        <v>104.06211505750829</v>
      </c>
      <c r="P47" s="50">
        <f>tab_rond[[#This Row],[Poids du stock réel (Kg)]]*VLOOKUP(tab_rond[[#This Row],[Matériaux]],tab_matériaux[],4,FALSE)</f>
        <v>539.04175599789289</v>
      </c>
      <c r="Q47" s="26"/>
      <c r="R47" s="6"/>
    </row>
    <row r="48" spans="1:18" x14ac:dyDescent="0.25">
      <c r="A48" s="28"/>
      <c r="B48" s="11" t="s">
        <v>86</v>
      </c>
      <c r="C48" s="16"/>
      <c r="D48" s="5" t="s">
        <v>225</v>
      </c>
      <c r="E48" s="5" t="s">
        <v>57</v>
      </c>
      <c r="F48" s="31" t="str">
        <f>VLOOKUP(tab_rond[[#This Row],[Matériaux]],tab_matériaux[],2,FALSE)</f>
        <v>Alu</v>
      </c>
      <c r="G48" s="5">
        <v>160</v>
      </c>
      <c r="H48" s="5"/>
      <c r="I48" s="5"/>
      <c r="J48" s="5"/>
      <c r="K48" s="18">
        <f>10^-6*PI()*(tab_rond[[#This Row],[Ø (mm)]]/2)^2</f>
        <v>2.0106192982974676E-2</v>
      </c>
      <c r="L48" s="21">
        <f>VLOOKUP(tab_rond[[#This Row],[Matériaux]],tab_matériaux[],3,FALSE)*tab_rond[[#This Row],[Surface m²]]</f>
        <v>56.297340352329094</v>
      </c>
      <c r="M48" s="18">
        <v>150</v>
      </c>
      <c r="N48" s="5" t="s">
        <v>6</v>
      </c>
      <c r="O48" s="46">
        <f>10^-3*tab_rond[[#This Row],[Poids au mètre(kg)]]*tab_rond[[#This Row],[Stock réel (mm) / m²]]</f>
        <v>8.4446010528493645</v>
      </c>
      <c r="P48" s="50">
        <f>tab_rond[[#This Row],[Poids du stock réel (Kg)]]*VLOOKUP(tab_rond[[#This Row],[Matériaux]],tab_matériaux[],4,FALSE)</f>
        <v>43.743033453759708</v>
      </c>
      <c r="Q48" s="26"/>
      <c r="R48" s="6"/>
    </row>
    <row r="49" spans="1:18" x14ac:dyDescent="0.25">
      <c r="A49" s="28"/>
      <c r="B49" s="11" t="s">
        <v>87</v>
      </c>
      <c r="C49" s="11"/>
      <c r="D49" s="7" t="s">
        <v>225</v>
      </c>
      <c r="E49" s="10" t="s">
        <v>57</v>
      </c>
      <c r="F49" s="41" t="str">
        <f>VLOOKUP(tab_rond[[#This Row],[Matériaux]],tab_matériaux[],2,FALSE)</f>
        <v>Alu</v>
      </c>
      <c r="G49" s="10">
        <v>300</v>
      </c>
      <c r="H49" s="10"/>
      <c r="I49" s="10"/>
      <c r="J49" s="10"/>
      <c r="K49" s="18">
        <f>10^-6*PI()*(tab_rond[[#This Row],[Ø (mm)]]/2)^2</f>
        <v>7.0685834705770334E-2</v>
      </c>
      <c r="L49" s="19">
        <f>VLOOKUP(tab_rond[[#This Row],[Matériaux]],tab_matériaux[],3,FALSE)*tab_rond[[#This Row],[Surface m²]]</f>
        <v>197.92033717615695</v>
      </c>
      <c r="M49" s="19">
        <v>200</v>
      </c>
      <c r="N49" s="10" t="s">
        <v>6</v>
      </c>
      <c r="O49" s="47">
        <f>10^-3*tab_rond[[#This Row],[Poids au mètre(kg)]]*tab_rond[[#This Row],[Stock réel (mm) / m²]]</f>
        <v>39.58406743523139</v>
      </c>
      <c r="P49" s="51">
        <f>tab_rond[[#This Row],[Poids du stock réel (Kg)]]*VLOOKUP(tab_rond[[#This Row],[Matériaux]],tab_matériaux[],4,FALSE)</f>
        <v>205.04546931449858</v>
      </c>
      <c r="Q49" s="26"/>
      <c r="R49" s="6"/>
    </row>
    <row r="50" spans="1:18" x14ac:dyDescent="0.25">
      <c r="A50" s="28"/>
      <c r="B50" s="11"/>
      <c r="C50" s="11"/>
      <c r="D50" s="7" t="s">
        <v>225</v>
      </c>
      <c r="E50" s="10" t="s">
        <v>57</v>
      </c>
      <c r="F50" s="41" t="str">
        <f>VLOOKUP(tab_rond[[#This Row],[Matériaux]],tab_matériaux[],2,FALSE)</f>
        <v>Alu</v>
      </c>
      <c r="G50" s="10">
        <v>450</v>
      </c>
      <c r="H50" s="10"/>
      <c r="I50" s="10"/>
      <c r="J50" s="10"/>
      <c r="K50" s="18">
        <f>10^-6*PI()*(tab_rond[[#This Row],[Ø (mm)]]/2)^2</f>
        <v>0.15904312808798327</v>
      </c>
      <c r="L50" s="19">
        <f>VLOOKUP(tab_rond[[#This Row],[Matériaux]],tab_matériaux[],3,FALSE)*tab_rond[[#This Row],[Surface m²]]</f>
        <v>445.32075864635317</v>
      </c>
      <c r="M50" s="19">
        <v>150</v>
      </c>
      <c r="N50" s="10" t="s">
        <v>6</v>
      </c>
      <c r="O50" s="47">
        <f>10^-3*tab_rond[[#This Row],[Poids au mètre(kg)]]*tab_rond[[#This Row],[Stock réel (mm) / m²]]</f>
        <v>66.798113796952975</v>
      </c>
      <c r="P50" s="51">
        <f>tab_rond[[#This Row],[Poids du stock réel (Kg)]]*VLOOKUP(tab_rond[[#This Row],[Matériaux]],tab_matériaux[],4,FALSE)</f>
        <v>346.0142294682164</v>
      </c>
      <c r="Q50" s="26"/>
      <c r="R50" s="6"/>
    </row>
    <row r="51" spans="1:18" x14ac:dyDescent="0.25">
      <c r="A51" s="28"/>
      <c r="B51" s="11"/>
      <c r="C51" s="11"/>
      <c r="D51" s="7" t="s">
        <v>225</v>
      </c>
      <c r="E51" s="10" t="s">
        <v>57</v>
      </c>
      <c r="F51" s="41" t="str">
        <f>VLOOKUP(tab_rond[[#This Row],[Matériaux]],tab_matériaux[],2,FALSE)</f>
        <v>Alu</v>
      </c>
      <c r="G51" s="10">
        <v>500</v>
      </c>
      <c r="H51" s="10"/>
      <c r="I51" s="10"/>
      <c r="J51" s="10"/>
      <c r="K51" s="18">
        <f>10^-6*PI()*(tab_rond[[#This Row],[Ø (mm)]]/2)^2</f>
        <v>0.19634954084936207</v>
      </c>
      <c r="L51" s="19">
        <f>VLOOKUP(tab_rond[[#This Row],[Matériaux]],tab_matériaux[],3,FALSE)*tab_rond[[#This Row],[Surface m²]]</f>
        <v>549.77871437821375</v>
      </c>
      <c r="M51" s="19">
        <v>120</v>
      </c>
      <c r="N51" s="10" t="s">
        <v>6</v>
      </c>
      <c r="O51" s="47">
        <f>10^-3*tab_rond[[#This Row],[Poids au mètre(kg)]]*tab_rond[[#This Row],[Stock réel (mm) / m²]]</f>
        <v>65.973445725385659</v>
      </c>
      <c r="P51" s="51">
        <f>tab_rond[[#This Row],[Poids du stock réel (Kg)]]*VLOOKUP(tab_rond[[#This Row],[Matériaux]],tab_matériaux[],4,FALSE)</f>
        <v>341.74244885749772</v>
      </c>
      <c r="Q51" s="26"/>
      <c r="R51" s="6"/>
    </row>
    <row r="52" spans="1:18" x14ac:dyDescent="0.25">
      <c r="A52" s="28"/>
      <c r="B52" s="11" t="s">
        <v>88</v>
      </c>
      <c r="C52" s="16"/>
      <c r="D52" s="5" t="s">
        <v>225</v>
      </c>
      <c r="E52" s="5" t="s">
        <v>58</v>
      </c>
      <c r="F52" s="31" t="str">
        <f>VLOOKUP(tab_rond[[#This Row],[Matériaux]],tab_matériaux[],2,FALSE)</f>
        <v>Alu</v>
      </c>
      <c r="G52" s="5">
        <v>10</v>
      </c>
      <c r="H52" s="5"/>
      <c r="I52" s="5"/>
      <c r="J52" s="5"/>
      <c r="K52" s="18">
        <f>10^-6*PI()*(tab_rond[[#This Row],[Ø (mm)]]/2)^2</f>
        <v>7.8539816339744827E-5</v>
      </c>
      <c r="L52" s="21">
        <f>VLOOKUP(tab_rond[[#This Row],[Matériaux]],tab_matériaux[],3,FALSE)*tab_rond[[#This Row],[Surface m²]]</f>
        <v>0.22069688391468295</v>
      </c>
      <c r="M52" s="18">
        <v>4000</v>
      </c>
      <c r="N52" s="5" t="s">
        <v>6</v>
      </c>
      <c r="O52" s="46">
        <f>10^-3*tab_rond[[#This Row],[Poids au mètre(kg)]]*tab_rond[[#This Row],[Stock réel (mm) / m²]]</f>
        <v>0.8827875356587318</v>
      </c>
      <c r="P52" s="50">
        <f>tab_rond[[#This Row],[Poids du stock réel (Kg)]]*VLOOKUP(tab_rond[[#This Row],[Matériaux]],tab_matériaux[],4,FALSE)</f>
        <v>5.3055530893089777</v>
      </c>
      <c r="Q52" s="26"/>
      <c r="R52" s="6"/>
    </row>
    <row r="53" spans="1:18" x14ac:dyDescent="0.25">
      <c r="A53" s="28"/>
      <c r="B53" s="11" t="s">
        <v>89</v>
      </c>
      <c r="C53" s="16"/>
      <c r="D53" s="5" t="s">
        <v>225</v>
      </c>
      <c r="E53" s="5" t="s">
        <v>58</v>
      </c>
      <c r="F53" s="31" t="str">
        <f>VLOOKUP(tab_rond[[#This Row],[Matériaux]],tab_matériaux[],2,FALSE)</f>
        <v>Alu</v>
      </c>
      <c r="G53" s="5">
        <v>25</v>
      </c>
      <c r="H53" s="5"/>
      <c r="I53" s="5"/>
      <c r="J53" s="5"/>
      <c r="K53" s="18">
        <f>10^-6*PI()*(tab_rond[[#This Row],[Ø (mm)]]/2)^2</f>
        <v>4.9087385212340511E-4</v>
      </c>
      <c r="L53" s="21">
        <f>VLOOKUP(tab_rond[[#This Row],[Matériaux]],tab_matériaux[],3,FALSE)*tab_rond[[#This Row],[Surface m²]]</f>
        <v>1.3793555244667683</v>
      </c>
      <c r="M53" s="18">
        <v>4700</v>
      </c>
      <c r="N53" s="5" t="s">
        <v>6</v>
      </c>
      <c r="O53" s="46">
        <f>10^-3*tab_rond[[#This Row],[Poids au mètre(kg)]]*tab_rond[[#This Row],[Stock réel (mm) / m²]]</f>
        <v>6.482970964993811</v>
      </c>
      <c r="P53" s="50">
        <f>tab_rond[[#This Row],[Poids du stock réel (Kg)]]*VLOOKUP(tab_rond[[#This Row],[Matériaux]],tab_matériaux[],4,FALSE)</f>
        <v>38.962655499612801</v>
      </c>
      <c r="Q53" s="26"/>
      <c r="R53" s="6"/>
    </row>
    <row r="54" spans="1:18" x14ac:dyDescent="0.25">
      <c r="A54" s="28"/>
      <c r="B54" s="12" t="s">
        <v>90</v>
      </c>
      <c r="C54" s="16"/>
      <c r="D54" s="5" t="s">
        <v>225</v>
      </c>
      <c r="E54" s="5" t="s">
        <v>58</v>
      </c>
      <c r="F54" s="31" t="str">
        <f>VLOOKUP(tab_rond[[#This Row],[Matériaux]],tab_matériaux[],2,FALSE)</f>
        <v>Alu</v>
      </c>
      <c r="G54" s="5">
        <v>30</v>
      </c>
      <c r="H54" s="5"/>
      <c r="I54" s="5"/>
      <c r="J54" s="5"/>
      <c r="K54" s="18">
        <f>10^-6*PI()*(tab_rond[[#This Row],[Ø (mm)]]/2)^2</f>
        <v>7.0685834705770342E-4</v>
      </c>
      <c r="L54" s="21">
        <f>VLOOKUP(tab_rond[[#This Row],[Matériaux]],tab_matériaux[],3,FALSE)*tab_rond[[#This Row],[Surface m²]]</f>
        <v>1.9862719552321466</v>
      </c>
      <c r="M54" s="18">
        <v>4000</v>
      </c>
      <c r="N54" s="5" t="s">
        <v>6</v>
      </c>
      <c r="O54" s="46">
        <f>10^-3*tab_rond[[#This Row],[Poids au mètre(kg)]]*tab_rond[[#This Row],[Stock réel (mm) / m²]]</f>
        <v>7.9450878209285873</v>
      </c>
      <c r="P54" s="50">
        <f>tab_rond[[#This Row],[Poids du stock réel (Kg)]]*VLOOKUP(tab_rond[[#This Row],[Matériaux]],tab_matériaux[],4,FALSE)</f>
        <v>47.749977803780808</v>
      </c>
      <c r="Q54" s="26"/>
      <c r="R54" s="6"/>
    </row>
    <row r="55" spans="1:18" x14ac:dyDescent="0.25">
      <c r="A55" s="28"/>
      <c r="B55" s="11" t="s">
        <v>91</v>
      </c>
      <c r="C55" s="16"/>
      <c r="D55" s="5" t="s">
        <v>225</v>
      </c>
      <c r="E55" s="5" t="s">
        <v>58</v>
      </c>
      <c r="F55" s="31" t="str">
        <f>VLOOKUP(tab_rond[[#This Row],[Matériaux]],tab_matériaux[],2,FALSE)</f>
        <v>Alu</v>
      </c>
      <c r="G55" s="5">
        <v>35</v>
      </c>
      <c r="H55" s="5"/>
      <c r="I55" s="5"/>
      <c r="J55" s="5"/>
      <c r="K55" s="18">
        <f>10^-6*PI()*(tab_rond[[#This Row],[Ø (mm)]]/2)^2</f>
        <v>9.6211275016187413E-4</v>
      </c>
      <c r="L55" s="21">
        <f>VLOOKUP(tab_rond[[#This Row],[Matériaux]],tab_matériaux[],3,FALSE)*tab_rond[[#This Row],[Surface m²]]</f>
        <v>2.7035368279548662</v>
      </c>
      <c r="M55" s="18">
        <v>3000</v>
      </c>
      <c r="N55" s="5" t="s">
        <v>6</v>
      </c>
      <c r="O55" s="46">
        <f>10^-3*tab_rond[[#This Row],[Poids au mètre(kg)]]*tab_rond[[#This Row],[Stock réel (mm) / m²]]</f>
        <v>8.1106104838645994</v>
      </c>
      <c r="P55" s="50">
        <f>tab_rond[[#This Row],[Poids du stock réel (Kg)]]*VLOOKUP(tab_rond[[#This Row],[Matériaux]],tab_matériaux[],4,FALSE)</f>
        <v>48.744769008026239</v>
      </c>
      <c r="Q55" s="26"/>
      <c r="R55" s="6"/>
    </row>
    <row r="56" spans="1:18" x14ac:dyDescent="0.25">
      <c r="A56" s="28"/>
      <c r="B56" s="11" t="s">
        <v>92</v>
      </c>
      <c r="C56" s="16"/>
      <c r="D56" s="5" t="s">
        <v>225</v>
      </c>
      <c r="E56" s="5" t="s">
        <v>58</v>
      </c>
      <c r="F56" s="31" t="str">
        <f>VLOOKUP(tab_rond[[#This Row],[Matériaux]],tab_matériaux[],2,FALSE)</f>
        <v>Alu</v>
      </c>
      <c r="G56" s="5">
        <v>45</v>
      </c>
      <c r="H56" s="5"/>
      <c r="I56" s="5"/>
      <c r="J56" s="5"/>
      <c r="K56" s="18">
        <f>10^-6*PI()*(tab_rond[[#This Row],[Ø (mm)]]/2)^2</f>
        <v>1.5904312808798326E-3</v>
      </c>
      <c r="L56" s="21">
        <f>VLOOKUP(tab_rond[[#This Row],[Matériaux]],tab_matériaux[],3,FALSE)*tab_rond[[#This Row],[Surface m²]]</f>
        <v>4.4691118992723293</v>
      </c>
      <c r="M56" s="18">
        <v>11300</v>
      </c>
      <c r="N56" s="5" t="s">
        <v>6</v>
      </c>
      <c r="O56" s="46">
        <f>10^-3*tab_rond[[#This Row],[Poids au mètre(kg)]]*tab_rond[[#This Row],[Stock réel (mm) / m²]]</f>
        <v>50.500964461777329</v>
      </c>
      <c r="P56" s="50">
        <f>tab_rond[[#This Row],[Poids du stock réel (Kg)]]*VLOOKUP(tab_rond[[#This Row],[Matériaux]],tab_matériaux[],4,FALSE)</f>
        <v>303.51079641528173</v>
      </c>
      <c r="Q56" s="26"/>
      <c r="R56" s="6"/>
    </row>
    <row r="57" spans="1:18" x14ac:dyDescent="0.25">
      <c r="A57" s="28"/>
      <c r="B57" s="11" t="s">
        <v>93</v>
      </c>
      <c r="C57" s="16"/>
      <c r="D57" s="5" t="s">
        <v>225</v>
      </c>
      <c r="E57" s="5" t="s">
        <v>58</v>
      </c>
      <c r="F57" s="31" t="str">
        <f>VLOOKUP(tab_rond[[#This Row],[Matériaux]],tab_matériaux[],2,FALSE)</f>
        <v>Alu</v>
      </c>
      <c r="G57" s="5">
        <v>55</v>
      </c>
      <c r="H57" s="5"/>
      <c r="I57" s="5"/>
      <c r="J57" s="5"/>
      <c r="K57" s="18">
        <f>10^-6*PI()*(tab_rond[[#This Row],[Ø (mm)]]/2)^2</f>
        <v>2.3758294442772811E-3</v>
      </c>
      <c r="L57" s="21">
        <f>VLOOKUP(tab_rond[[#This Row],[Matériaux]],tab_matériaux[],3,FALSE)*tab_rond[[#This Row],[Surface m²]]</f>
        <v>6.6760807384191594</v>
      </c>
      <c r="M57" s="18">
        <v>5000</v>
      </c>
      <c r="N57" s="5" t="s">
        <v>6</v>
      </c>
      <c r="O57" s="46">
        <f>10^-3*tab_rond[[#This Row],[Poids au mètre(kg)]]*tab_rond[[#This Row],[Stock réel (mm) / m²]]</f>
        <v>33.380403692095797</v>
      </c>
      <c r="P57" s="50">
        <f>tab_rond[[#This Row],[Poids du stock réel (Kg)]]*VLOOKUP(tab_rond[[#This Row],[Matériaux]],tab_matériaux[],4,FALSE)</f>
        <v>200.61622618949573</v>
      </c>
      <c r="Q57" s="26"/>
      <c r="R57" s="6"/>
    </row>
    <row r="58" spans="1:18" x14ac:dyDescent="0.25">
      <c r="A58" s="28"/>
      <c r="B58" s="11" t="s">
        <v>94</v>
      </c>
      <c r="C58" s="16"/>
      <c r="D58" s="5" t="s">
        <v>225</v>
      </c>
      <c r="E58" s="5" t="s">
        <v>58</v>
      </c>
      <c r="F58" s="31" t="str">
        <f>VLOOKUP(tab_rond[[#This Row],[Matériaux]],tab_matériaux[],2,FALSE)</f>
        <v>Alu</v>
      </c>
      <c r="G58" s="5">
        <v>65</v>
      </c>
      <c r="H58" s="5"/>
      <c r="I58" s="5"/>
      <c r="J58" s="5"/>
      <c r="K58" s="18">
        <f>10^-6*PI()*(tab_rond[[#This Row],[Ø (mm)]]/2)^2</f>
        <v>3.3183072403542187E-3</v>
      </c>
      <c r="L58" s="21">
        <f>VLOOKUP(tab_rond[[#This Row],[Matériaux]],tab_matériaux[],3,FALSE)*tab_rond[[#This Row],[Surface m²]]</f>
        <v>9.3244433453953537</v>
      </c>
      <c r="M58" s="18">
        <v>5700</v>
      </c>
      <c r="N58" s="5" t="s">
        <v>6</v>
      </c>
      <c r="O58" s="46">
        <f>10^-3*tab_rond[[#This Row],[Poids au mètre(kg)]]*tab_rond[[#This Row],[Stock réel (mm) / m²]]</f>
        <v>53.149327068753522</v>
      </c>
      <c r="P58" s="50">
        <f>tab_rond[[#This Row],[Poids du stock réel (Kg)]]*VLOOKUP(tab_rond[[#This Row],[Matériaux]],tab_matériaux[],4,FALSE)</f>
        <v>319.42745568320868</v>
      </c>
      <c r="Q58" s="26"/>
      <c r="R58" s="6"/>
    </row>
    <row r="59" spans="1:18" x14ac:dyDescent="0.25">
      <c r="A59" s="28"/>
      <c r="B59" s="11" t="s">
        <v>95</v>
      </c>
      <c r="C59" s="16"/>
      <c r="D59" s="5" t="s">
        <v>225</v>
      </c>
      <c r="E59" s="5" t="s">
        <v>58</v>
      </c>
      <c r="F59" s="31" t="str">
        <f>VLOOKUP(tab_rond[[#This Row],[Matériaux]],tab_matériaux[],2,FALSE)</f>
        <v>Alu</v>
      </c>
      <c r="G59" s="5">
        <v>70</v>
      </c>
      <c r="H59" s="5"/>
      <c r="I59" s="5"/>
      <c r="J59" s="5"/>
      <c r="K59" s="18">
        <f>10^-6*PI()*(tab_rond[[#This Row],[Ø (mm)]]/2)^2</f>
        <v>3.8484510006474965E-3</v>
      </c>
      <c r="L59" s="21">
        <f>VLOOKUP(tab_rond[[#This Row],[Matériaux]],tab_matériaux[],3,FALSE)*tab_rond[[#This Row],[Surface m²]]</f>
        <v>10.814147311819465</v>
      </c>
      <c r="M59" s="18">
        <v>1200</v>
      </c>
      <c r="N59" s="5" t="s">
        <v>6</v>
      </c>
      <c r="O59" s="46">
        <f>10^-3*tab_rond[[#This Row],[Poids au mètre(kg)]]*tab_rond[[#This Row],[Stock réel (mm) / m²]]</f>
        <v>12.97697677418336</v>
      </c>
      <c r="P59" s="50">
        <f>tab_rond[[#This Row],[Poids du stock réel (Kg)]]*VLOOKUP(tab_rond[[#This Row],[Matériaux]],tab_matériaux[],4,FALSE)</f>
        <v>77.991630412841985</v>
      </c>
      <c r="Q59" s="26"/>
      <c r="R59" s="6"/>
    </row>
    <row r="60" spans="1:18" x14ac:dyDescent="0.25">
      <c r="A60" s="28"/>
      <c r="B60" s="11" t="s">
        <v>96</v>
      </c>
      <c r="C60" s="16"/>
      <c r="D60" s="5" t="s">
        <v>225</v>
      </c>
      <c r="E60" s="5" t="s">
        <v>58</v>
      </c>
      <c r="F60" s="31" t="str">
        <f>VLOOKUP(tab_rond[[#This Row],[Matériaux]],tab_matériaux[],2,FALSE)</f>
        <v>Alu</v>
      </c>
      <c r="G60" s="5">
        <v>75</v>
      </c>
      <c r="H60" s="5"/>
      <c r="I60" s="5"/>
      <c r="J60" s="5"/>
      <c r="K60" s="18">
        <f>10^-6*PI()*(tab_rond[[#This Row],[Ø (mm)]]/2)^2</f>
        <v>4.4178646691106459E-3</v>
      </c>
      <c r="L60" s="21">
        <f>VLOOKUP(tab_rond[[#This Row],[Matériaux]],tab_matériaux[],3,FALSE)*tab_rond[[#This Row],[Surface m²]]</f>
        <v>12.414199720200916</v>
      </c>
      <c r="M60" s="18">
        <v>3900</v>
      </c>
      <c r="N60" s="5" t="s">
        <v>6</v>
      </c>
      <c r="O60" s="46">
        <f>10^-3*tab_rond[[#This Row],[Poids au mètre(kg)]]*tab_rond[[#This Row],[Stock réel (mm) / m²]]</f>
        <v>48.415378908783566</v>
      </c>
      <c r="P60" s="50">
        <f>tab_rond[[#This Row],[Poids du stock réel (Kg)]]*VLOOKUP(tab_rond[[#This Row],[Matériaux]],tab_matériaux[],4,FALSE)</f>
        <v>290.97642724178922</v>
      </c>
      <c r="Q60" s="26"/>
      <c r="R60" s="6"/>
    </row>
    <row r="61" spans="1:18" x14ac:dyDescent="0.25">
      <c r="A61" s="28"/>
      <c r="B61" s="11" t="s">
        <v>97</v>
      </c>
      <c r="C61" s="16"/>
      <c r="D61" s="5" t="s">
        <v>225</v>
      </c>
      <c r="E61" s="5" t="s">
        <v>58</v>
      </c>
      <c r="F61" s="31" t="str">
        <f>VLOOKUP(tab_rond[[#This Row],[Matériaux]],tab_matériaux[],2,FALSE)</f>
        <v>Alu</v>
      </c>
      <c r="G61" s="5">
        <v>80</v>
      </c>
      <c r="H61" s="5"/>
      <c r="I61" s="5"/>
      <c r="J61" s="5"/>
      <c r="K61" s="18">
        <f>10^-6*PI()*(tab_rond[[#This Row],[Ø (mm)]]/2)^2</f>
        <v>5.0265482457436689E-3</v>
      </c>
      <c r="L61" s="21">
        <f>VLOOKUP(tab_rond[[#This Row],[Matériaux]],tab_matériaux[],3,FALSE)*tab_rond[[#This Row],[Surface m²]]</f>
        <v>14.124600570539709</v>
      </c>
      <c r="M61" s="18">
        <v>200</v>
      </c>
      <c r="N61" s="5" t="s">
        <v>6</v>
      </c>
      <c r="O61" s="46">
        <f>10^-3*tab_rond[[#This Row],[Poids au mètre(kg)]]*tab_rond[[#This Row],[Stock réel (mm) / m²]]</f>
        <v>2.8249201141079419</v>
      </c>
      <c r="P61" s="50">
        <f>tab_rond[[#This Row],[Poids du stock réel (Kg)]]*VLOOKUP(tab_rond[[#This Row],[Matériaux]],tab_matériaux[],4,FALSE)</f>
        <v>16.977769885788732</v>
      </c>
      <c r="Q61" s="26"/>
      <c r="R61" s="6"/>
    </row>
    <row r="62" spans="1:18" x14ac:dyDescent="0.25">
      <c r="A62" s="28"/>
      <c r="B62" s="11" t="s">
        <v>98</v>
      </c>
      <c r="C62" s="16"/>
      <c r="D62" s="5" t="s">
        <v>225</v>
      </c>
      <c r="E62" s="5" t="s">
        <v>58</v>
      </c>
      <c r="F62" s="31" t="str">
        <f>VLOOKUP(tab_rond[[#This Row],[Matériaux]],tab_matériaux[],2,FALSE)</f>
        <v>Alu</v>
      </c>
      <c r="G62" s="5">
        <v>85</v>
      </c>
      <c r="H62" s="5"/>
      <c r="I62" s="5"/>
      <c r="J62" s="5"/>
      <c r="K62" s="18">
        <f>10^-6*PI()*(tab_rond[[#This Row],[Ø (mm)]]/2)^2</f>
        <v>5.6745017305465635E-3</v>
      </c>
      <c r="L62" s="21">
        <f>VLOOKUP(tab_rond[[#This Row],[Matériaux]],tab_matériaux[],3,FALSE)*tab_rond[[#This Row],[Surface m²]]</f>
        <v>15.945349862835844</v>
      </c>
      <c r="M62" s="18">
        <v>1000</v>
      </c>
      <c r="N62" s="5" t="s">
        <v>6</v>
      </c>
      <c r="O62" s="46">
        <f>10^-3*tab_rond[[#This Row],[Poids au mètre(kg)]]*tab_rond[[#This Row],[Stock réel (mm) / m²]]</f>
        <v>15.945349862835846</v>
      </c>
      <c r="P62" s="50">
        <f>tab_rond[[#This Row],[Poids du stock réel (Kg)]]*VLOOKUP(tab_rond[[#This Row],[Matériaux]],tab_matériaux[],4,FALSE)</f>
        <v>95.831552675643422</v>
      </c>
      <c r="Q62" s="26"/>
      <c r="R62" s="6"/>
    </row>
    <row r="63" spans="1:18" x14ac:dyDescent="0.25">
      <c r="A63" s="28"/>
      <c r="B63" s="11" t="s">
        <v>99</v>
      </c>
      <c r="C63" s="16"/>
      <c r="D63" s="5" t="s">
        <v>225</v>
      </c>
      <c r="E63" s="5" t="s">
        <v>58</v>
      </c>
      <c r="F63" s="31" t="str">
        <f>VLOOKUP(tab_rond[[#This Row],[Matériaux]],tab_matériaux[],2,FALSE)</f>
        <v>Alu</v>
      </c>
      <c r="G63" s="5">
        <v>100</v>
      </c>
      <c r="H63" s="5"/>
      <c r="I63" s="5"/>
      <c r="J63" s="5"/>
      <c r="K63" s="18">
        <f>10^-6*PI()*(tab_rond[[#This Row],[Ø (mm)]]/2)^2</f>
        <v>7.8539816339744817E-3</v>
      </c>
      <c r="L63" s="21">
        <f>VLOOKUP(tab_rond[[#This Row],[Matériaux]],tab_matériaux[],3,FALSE)*tab_rond[[#This Row],[Surface m²]]</f>
        <v>22.069688391468294</v>
      </c>
      <c r="M63" s="18">
        <v>300</v>
      </c>
      <c r="N63" s="5" t="s">
        <v>6</v>
      </c>
      <c r="O63" s="46">
        <f>10^-3*tab_rond[[#This Row],[Poids au mètre(kg)]]*tab_rond[[#This Row],[Stock réel (mm) / m²]]</f>
        <v>6.6209065174404875</v>
      </c>
      <c r="P63" s="50">
        <f>tab_rond[[#This Row],[Poids du stock réel (Kg)]]*VLOOKUP(tab_rond[[#This Row],[Matériaux]],tab_matériaux[],4,FALSE)</f>
        <v>39.791648169817329</v>
      </c>
      <c r="Q63" s="26"/>
      <c r="R63" s="6"/>
    </row>
    <row r="64" spans="1:18" x14ac:dyDescent="0.25">
      <c r="A64" s="28"/>
      <c r="B64" s="11" t="s">
        <v>98</v>
      </c>
      <c r="C64" s="11"/>
      <c r="D64" s="7" t="s">
        <v>225</v>
      </c>
      <c r="E64" s="10" t="s">
        <v>58</v>
      </c>
      <c r="F64" s="41" t="str">
        <f>VLOOKUP(tab_rond[[#This Row],[Matériaux]],tab_matériaux[],2,FALSE)</f>
        <v>Alu</v>
      </c>
      <c r="G64" s="10">
        <v>85</v>
      </c>
      <c r="H64" s="10"/>
      <c r="I64" s="10"/>
      <c r="J64" s="10"/>
      <c r="K64" s="18">
        <f>10^-6*PI()*(tab_rond[[#This Row],[Ø (mm)]]/2)^2</f>
        <v>5.6745017305465635E-3</v>
      </c>
      <c r="L64" s="19">
        <f>VLOOKUP(tab_rond[[#This Row],[Matériaux]],tab_matériaux[],3,FALSE)*tab_rond[[#This Row],[Surface m²]]</f>
        <v>15.945349862835844</v>
      </c>
      <c r="M64" s="19">
        <v>2900</v>
      </c>
      <c r="N64" s="10" t="s">
        <v>6</v>
      </c>
      <c r="O64" s="47">
        <f>10^-3*tab_rond[[#This Row],[Poids au mètre(kg)]]*tab_rond[[#This Row],[Stock réel (mm) / m²]]</f>
        <v>46.241514602223951</v>
      </c>
      <c r="P64" s="51">
        <f>tab_rond[[#This Row],[Poids du stock réel (Kg)]]*VLOOKUP(tab_rond[[#This Row],[Matériaux]],tab_matériaux[],4,FALSE)</f>
        <v>277.91150275936593</v>
      </c>
      <c r="Q64" s="26"/>
      <c r="R64" s="6"/>
    </row>
    <row r="65" spans="1:18" x14ac:dyDescent="0.25">
      <c r="A65" s="28"/>
      <c r="B65" s="11"/>
      <c r="C65" s="11"/>
      <c r="D65" s="7" t="s">
        <v>225</v>
      </c>
      <c r="E65" s="10" t="s">
        <v>58</v>
      </c>
      <c r="F65" s="41" t="str">
        <f>VLOOKUP(tab_rond[[#This Row],[Matériaux]],tab_matériaux[],2,FALSE)</f>
        <v>Alu</v>
      </c>
      <c r="G65" s="10">
        <v>180</v>
      </c>
      <c r="H65" s="10"/>
      <c r="I65" s="10"/>
      <c r="J65" s="10"/>
      <c r="K65" s="18">
        <f>10^-6*PI()*(tab_rond[[#This Row],[Ø (mm)]]/2)^2</f>
        <v>2.5446900494077322E-2</v>
      </c>
      <c r="L65" s="19">
        <f>VLOOKUP(tab_rond[[#This Row],[Matériaux]],tab_matériaux[],3,FALSE)*tab_rond[[#This Row],[Surface m²]]</f>
        <v>71.505790388357269</v>
      </c>
      <c r="M65" s="19">
        <v>3350</v>
      </c>
      <c r="N65" s="10" t="s">
        <v>6</v>
      </c>
      <c r="O65" s="47">
        <f>10^-3*tab_rond[[#This Row],[Poids au mètre(kg)]]*tab_rond[[#This Row],[Stock réel (mm) / m²]]</f>
        <v>239.54439780099688</v>
      </c>
      <c r="P65" s="51">
        <f>tab_rond[[#This Row],[Poids du stock réel (Kg)]]*VLOOKUP(tab_rond[[#This Row],[Matériaux]],tab_matériaux[],4,FALSE)</f>
        <v>1439.6618307839913</v>
      </c>
      <c r="Q65" s="26"/>
      <c r="R65" s="6"/>
    </row>
    <row r="66" spans="1:18" x14ac:dyDescent="0.25">
      <c r="A66" s="28"/>
      <c r="B66" s="11" t="s">
        <v>100</v>
      </c>
      <c r="C66" s="16"/>
      <c r="D66" s="5" t="s">
        <v>225</v>
      </c>
      <c r="E66" s="5" t="s">
        <v>59</v>
      </c>
      <c r="F66" s="31" t="str">
        <f>VLOOKUP(tab_rond[[#This Row],[Matériaux]],tab_matériaux[],2,FALSE)</f>
        <v>Acier</v>
      </c>
      <c r="G66" s="5">
        <v>10</v>
      </c>
      <c r="H66" s="5"/>
      <c r="I66" s="5"/>
      <c r="J66" s="5"/>
      <c r="K66" s="18">
        <f>10^-6*PI()*(tab_rond[[#This Row],[Ø (mm)]]/2)^2</f>
        <v>7.8539816339744827E-5</v>
      </c>
      <c r="L66" s="21">
        <f>VLOOKUP(tab_rond[[#This Row],[Matériaux]],tab_matériaux[],3,FALSE)*tab_rond[[#This Row],[Surface m²]]</f>
        <v>0.61261056745000964</v>
      </c>
      <c r="M66" s="18">
        <v>4000</v>
      </c>
      <c r="N66" s="5" t="s">
        <v>6</v>
      </c>
      <c r="O66" s="46">
        <f>10^-3*tab_rond[[#This Row],[Poids au mètre(kg)]]*tab_rond[[#This Row],[Stock réel (mm) / m²]]</f>
        <v>2.450442269800039</v>
      </c>
      <c r="P66" s="50">
        <f>tab_rond[[#This Row],[Poids du stock réel (Kg)]]*VLOOKUP(tab_rond[[#This Row],[Matériaux]],tab_matériaux[],4,FALSE)</f>
        <v>3.7736810954920603</v>
      </c>
      <c r="Q66" s="26"/>
      <c r="R66" s="6"/>
    </row>
    <row r="67" spans="1:18" x14ac:dyDescent="0.25">
      <c r="A67" s="28"/>
      <c r="B67" s="11" t="s">
        <v>101</v>
      </c>
      <c r="C67" s="16"/>
      <c r="D67" s="5" t="s">
        <v>225</v>
      </c>
      <c r="E67" s="5" t="s">
        <v>59</v>
      </c>
      <c r="F67" s="31" t="str">
        <f>VLOOKUP(tab_rond[[#This Row],[Matériaux]],tab_matériaux[],2,FALSE)</f>
        <v>Acier</v>
      </c>
      <c r="G67" s="5">
        <v>12</v>
      </c>
      <c r="H67" s="5"/>
      <c r="I67" s="5"/>
      <c r="J67" s="5"/>
      <c r="K67" s="18">
        <f>10^-6*PI()*(tab_rond[[#This Row],[Ø (mm)]]/2)^2</f>
        <v>1.1309733552923255E-4</v>
      </c>
      <c r="L67" s="21">
        <f>VLOOKUP(tab_rond[[#This Row],[Matériaux]],tab_matériaux[],3,FALSE)*tab_rond[[#This Row],[Surface m²]]</f>
        <v>0.88215921712801393</v>
      </c>
      <c r="M67" s="18">
        <v>2900</v>
      </c>
      <c r="N67" s="5" t="s">
        <v>6</v>
      </c>
      <c r="O67" s="46">
        <f>10^-3*tab_rond[[#This Row],[Poids au mètre(kg)]]*tab_rond[[#This Row],[Stock réel (mm) / m²]]</f>
        <v>2.5582617296712402</v>
      </c>
      <c r="P67" s="50">
        <f>tab_rond[[#This Row],[Poids du stock réel (Kg)]]*VLOOKUP(tab_rond[[#This Row],[Matériaux]],tab_matériaux[],4,FALSE)</f>
        <v>3.9397230636937102</v>
      </c>
      <c r="Q67" s="26"/>
      <c r="R67" s="6"/>
    </row>
    <row r="68" spans="1:18" x14ac:dyDescent="0.25">
      <c r="A68" s="28"/>
      <c r="B68" s="11" t="s">
        <v>102</v>
      </c>
      <c r="C68" s="16"/>
      <c r="D68" s="5" t="s">
        <v>225</v>
      </c>
      <c r="E68" s="5" t="s">
        <v>59</v>
      </c>
      <c r="F68" s="31" t="str">
        <f>VLOOKUP(tab_rond[[#This Row],[Matériaux]],tab_matériaux[],2,FALSE)</f>
        <v>Acier</v>
      </c>
      <c r="G68" s="5">
        <v>20</v>
      </c>
      <c r="H68" s="5"/>
      <c r="I68" s="5"/>
      <c r="J68" s="5"/>
      <c r="K68" s="18">
        <f>10^-6*PI()*(tab_rond[[#This Row],[Ø (mm)]]/2)^2</f>
        <v>3.1415926535897931E-4</v>
      </c>
      <c r="L68" s="21">
        <f>VLOOKUP(tab_rond[[#This Row],[Matériaux]],tab_matériaux[],3,FALSE)*tab_rond[[#This Row],[Surface m²]]</f>
        <v>2.4504422698000385</v>
      </c>
      <c r="M68" s="18">
        <v>2000</v>
      </c>
      <c r="N68" s="5" t="s">
        <v>6</v>
      </c>
      <c r="O68" s="46">
        <f>10^-3*tab_rond[[#This Row],[Poids au mètre(kg)]]*tab_rond[[#This Row],[Stock réel (mm) / m²]]</f>
        <v>4.900884539600078</v>
      </c>
      <c r="P68" s="50">
        <f>tab_rond[[#This Row],[Poids du stock réel (Kg)]]*VLOOKUP(tab_rond[[#This Row],[Matériaux]],tab_matériaux[],4,FALSE)</f>
        <v>7.5473621909841206</v>
      </c>
      <c r="Q68" s="26"/>
      <c r="R68" s="6"/>
    </row>
    <row r="69" spans="1:18" x14ac:dyDescent="0.25">
      <c r="A69" s="28"/>
      <c r="B69" s="12" t="s">
        <v>103</v>
      </c>
      <c r="C69" s="16"/>
      <c r="D69" s="5" t="s">
        <v>225</v>
      </c>
      <c r="E69" s="5" t="s">
        <v>59</v>
      </c>
      <c r="F69" s="31" t="str">
        <f>VLOOKUP(tab_rond[[#This Row],[Matériaux]],tab_matériaux[],2,FALSE)</f>
        <v>Acier</v>
      </c>
      <c r="G69" s="5">
        <v>22</v>
      </c>
      <c r="H69" s="5"/>
      <c r="I69" s="5"/>
      <c r="J69" s="5"/>
      <c r="K69" s="18">
        <f>10^-6*PI()*(tab_rond[[#This Row],[Ø (mm)]]/2)^2</f>
        <v>3.8013271108436493E-4</v>
      </c>
      <c r="L69" s="21">
        <f>VLOOKUP(tab_rond[[#This Row],[Matériaux]],tab_matériaux[],3,FALSE)*tab_rond[[#This Row],[Surface m²]]</f>
        <v>2.9650351464580464</v>
      </c>
      <c r="M69" s="18">
        <v>3700</v>
      </c>
      <c r="N69" s="5" t="s">
        <v>6</v>
      </c>
      <c r="O69" s="46">
        <f>10^-3*tab_rond[[#This Row],[Poids au mètre(kg)]]*tab_rond[[#This Row],[Stock réel (mm) / m²]]</f>
        <v>10.970630041894772</v>
      </c>
      <c r="P69" s="50">
        <f>tab_rond[[#This Row],[Poids du stock réel (Kg)]]*VLOOKUP(tab_rond[[#This Row],[Matériaux]],tab_matériaux[],4,FALSE)</f>
        <v>16.894770264517948</v>
      </c>
      <c r="Q69" s="26"/>
      <c r="R69" s="6"/>
    </row>
    <row r="70" spans="1:18" x14ac:dyDescent="0.25">
      <c r="A70" s="28"/>
      <c r="B70" s="12" t="s">
        <v>104</v>
      </c>
      <c r="C70" s="16"/>
      <c r="D70" s="5" t="s">
        <v>225</v>
      </c>
      <c r="E70" s="5" t="s">
        <v>59</v>
      </c>
      <c r="F70" s="31" t="str">
        <f>VLOOKUP(tab_rond[[#This Row],[Matériaux]],tab_matériaux[],2,FALSE)</f>
        <v>Acier</v>
      </c>
      <c r="G70" s="5">
        <v>30</v>
      </c>
      <c r="H70" s="5"/>
      <c r="I70" s="5"/>
      <c r="J70" s="5"/>
      <c r="K70" s="18">
        <f>10^-6*PI()*(tab_rond[[#This Row],[Ø (mm)]]/2)^2</f>
        <v>7.0685834705770342E-4</v>
      </c>
      <c r="L70" s="21">
        <f>VLOOKUP(tab_rond[[#This Row],[Matériaux]],tab_matériaux[],3,FALSE)*tab_rond[[#This Row],[Surface m²]]</f>
        <v>5.5134951070500868</v>
      </c>
      <c r="M70" s="18">
        <v>2000</v>
      </c>
      <c r="N70" s="5" t="s">
        <v>6</v>
      </c>
      <c r="O70" s="46">
        <f>10^-3*tab_rond[[#This Row],[Poids au mètre(kg)]]*tab_rond[[#This Row],[Stock réel (mm) / m²]]</f>
        <v>11.026990214100174</v>
      </c>
      <c r="P70" s="50">
        <f>tab_rond[[#This Row],[Poids du stock réel (Kg)]]*VLOOKUP(tab_rond[[#This Row],[Matériaux]],tab_matériaux[],4,FALSE)</f>
        <v>16.981564929714267</v>
      </c>
      <c r="Q70" s="26"/>
      <c r="R70" s="6"/>
    </row>
    <row r="71" spans="1:18" x14ac:dyDescent="0.25">
      <c r="A71" s="28"/>
      <c r="B71" s="12" t="s">
        <v>105</v>
      </c>
      <c r="C71" s="16"/>
      <c r="D71" s="5" t="s">
        <v>225</v>
      </c>
      <c r="E71" s="5" t="s">
        <v>59</v>
      </c>
      <c r="F71" s="31" t="str">
        <f>VLOOKUP(tab_rond[[#This Row],[Matériaux]],tab_matériaux[],2,FALSE)</f>
        <v>Acier</v>
      </c>
      <c r="G71" s="5">
        <v>35</v>
      </c>
      <c r="H71" s="5"/>
      <c r="I71" s="5"/>
      <c r="J71" s="5"/>
      <c r="K71" s="18">
        <f>10^-6*PI()*(tab_rond[[#This Row],[Ø (mm)]]/2)^2</f>
        <v>9.6211275016187413E-4</v>
      </c>
      <c r="L71" s="21">
        <f>VLOOKUP(tab_rond[[#This Row],[Matériaux]],tab_matériaux[],3,FALSE)*tab_rond[[#This Row],[Surface m²]]</f>
        <v>7.5044794512626183</v>
      </c>
      <c r="M71" s="18">
        <v>3700</v>
      </c>
      <c r="N71" s="5" t="s">
        <v>6</v>
      </c>
      <c r="O71" s="46">
        <f>10^-3*tab_rond[[#This Row],[Poids au mètre(kg)]]*tab_rond[[#This Row],[Stock réel (mm) / m²]]</f>
        <v>27.766573969671686</v>
      </c>
      <c r="P71" s="50">
        <f>tab_rond[[#This Row],[Poids du stock réel (Kg)]]*VLOOKUP(tab_rond[[#This Row],[Matériaux]],tab_matériaux[],4,FALSE)</f>
        <v>42.760523913294399</v>
      </c>
      <c r="Q71" s="26"/>
      <c r="R71" s="6"/>
    </row>
    <row r="72" spans="1:18" x14ac:dyDescent="0.25">
      <c r="A72" s="28"/>
      <c r="B72" s="12" t="s">
        <v>106</v>
      </c>
      <c r="C72" s="16"/>
      <c r="D72" s="5" t="s">
        <v>225</v>
      </c>
      <c r="E72" s="5" t="s">
        <v>59</v>
      </c>
      <c r="F72" s="31" t="str">
        <f>VLOOKUP(tab_rond[[#This Row],[Matériaux]],tab_matériaux[],2,FALSE)</f>
        <v>Acier</v>
      </c>
      <c r="G72" s="5">
        <v>40</v>
      </c>
      <c r="H72" s="5"/>
      <c r="I72" s="5"/>
      <c r="J72" s="5"/>
      <c r="K72" s="18">
        <f>10^-6*PI()*(tab_rond[[#This Row],[Ø (mm)]]/2)^2</f>
        <v>1.2566370614359172E-3</v>
      </c>
      <c r="L72" s="21">
        <f>VLOOKUP(tab_rond[[#This Row],[Matériaux]],tab_matériaux[],3,FALSE)*tab_rond[[#This Row],[Surface m²]]</f>
        <v>9.8017690792001542</v>
      </c>
      <c r="M72" s="18">
        <v>5400</v>
      </c>
      <c r="N72" s="5" t="s">
        <v>6</v>
      </c>
      <c r="O72" s="46">
        <f>10^-3*tab_rond[[#This Row],[Poids au mètre(kg)]]*tab_rond[[#This Row],[Stock réel (mm) / m²]]</f>
        <v>52.929553027680839</v>
      </c>
      <c r="P72" s="50">
        <f>tab_rond[[#This Row],[Poids du stock réel (Kg)]]*VLOOKUP(tab_rond[[#This Row],[Matériaux]],tab_matériaux[],4,FALSE)</f>
        <v>81.511511662628493</v>
      </c>
      <c r="Q72" s="26"/>
      <c r="R72" s="6"/>
    </row>
    <row r="73" spans="1:18" x14ac:dyDescent="0.25">
      <c r="A73" s="28"/>
      <c r="B73" s="12" t="s">
        <v>107</v>
      </c>
      <c r="C73" s="16"/>
      <c r="D73" s="5" t="s">
        <v>225</v>
      </c>
      <c r="E73" s="5" t="s">
        <v>59</v>
      </c>
      <c r="F73" s="31" t="str">
        <f>VLOOKUP(tab_rond[[#This Row],[Matériaux]],tab_matériaux[],2,FALSE)</f>
        <v>Acier</v>
      </c>
      <c r="G73" s="5">
        <v>65</v>
      </c>
      <c r="H73" s="5"/>
      <c r="I73" s="5"/>
      <c r="J73" s="5"/>
      <c r="K73" s="18">
        <f>10^-6*PI()*(tab_rond[[#This Row],[Ø (mm)]]/2)^2</f>
        <v>3.3183072403542187E-3</v>
      </c>
      <c r="L73" s="21">
        <f>VLOOKUP(tab_rond[[#This Row],[Matériaux]],tab_matériaux[],3,FALSE)*tab_rond[[#This Row],[Surface m²]]</f>
        <v>25.882796474762905</v>
      </c>
      <c r="M73" s="18">
        <v>2400</v>
      </c>
      <c r="N73" s="5" t="s">
        <v>6</v>
      </c>
      <c r="O73" s="46">
        <f>10^-3*tab_rond[[#This Row],[Poids au mètre(kg)]]*tab_rond[[#This Row],[Stock réel (mm) / m²]]</f>
        <v>62.118711539430976</v>
      </c>
      <c r="P73" s="50">
        <f>tab_rond[[#This Row],[Poids du stock réel (Kg)]]*VLOOKUP(tab_rond[[#This Row],[Matériaux]],tab_matériaux[],4,FALSE)</f>
        <v>95.662815770723711</v>
      </c>
      <c r="Q73" s="26"/>
      <c r="R73" s="6"/>
    </row>
    <row r="74" spans="1:18" x14ac:dyDescent="0.25">
      <c r="A74" s="28"/>
      <c r="B74" s="12" t="s">
        <v>108</v>
      </c>
      <c r="C74" s="16"/>
      <c r="D74" s="5" t="s">
        <v>225</v>
      </c>
      <c r="E74" s="5" t="s">
        <v>59</v>
      </c>
      <c r="F74" s="31" t="str">
        <f>VLOOKUP(tab_rond[[#This Row],[Matériaux]],tab_matériaux[],2,FALSE)</f>
        <v>Acier</v>
      </c>
      <c r="G74" s="5">
        <v>70</v>
      </c>
      <c r="H74" s="5"/>
      <c r="I74" s="5"/>
      <c r="J74" s="5"/>
      <c r="K74" s="18">
        <f>10^-6*PI()*(tab_rond[[#This Row],[Ø (mm)]]/2)^2</f>
        <v>3.8484510006474965E-3</v>
      </c>
      <c r="L74" s="21">
        <f>VLOOKUP(tab_rond[[#This Row],[Matériaux]],tab_matériaux[],3,FALSE)*tab_rond[[#This Row],[Surface m²]]</f>
        <v>30.017917805050473</v>
      </c>
      <c r="M74" s="18">
        <v>1800</v>
      </c>
      <c r="N74" s="5" t="s">
        <v>6</v>
      </c>
      <c r="O74" s="46">
        <f>10^-3*tab_rond[[#This Row],[Poids au mètre(kg)]]*tab_rond[[#This Row],[Stock réel (mm) / m²]]</f>
        <v>54.03225204909085</v>
      </c>
      <c r="P74" s="50">
        <f>tab_rond[[#This Row],[Poids du stock réel (Kg)]]*VLOOKUP(tab_rond[[#This Row],[Matériaux]],tab_matériaux[],4,FALSE)</f>
        <v>83.209668155599914</v>
      </c>
      <c r="Q74" s="26"/>
      <c r="R74" s="6"/>
    </row>
    <row r="75" spans="1:18" x14ac:dyDescent="0.25">
      <c r="A75" s="28"/>
      <c r="B75" s="12" t="s">
        <v>109</v>
      </c>
      <c r="C75" s="16"/>
      <c r="D75" s="5" t="s">
        <v>225</v>
      </c>
      <c r="E75" s="5" t="s">
        <v>59</v>
      </c>
      <c r="F75" s="31" t="str">
        <f>VLOOKUP(tab_rond[[#This Row],[Matériaux]],tab_matériaux[],2,FALSE)</f>
        <v>Acier</v>
      </c>
      <c r="G75" s="5">
        <v>85</v>
      </c>
      <c r="H75" s="5"/>
      <c r="I75" s="5"/>
      <c r="J75" s="5"/>
      <c r="K75" s="18">
        <f>10^-6*PI()*(tab_rond[[#This Row],[Ø (mm)]]/2)^2</f>
        <v>5.6745017305465635E-3</v>
      </c>
      <c r="L75" s="21">
        <f>VLOOKUP(tab_rond[[#This Row],[Matériaux]],tab_matériaux[],3,FALSE)*tab_rond[[#This Row],[Surface m²]]</f>
        <v>44.261113498263192</v>
      </c>
      <c r="M75" s="18">
        <v>450</v>
      </c>
      <c r="N75" s="5" t="s">
        <v>6</v>
      </c>
      <c r="O75" s="46">
        <f>10^-3*tab_rond[[#This Row],[Poids au mètre(kg)]]*tab_rond[[#This Row],[Stock réel (mm) / m²]]</f>
        <v>19.917501074218436</v>
      </c>
      <c r="P75" s="50">
        <f>tab_rond[[#This Row],[Poids du stock réel (Kg)]]*VLOOKUP(tab_rond[[#This Row],[Matériaux]],tab_matériaux[],4,FALSE)</f>
        <v>30.672951654296391</v>
      </c>
      <c r="Q75" s="26"/>
      <c r="R75" s="6"/>
    </row>
    <row r="76" spans="1:18" x14ac:dyDescent="0.25">
      <c r="A76" s="28"/>
      <c r="B76" s="11" t="s">
        <v>110</v>
      </c>
      <c r="C76" s="16"/>
      <c r="D76" s="5" t="s">
        <v>225</v>
      </c>
      <c r="E76" s="5" t="s">
        <v>59</v>
      </c>
      <c r="F76" s="31" t="str">
        <f>VLOOKUP(tab_rond[[#This Row],[Matériaux]],tab_matériaux[],2,FALSE)</f>
        <v>Acier</v>
      </c>
      <c r="G76" s="5">
        <v>100</v>
      </c>
      <c r="H76" s="5"/>
      <c r="I76" s="5"/>
      <c r="J76" s="5"/>
      <c r="K76" s="18">
        <f>10^-6*PI()*(tab_rond[[#This Row],[Ø (mm)]]/2)^2</f>
        <v>7.8539816339744817E-3</v>
      </c>
      <c r="L76" s="21">
        <f>VLOOKUP(tab_rond[[#This Row],[Matériaux]],tab_matériaux[],3,FALSE)*tab_rond[[#This Row],[Surface m²]]</f>
        <v>61.261056745000957</v>
      </c>
      <c r="M76" s="18">
        <v>2300</v>
      </c>
      <c r="N76" s="5" t="s">
        <v>6</v>
      </c>
      <c r="O76" s="46">
        <f>10^-3*tab_rond[[#This Row],[Poids au mètre(kg)]]*tab_rond[[#This Row],[Stock réel (mm) / m²]]</f>
        <v>140.90043051350222</v>
      </c>
      <c r="P76" s="50">
        <f>tab_rond[[#This Row],[Poids du stock réel (Kg)]]*VLOOKUP(tab_rond[[#This Row],[Matériaux]],tab_matériaux[],4,FALSE)</f>
        <v>216.98666299079341</v>
      </c>
      <c r="Q76" s="26"/>
      <c r="R76" s="6"/>
    </row>
    <row r="77" spans="1:18" x14ac:dyDescent="0.25">
      <c r="A77" s="28"/>
      <c r="B77" s="11" t="s">
        <v>111</v>
      </c>
      <c r="C77" s="16"/>
      <c r="D77" s="5" t="s">
        <v>225</v>
      </c>
      <c r="E77" s="5" t="s">
        <v>60</v>
      </c>
      <c r="F77" s="31" t="str">
        <f>VLOOKUP(tab_rond[[#This Row],[Matériaux]],tab_matériaux[],2,FALSE)</f>
        <v>Acier</v>
      </c>
      <c r="G77" s="5">
        <v>12</v>
      </c>
      <c r="H77" s="5"/>
      <c r="I77" s="5"/>
      <c r="J77" s="5"/>
      <c r="K77" s="18">
        <f>10^-6*PI()*(tab_rond[[#This Row],[Ø (mm)]]/2)^2</f>
        <v>1.1309733552923255E-4</v>
      </c>
      <c r="L77" s="21">
        <f>VLOOKUP(tab_rond[[#This Row],[Matériaux]],tab_matériaux[],3,FALSE)*tab_rond[[#This Row],[Surface m²]]</f>
        <v>0.88215921712801393</v>
      </c>
      <c r="M77" s="18">
        <v>9000</v>
      </c>
      <c r="N77" s="5" t="s">
        <v>6</v>
      </c>
      <c r="O77" s="46">
        <f>10^-3*tab_rond[[#This Row],[Poids au mètre(kg)]]*tab_rond[[#This Row],[Stock réel (mm) / m²]]</f>
        <v>7.9394329541521254</v>
      </c>
      <c r="P77" s="50">
        <f>tab_rond[[#This Row],[Poids du stock réel (Kg)]]*VLOOKUP(tab_rond[[#This Row],[Matériaux]],tab_matériaux[],4,FALSE)</f>
        <v>38.665038486720853</v>
      </c>
      <c r="Q77" s="26"/>
      <c r="R77" s="6"/>
    </row>
    <row r="78" spans="1:18" x14ac:dyDescent="0.25">
      <c r="A78" s="28"/>
      <c r="B78" s="11" t="s">
        <v>112</v>
      </c>
      <c r="C78" s="16"/>
      <c r="D78" s="5" t="s">
        <v>225</v>
      </c>
      <c r="E78" s="5" t="s">
        <v>60</v>
      </c>
      <c r="F78" s="31" t="str">
        <f>VLOOKUP(tab_rond[[#This Row],[Matériaux]],tab_matériaux[],2,FALSE)</f>
        <v>Acier</v>
      </c>
      <c r="G78" s="5">
        <v>15</v>
      </c>
      <c r="H78" s="5"/>
      <c r="I78" s="5"/>
      <c r="J78" s="5"/>
      <c r="K78" s="18">
        <f>10^-6*PI()*(tab_rond[[#This Row],[Ø (mm)]]/2)^2</f>
        <v>1.7671458676442585E-4</v>
      </c>
      <c r="L78" s="21">
        <f>VLOOKUP(tab_rond[[#This Row],[Matériaux]],tab_matériaux[],3,FALSE)*tab_rond[[#This Row],[Surface m²]]</f>
        <v>1.3783737767625217</v>
      </c>
      <c r="M78" s="18">
        <v>10500</v>
      </c>
      <c r="N78" s="5" t="s">
        <v>6</v>
      </c>
      <c r="O78" s="46">
        <f>10^-3*tab_rond[[#This Row],[Poids au mètre(kg)]]*tab_rond[[#This Row],[Stock réel (mm) / m²]]</f>
        <v>14.472924656006478</v>
      </c>
      <c r="P78" s="50">
        <f>tab_rond[[#This Row],[Poids du stock réel (Kg)]]*VLOOKUP(tab_rond[[#This Row],[Matériaux]],tab_matériaux[],4,FALSE)</f>
        <v>70.483143074751553</v>
      </c>
      <c r="Q78" s="26"/>
      <c r="R78" s="6"/>
    </row>
    <row r="79" spans="1:18" x14ac:dyDescent="0.25">
      <c r="A79" s="28"/>
      <c r="B79" s="12" t="s">
        <v>113</v>
      </c>
      <c r="C79" s="16"/>
      <c r="D79" s="5" t="s">
        <v>225</v>
      </c>
      <c r="E79" s="5" t="s">
        <v>60</v>
      </c>
      <c r="F79" s="31" t="str">
        <f>VLOOKUP(tab_rond[[#This Row],[Matériaux]],tab_matériaux[],2,FALSE)</f>
        <v>Acier</v>
      </c>
      <c r="G79" s="5">
        <v>20</v>
      </c>
      <c r="H79" s="5"/>
      <c r="I79" s="5"/>
      <c r="J79" s="5"/>
      <c r="K79" s="18">
        <f>10^-6*PI()*(tab_rond[[#This Row],[Ø (mm)]]/2)^2</f>
        <v>3.1415926535897931E-4</v>
      </c>
      <c r="L79" s="21">
        <f>VLOOKUP(tab_rond[[#This Row],[Matériaux]],tab_matériaux[],3,FALSE)*tab_rond[[#This Row],[Surface m²]]</f>
        <v>2.4504422698000385</v>
      </c>
      <c r="M79" s="18">
        <v>2000</v>
      </c>
      <c r="N79" s="5" t="s">
        <v>6</v>
      </c>
      <c r="O79" s="46">
        <f>10^-3*tab_rond[[#This Row],[Poids au mètre(kg)]]*tab_rond[[#This Row],[Stock réel (mm) / m²]]</f>
        <v>4.900884539600078</v>
      </c>
      <c r="P79" s="50">
        <f>tab_rond[[#This Row],[Poids du stock réel (Kg)]]*VLOOKUP(tab_rond[[#This Row],[Matériaux]],tab_matériaux[],4,FALSE)</f>
        <v>23.86730770785238</v>
      </c>
      <c r="Q79" s="26"/>
      <c r="R79" s="6"/>
    </row>
    <row r="80" spans="1:18" x14ac:dyDescent="0.25">
      <c r="A80" s="28"/>
      <c r="B80" s="11" t="s">
        <v>114</v>
      </c>
      <c r="C80" s="16"/>
      <c r="D80" s="5" t="s">
        <v>225</v>
      </c>
      <c r="E80" s="5" t="s">
        <v>60</v>
      </c>
      <c r="F80" s="31" t="str">
        <f>VLOOKUP(tab_rond[[#This Row],[Matériaux]],tab_matériaux[],2,FALSE)</f>
        <v>Acier</v>
      </c>
      <c r="G80" s="5">
        <v>25</v>
      </c>
      <c r="H80" s="5"/>
      <c r="I80" s="5"/>
      <c r="J80" s="5"/>
      <c r="K80" s="18">
        <f>10^-6*PI()*(tab_rond[[#This Row],[Ø (mm)]]/2)^2</f>
        <v>4.9087385212340511E-4</v>
      </c>
      <c r="L80" s="21">
        <f>VLOOKUP(tab_rond[[#This Row],[Matériaux]],tab_matériaux[],3,FALSE)*tab_rond[[#This Row],[Surface m²]]</f>
        <v>3.8288160465625598</v>
      </c>
      <c r="M80" s="18">
        <v>5000</v>
      </c>
      <c r="N80" s="5" t="s">
        <v>6</v>
      </c>
      <c r="O80" s="46">
        <f>10^-3*tab_rond[[#This Row],[Poids au mètre(kg)]]*tab_rond[[#This Row],[Stock réel (mm) / m²]]</f>
        <v>19.144080232812801</v>
      </c>
      <c r="P80" s="50">
        <f>tab_rond[[#This Row],[Poids du stock réel (Kg)]]*VLOOKUP(tab_rond[[#This Row],[Matériaux]],tab_matériaux[],4,FALSE)</f>
        <v>93.231670733798339</v>
      </c>
      <c r="Q80" s="26"/>
      <c r="R80" s="6"/>
    </row>
    <row r="81" spans="1:18" x14ac:dyDescent="0.25">
      <c r="A81" s="28"/>
      <c r="B81" s="12" t="s">
        <v>115</v>
      </c>
      <c r="C81" s="16"/>
      <c r="D81" s="5" t="s">
        <v>225</v>
      </c>
      <c r="E81" s="5" t="s">
        <v>60</v>
      </c>
      <c r="F81" s="31" t="str">
        <f>VLOOKUP(tab_rond[[#This Row],[Matériaux]],tab_matériaux[],2,FALSE)</f>
        <v>Acier</v>
      </c>
      <c r="G81" s="5">
        <v>30</v>
      </c>
      <c r="H81" s="5"/>
      <c r="I81" s="5"/>
      <c r="J81" s="5"/>
      <c r="K81" s="18">
        <f>10^-6*PI()*(tab_rond[[#This Row],[Ø (mm)]]/2)^2</f>
        <v>7.0685834705770342E-4</v>
      </c>
      <c r="L81" s="21">
        <f>VLOOKUP(tab_rond[[#This Row],[Matériaux]],tab_matériaux[],3,FALSE)*tab_rond[[#This Row],[Surface m²]]</f>
        <v>5.5134951070500868</v>
      </c>
      <c r="M81" s="18">
        <v>3000</v>
      </c>
      <c r="N81" s="5" t="s">
        <v>6</v>
      </c>
      <c r="O81" s="46">
        <f>10^-3*tab_rond[[#This Row],[Poids au mètre(kg)]]*tab_rond[[#This Row],[Stock réel (mm) / m²]]</f>
        <v>16.54048532115026</v>
      </c>
      <c r="P81" s="50">
        <f>tab_rond[[#This Row],[Poids du stock réel (Kg)]]*VLOOKUP(tab_rond[[#This Row],[Matériaux]],tab_matériaux[],4,FALSE)</f>
        <v>80.552163514001776</v>
      </c>
      <c r="Q81" s="26"/>
      <c r="R81" s="6"/>
    </row>
    <row r="82" spans="1:18" x14ac:dyDescent="0.25">
      <c r="A82" s="28"/>
      <c r="B82" s="12" t="s">
        <v>116</v>
      </c>
      <c r="C82" s="16"/>
      <c r="D82" s="5" t="s">
        <v>225</v>
      </c>
      <c r="E82" s="5" t="s">
        <v>60</v>
      </c>
      <c r="F82" s="31" t="str">
        <f>VLOOKUP(tab_rond[[#This Row],[Matériaux]],tab_matériaux[],2,FALSE)</f>
        <v>Acier</v>
      </c>
      <c r="G82" s="5">
        <v>40</v>
      </c>
      <c r="H82" s="5"/>
      <c r="I82" s="5"/>
      <c r="J82" s="5"/>
      <c r="K82" s="18">
        <f>10^-6*PI()*(tab_rond[[#This Row],[Ø (mm)]]/2)^2</f>
        <v>1.2566370614359172E-3</v>
      </c>
      <c r="L82" s="21">
        <f>VLOOKUP(tab_rond[[#This Row],[Matériaux]],tab_matériaux[],3,FALSE)*tab_rond[[#This Row],[Surface m²]]</f>
        <v>9.8017690792001542</v>
      </c>
      <c r="M82" s="18">
        <v>4900</v>
      </c>
      <c r="N82" s="5" t="s">
        <v>6</v>
      </c>
      <c r="O82" s="46">
        <f>10^-3*tab_rond[[#This Row],[Poids au mètre(kg)]]*tab_rond[[#This Row],[Stock réel (mm) / m²]]</f>
        <v>48.028668488080761</v>
      </c>
      <c r="P82" s="50">
        <f>tab_rond[[#This Row],[Poids du stock réel (Kg)]]*VLOOKUP(tab_rond[[#This Row],[Matériaux]],tab_matériaux[],4,FALSE)</f>
        <v>233.89961553695332</v>
      </c>
      <c r="Q82" s="26"/>
      <c r="R82" s="6"/>
    </row>
    <row r="83" spans="1:18" x14ac:dyDescent="0.25">
      <c r="A83" s="28"/>
      <c r="B83" s="11" t="s">
        <v>117</v>
      </c>
      <c r="C83" s="16"/>
      <c r="D83" s="5" t="s">
        <v>225</v>
      </c>
      <c r="E83" s="5" t="s">
        <v>60</v>
      </c>
      <c r="F83" s="31" t="str">
        <f>VLOOKUP(tab_rond[[#This Row],[Matériaux]],tab_matériaux[],2,FALSE)</f>
        <v>Acier</v>
      </c>
      <c r="G83" s="5">
        <v>45</v>
      </c>
      <c r="H83" s="5"/>
      <c r="I83" s="5"/>
      <c r="J83" s="5"/>
      <c r="K83" s="18">
        <f>10^-6*PI()*(tab_rond[[#This Row],[Ø (mm)]]/2)^2</f>
        <v>1.5904312808798326E-3</v>
      </c>
      <c r="L83" s="21">
        <f>VLOOKUP(tab_rond[[#This Row],[Matériaux]],tab_matériaux[],3,FALSE)*tab_rond[[#This Row],[Surface m²]]</f>
        <v>12.405363990862694</v>
      </c>
      <c r="M83" s="18">
        <v>3000</v>
      </c>
      <c r="N83" s="5" t="s">
        <v>6</v>
      </c>
      <c r="O83" s="46">
        <f>10^-3*tab_rond[[#This Row],[Poids au mètre(kg)]]*tab_rond[[#This Row],[Stock réel (mm) / m²]]</f>
        <v>37.216091972588082</v>
      </c>
      <c r="P83" s="50">
        <f>tab_rond[[#This Row],[Poids du stock réel (Kg)]]*VLOOKUP(tab_rond[[#This Row],[Matériaux]],tab_matériaux[],4,FALSE)</f>
        <v>181.24236790650397</v>
      </c>
      <c r="Q83" s="26"/>
      <c r="R83" s="6"/>
    </row>
    <row r="84" spans="1:18" x14ac:dyDescent="0.25">
      <c r="A84" s="28"/>
      <c r="B84" s="11" t="s">
        <v>118</v>
      </c>
      <c r="C84" s="16"/>
      <c r="D84" s="5" t="s">
        <v>225</v>
      </c>
      <c r="E84" s="5" t="s">
        <v>60</v>
      </c>
      <c r="F84" s="31" t="str">
        <f>VLOOKUP(tab_rond[[#This Row],[Matériaux]],tab_matériaux[],2,FALSE)</f>
        <v>Acier</v>
      </c>
      <c r="G84" s="5">
        <v>50</v>
      </c>
      <c r="H84" s="5"/>
      <c r="I84" s="5"/>
      <c r="J84" s="5"/>
      <c r="K84" s="18">
        <f>10^-6*PI()*(tab_rond[[#This Row],[Ø (mm)]]/2)^2</f>
        <v>1.9634954084936204E-3</v>
      </c>
      <c r="L84" s="21">
        <f>VLOOKUP(tab_rond[[#This Row],[Matériaux]],tab_matériaux[],3,FALSE)*tab_rond[[#This Row],[Surface m²]]</f>
        <v>15.315264186250239</v>
      </c>
      <c r="M84" s="18">
        <v>1000</v>
      </c>
      <c r="N84" s="5" t="s">
        <v>6</v>
      </c>
      <c r="O84" s="46">
        <f>10^-3*tab_rond[[#This Row],[Poids au mètre(kg)]]*tab_rond[[#This Row],[Stock réel (mm) / m²]]</f>
        <v>15.315264186250239</v>
      </c>
      <c r="P84" s="50">
        <f>tab_rond[[#This Row],[Poids du stock réel (Kg)]]*VLOOKUP(tab_rond[[#This Row],[Matériaux]],tab_matériaux[],4,FALSE)</f>
        <v>74.585336587038668</v>
      </c>
      <c r="Q84" s="26"/>
      <c r="R84" s="6"/>
    </row>
    <row r="85" spans="1:18" x14ac:dyDescent="0.25">
      <c r="A85" s="28"/>
      <c r="B85" s="11" t="s">
        <v>119</v>
      </c>
      <c r="C85" s="16"/>
      <c r="D85" s="5" t="s">
        <v>225</v>
      </c>
      <c r="E85" s="5" t="s">
        <v>60</v>
      </c>
      <c r="F85" s="31" t="str">
        <f>VLOOKUP(tab_rond[[#This Row],[Matériaux]],tab_matériaux[],2,FALSE)</f>
        <v>Acier</v>
      </c>
      <c r="G85" s="5">
        <v>55</v>
      </c>
      <c r="H85" s="5"/>
      <c r="I85" s="5"/>
      <c r="J85" s="5"/>
      <c r="K85" s="18">
        <f>10^-6*PI()*(tab_rond[[#This Row],[Ø (mm)]]/2)^2</f>
        <v>2.3758294442772811E-3</v>
      </c>
      <c r="L85" s="21">
        <f>VLOOKUP(tab_rond[[#This Row],[Matériaux]],tab_matériaux[],3,FALSE)*tab_rond[[#This Row],[Surface m²]]</f>
        <v>18.531469665362792</v>
      </c>
      <c r="M85" s="18">
        <v>900</v>
      </c>
      <c r="N85" s="5" t="s">
        <v>6</v>
      </c>
      <c r="O85" s="46">
        <f>10^-3*tab_rond[[#This Row],[Poids au mètre(kg)]]*tab_rond[[#This Row],[Stock réel (mm) / m²]]</f>
        <v>16.678322698826513</v>
      </c>
      <c r="P85" s="50">
        <f>tab_rond[[#This Row],[Poids du stock réel (Kg)]]*VLOOKUP(tab_rond[[#This Row],[Matériaux]],tab_matériaux[],4,FALSE)</f>
        <v>81.223431543285116</v>
      </c>
      <c r="Q85" s="26"/>
      <c r="R85" s="6"/>
    </row>
    <row r="86" spans="1:18" x14ac:dyDescent="0.25">
      <c r="A86" s="28"/>
      <c r="B86" s="12" t="s">
        <v>120</v>
      </c>
      <c r="C86" s="16"/>
      <c r="D86" s="5" t="s">
        <v>225</v>
      </c>
      <c r="E86" s="5" t="s">
        <v>60</v>
      </c>
      <c r="F86" s="31" t="str">
        <f>VLOOKUP(tab_rond[[#This Row],[Matériaux]],tab_matériaux[],2,FALSE)</f>
        <v>Acier</v>
      </c>
      <c r="G86" s="5">
        <v>60</v>
      </c>
      <c r="H86" s="5"/>
      <c r="I86" s="5"/>
      <c r="J86" s="5"/>
      <c r="K86" s="18">
        <f>10^-6*PI()*(tab_rond[[#This Row],[Ø (mm)]]/2)^2</f>
        <v>2.8274333882308137E-3</v>
      </c>
      <c r="L86" s="21">
        <f>VLOOKUP(tab_rond[[#This Row],[Matériaux]],tab_matériaux[],3,FALSE)*tab_rond[[#This Row],[Surface m²]]</f>
        <v>22.053980428200347</v>
      </c>
      <c r="M86" s="18">
        <v>500</v>
      </c>
      <c r="N86" s="5" t="s">
        <v>6</v>
      </c>
      <c r="O86" s="46">
        <f>10^-3*tab_rond[[#This Row],[Poids au mètre(kg)]]*tab_rond[[#This Row],[Stock réel (mm) / m²]]</f>
        <v>11.026990214100174</v>
      </c>
      <c r="P86" s="50">
        <f>tab_rond[[#This Row],[Poids du stock réel (Kg)]]*VLOOKUP(tab_rond[[#This Row],[Matériaux]],tab_matériaux[],4,FALSE)</f>
        <v>53.701442342667846</v>
      </c>
      <c r="Q86" s="26"/>
      <c r="R86" s="6"/>
    </row>
    <row r="87" spans="1:18" x14ac:dyDescent="0.25">
      <c r="A87" s="28"/>
      <c r="B87" s="11" t="s">
        <v>121</v>
      </c>
      <c r="C87" s="16"/>
      <c r="D87" s="5" t="s">
        <v>225</v>
      </c>
      <c r="E87" s="5" t="s">
        <v>60</v>
      </c>
      <c r="F87" s="31" t="str">
        <f>VLOOKUP(tab_rond[[#This Row],[Matériaux]],tab_matériaux[],2,FALSE)</f>
        <v>Acier</v>
      </c>
      <c r="G87" s="5">
        <v>65</v>
      </c>
      <c r="H87" s="5"/>
      <c r="I87" s="5"/>
      <c r="J87" s="5"/>
      <c r="K87" s="18">
        <f>10^-6*PI()*(tab_rond[[#This Row],[Ø (mm)]]/2)^2</f>
        <v>3.3183072403542187E-3</v>
      </c>
      <c r="L87" s="21">
        <f>VLOOKUP(tab_rond[[#This Row],[Matériaux]],tab_matériaux[],3,FALSE)*tab_rond[[#This Row],[Surface m²]]</f>
        <v>25.882796474762905</v>
      </c>
      <c r="M87" s="18">
        <v>7600</v>
      </c>
      <c r="N87" s="5" t="s">
        <v>6</v>
      </c>
      <c r="O87" s="46">
        <f>10^-3*tab_rond[[#This Row],[Poids au mètre(kg)]]*tab_rond[[#This Row],[Stock réel (mm) / m²]]</f>
        <v>196.70925320819808</v>
      </c>
      <c r="P87" s="50">
        <f>tab_rond[[#This Row],[Poids du stock réel (Kg)]]*VLOOKUP(tab_rond[[#This Row],[Matériaux]],tab_matériaux[],4,FALSE)</f>
        <v>957.97406312392468</v>
      </c>
      <c r="Q87" s="26"/>
      <c r="R87" s="6"/>
    </row>
    <row r="88" spans="1:18" x14ac:dyDescent="0.25">
      <c r="A88" s="28"/>
      <c r="B88" s="11" t="s">
        <v>122</v>
      </c>
      <c r="C88" s="16"/>
      <c r="D88" s="5" t="s">
        <v>225</v>
      </c>
      <c r="E88" s="5" t="s">
        <v>60</v>
      </c>
      <c r="F88" s="31" t="str">
        <f>VLOOKUP(tab_rond[[#This Row],[Matériaux]],tab_matériaux[],2,FALSE)</f>
        <v>Acier</v>
      </c>
      <c r="G88" s="5">
        <v>80</v>
      </c>
      <c r="H88" s="5"/>
      <c r="I88" s="5"/>
      <c r="J88" s="5"/>
      <c r="K88" s="18">
        <f>10^-6*PI()*(tab_rond[[#This Row],[Ø (mm)]]/2)^2</f>
        <v>5.0265482457436689E-3</v>
      </c>
      <c r="L88" s="21">
        <f>VLOOKUP(tab_rond[[#This Row],[Matériaux]],tab_matériaux[],3,FALSE)*tab_rond[[#This Row],[Surface m²]]</f>
        <v>39.207076316800617</v>
      </c>
      <c r="M88" s="18">
        <v>550</v>
      </c>
      <c r="N88" s="5" t="s">
        <v>6</v>
      </c>
      <c r="O88" s="46">
        <f>10^-3*tab_rond[[#This Row],[Poids au mètre(kg)]]*tab_rond[[#This Row],[Stock réel (mm) / m²]]</f>
        <v>21.563891974240342</v>
      </c>
      <c r="P88" s="50">
        <f>tab_rond[[#This Row],[Poids du stock réel (Kg)]]*VLOOKUP(tab_rond[[#This Row],[Matériaux]],tab_matériaux[],4,FALSE)</f>
        <v>105.01615391455047</v>
      </c>
      <c r="Q88" s="26"/>
      <c r="R88" s="6"/>
    </row>
    <row r="89" spans="1:18" x14ac:dyDescent="0.25">
      <c r="A89" s="28"/>
      <c r="B89" s="11" t="s">
        <v>123</v>
      </c>
      <c r="C89" s="16"/>
      <c r="D89" s="5" t="s">
        <v>225</v>
      </c>
      <c r="E89" s="5" t="s">
        <v>60</v>
      </c>
      <c r="F89" s="31" t="str">
        <f>VLOOKUP(tab_rond[[#This Row],[Matériaux]],tab_matériaux[],2,FALSE)</f>
        <v>Acier</v>
      </c>
      <c r="G89" s="5">
        <v>85</v>
      </c>
      <c r="H89" s="5"/>
      <c r="I89" s="5"/>
      <c r="J89" s="5"/>
      <c r="K89" s="18">
        <f>10^-6*PI()*(tab_rond[[#This Row],[Ø (mm)]]/2)^2</f>
        <v>5.6745017305465635E-3</v>
      </c>
      <c r="L89" s="21">
        <f>VLOOKUP(tab_rond[[#This Row],[Matériaux]],tab_matériaux[],3,FALSE)*tab_rond[[#This Row],[Surface m²]]</f>
        <v>44.261113498263192</v>
      </c>
      <c r="M89" s="18">
        <v>2000</v>
      </c>
      <c r="N89" s="5" t="s">
        <v>6</v>
      </c>
      <c r="O89" s="46">
        <f>10^-3*tab_rond[[#This Row],[Poids au mètre(kg)]]*tab_rond[[#This Row],[Stock réel (mm) / m²]]</f>
        <v>88.522226996526385</v>
      </c>
      <c r="P89" s="50">
        <f>tab_rond[[#This Row],[Poids du stock réel (Kg)]]*VLOOKUP(tab_rond[[#This Row],[Matériaux]],tab_matériaux[],4,FALSE)</f>
        <v>431.10324547308352</v>
      </c>
      <c r="Q89" s="26"/>
      <c r="R89" s="6"/>
    </row>
    <row r="90" spans="1:18" x14ac:dyDescent="0.25">
      <c r="A90" s="28"/>
      <c r="B90" s="11" t="s">
        <v>124</v>
      </c>
      <c r="C90" s="16"/>
      <c r="D90" s="5" t="s">
        <v>225</v>
      </c>
      <c r="E90" s="5" t="s">
        <v>60</v>
      </c>
      <c r="F90" s="31" t="str">
        <f>VLOOKUP(tab_rond[[#This Row],[Matériaux]],tab_matériaux[],2,FALSE)</f>
        <v>Acier</v>
      </c>
      <c r="G90" s="5">
        <v>110</v>
      </c>
      <c r="H90" s="5"/>
      <c r="I90" s="5"/>
      <c r="J90" s="5"/>
      <c r="K90" s="18">
        <f>10^-6*PI()*(tab_rond[[#This Row],[Ø (mm)]]/2)^2</f>
        <v>9.5033177771091243E-3</v>
      </c>
      <c r="L90" s="21">
        <f>VLOOKUP(tab_rond[[#This Row],[Matériaux]],tab_matériaux[],3,FALSE)*tab_rond[[#This Row],[Surface m²]]</f>
        <v>74.125878661451168</v>
      </c>
      <c r="M90" s="18">
        <v>400</v>
      </c>
      <c r="N90" s="5" t="s">
        <v>6</v>
      </c>
      <c r="O90" s="46">
        <f>10^-3*tab_rond[[#This Row],[Poids au mètre(kg)]]*tab_rond[[#This Row],[Stock réel (mm) / m²]]</f>
        <v>29.650351464580467</v>
      </c>
      <c r="P90" s="50">
        <f>tab_rond[[#This Row],[Poids du stock réel (Kg)]]*VLOOKUP(tab_rond[[#This Row],[Matériaux]],tab_matériaux[],4,FALSE)</f>
        <v>144.39721163250687</v>
      </c>
      <c r="Q90" s="26"/>
      <c r="R90" s="6"/>
    </row>
    <row r="91" spans="1:18" x14ac:dyDescent="0.25">
      <c r="A91" s="28"/>
      <c r="B91" s="11"/>
      <c r="C91" s="40"/>
      <c r="D91" s="7" t="s">
        <v>225</v>
      </c>
      <c r="E91" s="7" t="s">
        <v>60</v>
      </c>
      <c r="F91" s="42" t="str">
        <f>VLOOKUP(tab_rond[[#This Row],[Matériaux]],tab_matériaux[],2,FALSE)</f>
        <v>Acier</v>
      </c>
      <c r="G91" s="7">
        <v>230</v>
      </c>
      <c r="H91" s="7"/>
      <c r="I91" s="7"/>
      <c r="J91" s="7"/>
      <c r="K91" s="18">
        <f>10^-6*PI()*(tab_rond[[#This Row],[Ø (mm)]]/2)^2</f>
        <v>4.154756284372501E-2</v>
      </c>
      <c r="L91" s="19">
        <f>VLOOKUP(tab_rond[[#This Row],[Matériaux]],tab_matériaux[],3,FALSE)*tab_rond[[#This Row],[Surface m²]]</f>
        <v>324.07099018105509</v>
      </c>
      <c r="M91" s="19">
        <v>90</v>
      </c>
      <c r="N91" s="7" t="s">
        <v>6</v>
      </c>
      <c r="O91" s="47">
        <f>10^-3*tab_rond[[#This Row],[Poids au mètre(kg)]]*tab_rond[[#This Row],[Stock réel (mm) / m²]]</f>
        <v>29.166389116294962</v>
      </c>
      <c r="P91" s="51">
        <f>tab_rond[[#This Row],[Poids du stock réel (Kg)]]*VLOOKUP(tab_rond[[#This Row],[Matériaux]],tab_matériaux[],4,FALSE)</f>
        <v>142.04031499635647</v>
      </c>
      <c r="Q91" s="26"/>
      <c r="R91" s="6"/>
    </row>
    <row r="92" spans="1:18" x14ac:dyDescent="0.25">
      <c r="A92" s="28"/>
      <c r="B92" s="11"/>
      <c r="C92" s="40"/>
      <c r="D92" s="7" t="s">
        <v>225</v>
      </c>
      <c r="E92" s="7" t="s">
        <v>60</v>
      </c>
      <c r="F92" s="42" t="str">
        <f>VLOOKUP(tab_rond[[#This Row],[Matériaux]],tab_matériaux[],2,FALSE)</f>
        <v>Acier</v>
      </c>
      <c r="G92" s="7">
        <v>260</v>
      </c>
      <c r="H92" s="7"/>
      <c r="I92" s="7"/>
      <c r="J92" s="7"/>
      <c r="K92" s="18">
        <f>10^-6*PI()*(tab_rond[[#This Row],[Ø (mm)]]/2)^2</f>
        <v>5.3092915845667499E-2</v>
      </c>
      <c r="L92" s="19">
        <f>VLOOKUP(tab_rond[[#This Row],[Matériaux]],tab_matériaux[],3,FALSE)*tab_rond[[#This Row],[Surface m²]]</f>
        <v>414.12474359620649</v>
      </c>
      <c r="M92" s="19">
        <v>140</v>
      </c>
      <c r="N92" s="7" t="s">
        <v>6</v>
      </c>
      <c r="O92" s="47">
        <f>10^-3*tab_rond[[#This Row],[Poids au mètre(kg)]]*tab_rond[[#This Row],[Stock réel (mm) / m²]]</f>
        <v>57.977464103468911</v>
      </c>
      <c r="P92" s="51">
        <f>tab_rond[[#This Row],[Poids du stock réel (Kg)]]*VLOOKUP(tab_rond[[#This Row],[Matériaux]],tab_matériaux[],4,FALSE)</f>
        <v>282.35025018389359</v>
      </c>
      <c r="Q92" s="26"/>
      <c r="R92" s="6"/>
    </row>
    <row r="93" spans="1:18" x14ac:dyDescent="0.25">
      <c r="A93" s="28"/>
      <c r="B93" s="12" t="s">
        <v>125</v>
      </c>
      <c r="C93" s="16"/>
      <c r="D93" s="5" t="s">
        <v>225</v>
      </c>
      <c r="E93" s="5" t="s">
        <v>61</v>
      </c>
      <c r="F93" s="31" t="str">
        <f>VLOOKUP(tab_rond[[#This Row],[Matériaux]],tab_matériaux[],2,FALSE)</f>
        <v>Acier</v>
      </c>
      <c r="G93" s="5">
        <v>2</v>
      </c>
      <c r="H93" s="5"/>
      <c r="I93" s="5"/>
      <c r="J93" s="5"/>
      <c r="K93" s="18">
        <f>10^-6*PI()*(tab_rond[[#This Row],[Ø (mm)]]/2)^2</f>
        <v>3.1415926535897929E-6</v>
      </c>
      <c r="L93" s="21">
        <f>VLOOKUP(tab_rond[[#This Row],[Matériaux]],tab_matériaux[],3,FALSE)*tab_rond[[#This Row],[Surface m²]]</f>
        <v>2.4504422698000385E-2</v>
      </c>
      <c r="M93" s="18">
        <v>5000</v>
      </c>
      <c r="N93" s="5" t="s">
        <v>6</v>
      </c>
      <c r="O93" s="46">
        <f>10^-3*tab_rond[[#This Row],[Poids au mètre(kg)]]*tab_rond[[#This Row],[Stock réel (mm) / m²]]</f>
        <v>0.12252211349000193</v>
      </c>
      <c r="P93" s="50">
        <f>tab_rond[[#This Row],[Poids du stock réel (Kg)]]*VLOOKUP(tab_rond[[#This Row],[Matériaux]],tab_matériaux[],4,FALSE)</f>
        <v>0.13844998824370217</v>
      </c>
      <c r="Q93" s="26"/>
      <c r="R93" s="6"/>
    </row>
    <row r="94" spans="1:18" x14ac:dyDescent="0.25">
      <c r="A94" s="28"/>
      <c r="B94" s="12" t="s">
        <v>126</v>
      </c>
      <c r="C94" s="16"/>
      <c r="D94" s="5" t="s">
        <v>225</v>
      </c>
      <c r="E94" s="5" t="s">
        <v>61</v>
      </c>
      <c r="F94" s="31" t="str">
        <f>VLOOKUP(tab_rond[[#This Row],[Matériaux]],tab_matériaux[],2,FALSE)</f>
        <v>Acier</v>
      </c>
      <c r="G94" s="5">
        <v>4</v>
      </c>
      <c r="H94" s="5"/>
      <c r="I94" s="5"/>
      <c r="J94" s="5"/>
      <c r="K94" s="18">
        <f>10^-6*PI()*(tab_rond[[#This Row],[Ø (mm)]]/2)^2</f>
        <v>1.2566370614359172E-5</v>
      </c>
      <c r="L94" s="21">
        <f>VLOOKUP(tab_rond[[#This Row],[Matériaux]],tab_matériaux[],3,FALSE)*tab_rond[[#This Row],[Surface m²]]</f>
        <v>9.8017690792001538E-2</v>
      </c>
      <c r="M94" s="18">
        <v>400</v>
      </c>
      <c r="N94" s="5" t="s">
        <v>6</v>
      </c>
      <c r="O94" s="46">
        <f>10^-3*tab_rond[[#This Row],[Poids au mètre(kg)]]*tab_rond[[#This Row],[Stock réel (mm) / m²]]</f>
        <v>3.9207076316800614E-2</v>
      </c>
      <c r="P94" s="50">
        <f>tab_rond[[#This Row],[Poids du stock réel (Kg)]]*VLOOKUP(tab_rond[[#This Row],[Matériaux]],tab_matériaux[],4,FALSE)</f>
        <v>4.4303996237984693E-2</v>
      </c>
      <c r="Q94" s="26"/>
      <c r="R94" s="6"/>
    </row>
    <row r="95" spans="1:18" x14ac:dyDescent="0.25">
      <c r="A95" s="28"/>
      <c r="B95" s="12" t="s">
        <v>127</v>
      </c>
      <c r="C95" s="16"/>
      <c r="D95" s="5" t="s">
        <v>225</v>
      </c>
      <c r="E95" s="5" t="s">
        <v>61</v>
      </c>
      <c r="F95" s="31" t="str">
        <f>VLOOKUP(tab_rond[[#This Row],[Matériaux]],tab_matériaux[],2,FALSE)</f>
        <v>Acier</v>
      </c>
      <c r="G95" s="5">
        <v>6</v>
      </c>
      <c r="H95" s="5"/>
      <c r="I95" s="5"/>
      <c r="J95" s="5"/>
      <c r="K95" s="18">
        <f>10^-6*PI()*(tab_rond[[#This Row],[Ø (mm)]]/2)^2</f>
        <v>2.8274333882308137E-5</v>
      </c>
      <c r="L95" s="21">
        <f>VLOOKUP(tab_rond[[#This Row],[Matériaux]],tab_matériaux[],3,FALSE)*tab_rond[[#This Row],[Surface m²]]</f>
        <v>0.22053980428200348</v>
      </c>
      <c r="M95" s="18">
        <v>1800</v>
      </c>
      <c r="N95" s="5" t="s">
        <v>6</v>
      </c>
      <c r="O95" s="46">
        <f>10^-3*tab_rond[[#This Row],[Poids au mètre(kg)]]*tab_rond[[#This Row],[Stock réel (mm) / m²]]</f>
        <v>0.39697164770760623</v>
      </c>
      <c r="P95" s="50">
        <f>tab_rond[[#This Row],[Poids du stock réel (Kg)]]*VLOOKUP(tab_rond[[#This Row],[Matériaux]],tab_matériaux[],4,FALSE)</f>
        <v>0.44857796190959498</v>
      </c>
      <c r="Q95" s="26"/>
      <c r="R95" s="6"/>
    </row>
    <row r="96" spans="1:18" x14ac:dyDescent="0.25">
      <c r="A96" s="28"/>
      <c r="B96" s="12" t="s">
        <v>128</v>
      </c>
      <c r="C96" s="16"/>
      <c r="D96" s="5" t="s">
        <v>225</v>
      </c>
      <c r="E96" s="5" t="s">
        <v>61</v>
      </c>
      <c r="F96" s="31" t="str">
        <f>VLOOKUP(tab_rond[[#This Row],[Matériaux]],tab_matériaux[],2,FALSE)</f>
        <v>Acier</v>
      </c>
      <c r="G96" s="5">
        <v>8</v>
      </c>
      <c r="H96" s="5"/>
      <c r="I96" s="5"/>
      <c r="J96" s="5"/>
      <c r="K96" s="18">
        <f>10^-6*PI()*(tab_rond[[#This Row],[Ø (mm)]]/2)^2</f>
        <v>5.0265482457436686E-5</v>
      </c>
      <c r="L96" s="21">
        <f>VLOOKUP(tab_rond[[#This Row],[Matériaux]],tab_matériaux[],3,FALSE)*tab_rond[[#This Row],[Surface m²]]</f>
        <v>0.39207076316800615</v>
      </c>
      <c r="M96" s="18">
        <v>500</v>
      </c>
      <c r="N96" s="5" t="s">
        <v>6</v>
      </c>
      <c r="O96" s="46">
        <f>10^-3*tab_rond[[#This Row],[Poids au mètre(kg)]]*tab_rond[[#This Row],[Stock réel (mm) / m²]]</f>
        <v>0.19603538158400308</v>
      </c>
      <c r="P96" s="50">
        <f>tab_rond[[#This Row],[Poids du stock réel (Kg)]]*VLOOKUP(tab_rond[[#This Row],[Matériaux]],tab_matériaux[],4,FALSE)</f>
        <v>0.22151998118992344</v>
      </c>
      <c r="Q96" s="26"/>
      <c r="R96" s="6"/>
    </row>
    <row r="97" spans="1:18" x14ac:dyDescent="0.25">
      <c r="A97" s="28"/>
      <c r="B97" s="11" t="s">
        <v>129</v>
      </c>
      <c r="C97" s="16"/>
      <c r="D97" s="5" t="s">
        <v>225</v>
      </c>
      <c r="E97" s="5" t="s">
        <v>61</v>
      </c>
      <c r="F97" s="31" t="str">
        <f>VLOOKUP(tab_rond[[#This Row],[Matériaux]],tab_matériaux[],2,FALSE)</f>
        <v>Acier</v>
      </c>
      <c r="G97" s="5">
        <v>10</v>
      </c>
      <c r="H97" s="5"/>
      <c r="I97" s="5"/>
      <c r="J97" s="5"/>
      <c r="K97" s="18">
        <f>10^-6*PI()*(tab_rond[[#This Row],[Ø (mm)]]/2)^2</f>
        <v>7.8539816339744827E-5</v>
      </c>
      <c r="L97" s="21">
        <f>VLOOKUP(tab_rond[[#This Row],[Matériaux]],tab_matériaux[],3,FALSE)*tab_rond[[#This Row],[Surface m²]]</f>
        <v>0.61261056745000964</v>
      </c>
      <c r="M97" s="18">
        <v>9000</v>
      </c>
      <c r="N97" s="5" t="s">
        <v>6</v>
      </c>
      <c r="O97" s="46">
        <f>10^-3*tab_rond[[#This Row],[Poids au mètre(kg)]]*tab_rond[[#This Row],[Stock réel (mm) / m²]]</f>
        <v>5.5134951070500877</v>
      </c>
      <c r="P97" s="50">
        <f>tab_rond[[#This Row],[Poids du stock réel (Kg)]]*VLOOKUP(tab_rond[[#This Row],[Matériaux]],tab_matériaux[],4,FALSE)</f>
        <v>6.2302494709665988</v>
      </c>
      <c r="Q97" s="26"/>
      <c r="R97" s="6"/>
    </row>
    <row r="98" spans="1:18" x14ac:dyDescent="0.25">
      <c r="A98" s="28"/>
      <c r="B98" s="12" t="s">
        <v>130</v>
      </c>
      <c r="C98" s="16"/>
      <c r="D98" s="5" t="s">
        <v>225</v>
      </c>
      <c r="E98" s="5" t="s">
        <v>61</v>
      </c>
      <c r="F98" s="31" t="str">
        <f>VLOOKUP(tab_rond[[#This Row],[Matériaux]],tab_matériaux[],2,FALSE)</f>
        <v>Acier</v>
      </c>
      <c r="G98" s="5">
        <v>15</v>
      </c>
      <c r="H98" s="5"/>
      <c r="I98" s="5"/>
      <c r="J98" s="5"/>
      <c r="K98" s="18">
        <f>10^-6*PI()*(tab_rond[[#This Row],[Ø (mm)]]/2)^2</f>
        <v>1.7671458676442585E-4</v>
      </c>
      <c r="L98" s="21">
        <f>VLOOKUP(tab_rond[[#This Row],[Matériaux]],tab_matériaux[],3,FALSE)*tab_rond[[#This Row],[Surface m²]]</f>
        <v>1.3783737767625217</v>
      </c>
      <c r="M98" s="18">
        <v>2000</v>
      </c>
      <c r="N98" s="5" t="s">
        <v>6</v>
      </c>
      <c r="O98" s="46">
        <f>10^-3*tab_rond[[#This Row],[Poids au mètre(kg)]]*tab_rond[[#This Row],[Stock réel (mm) / m²]]</f>
        <v>2.7567475535250434</v>
      </c>
      <c r="P98" s="50">
        <f>tab_rond[[#This Row],[Poids du stock réel (Kg)]]*VLOOKUP(tab_rond[[#This Row],[Matériaux]],tab_matériaux[],4,FALSE)</f>
        <v>3.1151247354832989</v>
      </c>
      <c r="Q98" s="26"/>
      <c r="R98" s="6"/>
    </row>
    <row r="99" spans="1:18" x14ac:dyDescent="0.25">
      <c r="A99" s="28"/>
      <c r="B99" s="11" t="s">
        <v>131</v>
      </c>
      <c r="C99" s="16"/>
      <c r="D99" s="5" t="s">
        <v>225</v>
      </c>
      <c r="E99" s="5" t="s">
        <v>61</v>
      </c>
      <c r="F99" s="31" t="str">
        <f>VLOOKUP(tab_rond[[#This Row],[Matériaux]],tab_matériaux[],2,FALSE)</f>
        <v>Acier</v>
      </c>
      <c r="G99" s="5">
        <v>16</v>
      </c>
      <c r="H99" s="5"/>
      <c r="I99" s="5"/>
      <c r="J99" s="5"/>
      <c r="K99" s="18">
        <f>10^-6*PI()*(tab_rond[[#This Row],[Ø (mm)]]/2)^2</f>
        <v>2.0106192982974675E-4</v>
      </c>
      <c r="L99" s="21">
        <f>VLOOKUP(tab_rond[[#This Row],[Matériaux]],tab_matériaux[],3,FALSE)*tab_rond[[#This Row],[Surface m²]]</f>
        <v>1.5682830526720246</v>
      </c>
      <c r="M99" s="18">
        <v>7400</v>
      </c>
      <c r="N99" s="5" t="s">
        <v>6</v>
      </c>
      <c r="O99" s="46">
        <f>10^-3*tab_rond[[#This Row],[Poids au mètre(kg)]]*tab_rond[[#This Row],[Stock réel (mm) / m²]]</f>
        <v>11.605294589772983</v>
      </c>
      <c r="P99" s="50">
        <f>tab_rond[[#This Row],[Poids du stock réel (Kg)]]*VLOOKUP(tab_rond[[#This Row],[Matériaux]],tab_matériaux[],4,FALSE)</f>
        <v>13.11398288644347</v>
      </c>
      <c r="Q99" s="26"/>
      <c r="R99" s="6"/>
    </row>
    <row r="100" spans="1:18" x14ac:dyDescent="0.25">
      <c r="A100" s="28"/>
      <c r="B100" s="11" t="s">
        <v>132</v>
      </c>
      <c r="C100" s="16"/>
      <c r="D100" s="5" t="s">
        <v>225</v>
      </c>
      <c r="E100" s="5" t="s">
        <v>61</v>
      </c>
      <c r="F100" s="31" t="str">
        <f>VLOOKUP(tab_rond[[#This Row],[Matériaux]],tab_matériaux[],2,FALSE)</f>
        <v>Acier</v>
      </c>
      <c r="G100" s="5">
        <v>20</v>
      </c>
      <c r="H100" s="5"/>
      <c r="I100" s="5"/>
      <c r="J100" s="5"/>
      <c r="K100" s="18">
        <f>10^-6*PI()*(tab_rond[[#This Row],[Ø (mm)]]/2)^2</f>
        <v>3.1415926535897931E-4</v>
      </c>
      <c r="L100" s="21">
        <f>VLOOKUP(tab_rond[[#This Row],[Matériaux]],tab_matériaux[],3,FALSE)*tab_rond[[#This Row],[Surface m²]]</f>
        <v>2.4504422698000385</v>
      </c>
      <c r="M100" s="18">
        <v>17000</v>
      </c>
      <c r="N100" s="5" t="s">
        <v>6</v>
      </c>
      <c r="O100" s="46">
        <f>10^-3*tab_rond[[#This Row],[Poids au mètre(kg)]]*tab_rond[[#This Row],[Stock réel (mm) / m²]]</f>
        <v>41.657518586600659</v>
      </c>
      <c r="P100" s="50">
        <f>tab_rond[[#This Row],[Poids du stock réel (Kg)]]*VLOOKUP(tab_rond[[#This Row],[Matériaux]],tab_matériaux[],4,FALSE)</f>
        <v>47.072996002858737</v>
      </c>
      <c r="Q100" s="26"/>
      <c r="R100" s="6"/>
    </row>
    <row r="101" spans="1:18" x14ac:dyDescent="0.25">
      <c r="A101" s="28"/>
      <c r="B101" s="11" t="s">
        <v>133</v>
      </c>
      <c r="C101" s="16"/>
      <c r="D101" s="5" t="s">
        <v>225</v>
      </c>
      <c r="E101" s="5" t="s">
        <v>61</v>
      </c>
      <c r="F101" s="31" t="str">
        <f>VLOOKUP(tab_rond[[#This Row],[Matériaux]],tab_matériaux[],2,FALSE)</f>
        <v>Acier</v>
      </c>
      <c r="G101" s="5">
        <v>25</v>
      </c>
      <c r="H101" s="5"/>
      <c r="I101" s="5"/>
      <c r="J101" s="5"/>
      <c r="K101" s="18">
        <f>10^-6*PI()*(tab_rond[[#This Row],[Ø (mm)]]/2)^2</f>
        <v>4.9087385212340511E-4</v>
      </c>
      <c r="L101" s="21">
        <f>VLOOKUP(tab_rond[[#This Row],[Matériaux]],tab_matériaux[],3,FALSE)*tab_rond[[#This Row],[Surface m²]]</f>
        <v>3.8288160465625598</v>
      </c>
      <c r="M101" s="18">
        <v>5900</v>
      </c>
      <c r="N101" s="5" t="s">
        <v>6</v>
      </c>
      <c r="O101" s="46">
        <f>10^-3*tab_rond[[#This Row],[Poids au mètre(kg)]]*tab_rond[[#This Row],[Stock réel (mm) / m²]]</f>
        <v>22.590014674719104</v>
      </c>
      <c r="P101" s="50">
        <f>tab_rond[[#This Row],[Poids du stock réel (Kg)]]*VLOOKUP(tab_rond[[#This Row],[Matériaux]],tab_matériaux[],4,FALSE)</f>
        <v>25.526716582432584</v>
      </c>
      <c r="Q101" s="26"/>
      <c r="R101" s="6"/>
    </row>
    <row r="102" spans="1:18" x14ac:dyDescent="0.25">
      <c r="A102" s="28"/>
      <c r="B102" s="11" t="s">
        <v>134</v>
      </c>
      <c r="C102" s="16"/>
      <c r="D102" s="5" t="s">
        <v>225</v>
      </c>
      <c r="E102" s="5" t="s">
        <v>61</v>
      </c>
      <c r="F102" s="31" t="str">
        <f>VLOOKUP(tab_rond[[#This Row],[Matériaux]],tab_matériaux[],2,FALSE)</f>
        <v>Acier</v>
      </c>
      <c r="G102" s="5">
        <v>30</v>
      </c>
      <c r="H102" s="5"/>
      <c r="I102" s="5"/>
      <c r="J102" s="5"/>
      <c r="K102" s="18">
        <f>10^-6*PI()*(tab_rond[[#This Row],[Ø (mm)]]/2)^2</f>
        <v>7.0685834705770342E-4</v>
      </c>
      <c r="L102" s="21">
        <f>VLOOKUP(tab_rond[[#This Row],[Matériaux]],tab_matériaux[],3,FALSE)*tab_rond[[#This Row],[Surface m²]]</f>
        <v>5.5134951070500868</v>
      </c>
      <c r="M102" s="18">
        <v>4000</v>
      </c>
      <c r="N102" s="5" t="s">
        <v>6</v>
      </c>
      <c r="O102" s="46">
        <f>10^-3*tab_rond[[#This Row],[Poids au mètre(kg)]]*tab_rond[[#This Row],[Stock réel (mm) / m²]]</f>
        <v>22.053980428200347</v>
      </c>
      <c r="P102" s="50">
        <f>tab_rond[[#This Row],[Poids du stock réel (Kg)]]*VLOOKUP(tab_rond[[#This Row],[Matériaux]],tab_matériaux[],4,FALSE)</f>
        <v>24.920997883866391</v>
      </c>
      <c r="Q102" s="26"/>
      <c r="R102" s="6"/>
    </row>
    <row r="103" spans="1:18" x14ac:dyDescent="0.25">
      <c r="A103" s="28"/>
      <c r="B103" s="13" t="s">
        <v>135</v>
      </c>
      <c r="C103" s="16"/>
      <c r="D103" s="5" t="s">
        <v>225</v>
      </c>
      <c r="E103" s="5" t="s">
        <v>61</v>
      </c>
      <c r="F103" s="31" t="str">
        <f>VLOOKUP(tab_rond[[#This Row],[Matériaux]],tab_matériaux[],2,FALSE)</f>
        <v>Acier</v>
      </c>
      <c r="G103" s="5">
        <v>32</v>
      </c>
      <c r="H103" s="5"/>
      <c r="I103" s="5"/>
      <c r="J103" s="5"/>
      <c r="K103" s="18">
        <f>10^-6*PI()*(tab_rond[[#This Row],[Ø (mm)]]/2)^2</f>
        <v>8.0424771931898698E-4</v>
      </c>
      <c r="L103" s="21">
        <f>VLOOKUP(tab_rond[[#This Row],[Matériaux]],tab_matériaux[],3,FALSE)*tab_rond[[#This Row],[Surface m²]]</f>
        <v>6.2731322106880985</v>
      </c>
      <c r="M103" s="18">
        <v>5400</v>
      </c>
      <c r="N103" s="5" t="s">
        <v>6</v>
      </c>
      <c r="O103" s="46">
        <f>10^-3*tab_rond[[#This Row],[Poids au mètre(kg)]]*tab_rond[[#This Row],[Stock réel (mm) / m²]]</f>
        <v>33.874913937715732</v>
      </c>
      <c r="P103" s="50">
        <f>tab_rond[[#This Row],[Poids du stock réel (Kg)]]*VLOOKUP(tab_rond[[#This Row],[Matériaux]],tab_matériaux[],4,FALSE)</f>
        <v>38.278652749618772</v>
      </c>
      <c r="Q103" s="26"/>
      <c r="R103" s="6"/>
    </row>
    <row r="104" spans="1:18" x14ac:dyDescent="0.25">
      <c r="A104" s="28"/>
      <c r="B104" s="11" t="s">
        <v>136</v>
      </c>
      <c r="C104" s="16"/>
      <c r="D104" s="5" t="s">
        <v>225</v>
      </c>
      <c r="E104" s="5" t="s">
        <v>61</v>
      </c>
      <c r="F104" s="31" t="str">
        <f>VLOOKUP(tab_rond[[#This Row],[Matériaux]],tab_matériaux[],2,FALSE)</f>
        <v>Acier</v>
      </c>
      <c r="G104" s="5">
        <v>35</v>
      </c>
      <c r="H104" s="5"/>
      <c r="I104" s="5"/>
      <c r="J104" s="5"/>
      <c r="K104" s="18">
        <f>10^-6*PI()*(tab_rond[[#This Row],[Ø (mm)]]/2)^2</f>
        <v>9.6211275016187413E-4</v>
      </c>
      <c r="L104" s="21">
        <f>VLOOKUP(tab_rond[[#This Row],[Matériaux]],tab_matériaux[],3,FALSE)*tab_rond[[#This Row],[Surface m²]]</f>
        <v>7.5044794512626183</v>
      </c>
      <c r="M104" s="18">
        <v>7000</v>
      </c>
      <c r="N104" s="5" t="s">
        <v>6</v>
      </c>
      <c r="O104" s="46">
        <f>10^-3*tab_rond[[#This Row],[Poids au mètre(kg)]]*tab_rond[[#This Row],[Stock réel (mm) / m²]]</f>
        <v>52.531356158838328</v>
      </c>
      <c r="P104" s="50">
        <f>tab_rond[[#This Row],[Poids du stock réel (Kg)]]*VLOOKUP(tab_rond[[#This Row],[Matériaux]],tab_matériaux[],4,FALSE)</f>
        <v>59.360432459487306</v>
      </c>
      <c r="Q104" s="26"/>
      <c r="R104" s="6"/>
    </row>
    <row r="105" spans="1:18" x14ac:dyDescent="0.25">
      <c r="A105" s="28"/>
      <c r="B105" s="11" t="s">
        <v>137</v>
      </c>
      <c r="C105" s="16"/>
      <c r="D105" s="5" t="s">
        <v>225</v>
      </c>
      <c r="E105" s="5" t="s">
        <v>61</v>
      </c>
      <c r="F105" s="31" t="str">
        <f>VLOOKUP(tab_rond[[#This Row],[Matériaux]],tab_matériaux[],2,FALSE)</f>
        <v>Acier</v>
      </c>
      <c r="G105" s="5">
        <v>40</v>
      </c>
      <c r="H105" s="5"/>
      <c r="I105" s="5"/>
      <c r="J105" s="5"/>
      <c r="K105" s="18">
        <f>10^-6*PI()*(tab_rond[[#This Row],[Ø (mm)]]/2)^2</f>
        <v>1.2566370614359172E-3</v>
      </c>
      <c r="L105" s="21">
        <f>VLOOKUP(tab_rond[[#This Row],[Matériaux]],tab_matériaux[],3,FALSE)*tab_rond[[#This Row],[Surface m²]]</f>
        <v>9.8017690792001542</v>
      </c>
      <c r="M105" s="18">
        <v>7900</v>
      </c>
      <c r="N105" s="5" t="s">
        <v>6</v>
      </c>
      <c r="O105" s="46">
        <f>10^-3*tab_rond[[#This Row],[Poids au mètre(kg)]]*tab_rond[[#This Row],[Stock réel (mm) / m²]]</f>
        <v>77.433975725681222</v>
      </c>
      <c r="P105" s="50">
        <f>tab_rond[[#This Row],[Poids du stock réel (Kg)]]*VLOOKUP(tab_rond[[#This Row],[Matériaux]],tab_matériaux[],4,FALSE)</f>
        <v>87.50039257001977</v>
      </c>
      <c r="Q105" s="26"/>
      <c r="R105" s="6"/>
    </row>
    <row r="106" spans="1:18" x14ac:dyDescent="0.25">
      <c r="A106" s="28"/>
      <c r="B106" s="11" t="s">
        <v>138</v>
      </c>
      <c r="C106" s="16"/>
      <c r="D106" s="5" t="s">
        <v>225</v>
      </c>
      <c r="E106" s="5" t="s">
        <v>61</v>
      </c>
      <c r="F106" s="31" t="str">
        <f>VLOOKUP(tab_rond[[#This Row],[Matériaux]],tab_matériaux[],2,FALSE)</f>
        <v>Acier</v>
      </c>
      <c r="G106" s="5">
        <v>50</v>
      </c>
      <c r="H106" s="5"/>
      <c r="I106" s="5"/>
      <c r="J106" s="5"/>
      <c r="K106" s="18">
        <f>10^-6*PI()*(tab_rond[[#This Row],[Ø (mm)]]/2)^2</f>
        <v>1.9634954084936204E-3</v>
      </c>
      <c r="L106" s="21">
        <f>VLOOKUP(tab_rond[[#This Row],[Matériaux]],tab_matériaux[],3,FALSE)*tab_rond[[#This Row],[Surface m²]]</f>
        <v>15.315264186250239</v>
      </c>
      <c r="M106" s="18">
        <v>3000</v>
      </c>
      <c r="N106" s="5" t="s">
        <v>6</v>
      </c>
      <c r="O106" s="46">
        <f>10^-3*tab_rond[[#This Row],[Poids au mètre(kg)]]*tab_rond[[#This Row],[Stock réel (mm) / m²]]</f>
        <v>45.945792558750718</v>
      </c>
      <c r="P106" s="50">
        <f>tab_rond[[#This Row],[Poids du stock réel (Kg)]]*VLOOKUP(tab_rond[[#This Row],[Matériaux]],tab_matériaux[],4,FALSE)</f>
        <v>51.918745591388308</v>
      </c>
      <c r="Q106" s="26"/>
      <c r="R106" s="6"/>
    </row>
    <row r="107" spans="1:18" x14ac:dyDescent="0.25">
      <c r="A107" s="28"/>
      <c r="B107" s="11" t="s">
        <v>139</v>
      </c>
      <c r="C107" s="16"/>
      <c r="D107" s="5" t="s">
        <v>225</v>
      </c>
      <c r="E107" s="5" t="s">
        <v>61</v>
      </c>
      <c r="F107" s="31" t="str">
        <f>VLOOKUP(tab_rond[[#This Row],[Matériaux]],tab_matériaux[],2,FALSE)</f>
        <v>Acier</v>
      </c>
      <c r="G107" s="5">
        <v>65</v>
      </c>
      <c r="H107" s="5"/>
      <c r="I107" s="5"/>
      <c r="J107" s="5"/>
      <c r="K107" s="18">
        <f>10^-6*PI()*(tab_rond[[#This Row],[Ø (mm)]]/2)^2</f>
        <v>3.3183072403542187E-3</v>
      </c>
      <c r="L107" s="21">
        <f>VLOOKUP(tab_rond[[#This Row],[Matériaux]],tab_matériaux[],3,FALSE)*tab_rond[[#This Row],[Surface m²]]</f>
        <v>25.882796474762905</v>
      </c>
      <c r="M107" s="18">
        <v>4300</v>
      </c>
      <c r="N107" s="5" t="s">
        <v>6</v>
      </c>
      <c r="O107" s="46">
        <f>10^-3*tab_rond[[#This Row],[Poids au mètre(kg)]]*tab_rond[[#This Row],[Stock réel (mm) / m²]]</f>
        <v>111.29602484148049</v>
      </c>
      <c r="P107" s="50">
        <f>tab_rond[[#This Row],[Poids du stock réel (Kg)]]*VLOOKUP(tab_rond[[#This Row],[Matériaux]],tab_matériaux[],4,FALSE)</f>
        <v>125.76450807087294</v>
      </c>
      <c r="Q107" s="26"/>
      <c r="R107" s="6"/>
    </row>
    <row r="108" spans="1:18" x14ac:dyDescent="0.25">
      <c r="A108" s="28"/>
      <c r="B108" s="12" t="s">
        <v>140</v>
      </c>
      <c r="C108" s="16"/>
      <c r="D108" s="5" t="s">
        <v>225</v>
      </c>
      <c r="E108" s="5" t="s">
        <v>61</v>
      </c>
      <c r="F108" s="31" t="str">
        <f>VLOOKUP(tab_rond[[#This Row],[Matériaux]],tab_matériaux[],2,FALSE)</f>
        <v>Acier</v>
      </c>
      <c r="G108" s="5">
        <v>75</v>
      </c>
      <c r="H108" s="5"/>
      <c r="I108" s="5"/>
      <c r="J108" s="5"/>
      <c r="K108" s="18">
        <f>10^-6*PI()*(tab_rond[[#This Row],[Ø (mm)]]/2)^2</f>
        <v>4.4178646691106459E-3</v>
      </c>
      <c r="L108" s="21">
        <f>VLOOKUP(tab_rond[[#This Row],[Matériaux]],tab_matériaux[],3,FALSE)*tab_rond[[#This Row],[Surface m²]]</f>
        <v>34.459344419063036</v>
      </c>
      <c r="M108" s="18">
        <v>1750</v>
      </c>
      <c r="N108" s="5" t="s">
        <v>6</v>
      </c>
      <c r="O108" s="46">
        <f>10^-3*tab_rond[[#This Row],[Poids au mètre(kg)]]*tab_rond[[#This Row],[Stock réel (mm) / m²]]</f>
        <v>60.303852733360316</v>
      </c>
      <c r="P108" s="50">
        <f>tab_rond[[#This Row],[Poids du stock réel (Kg)]]*VLOOKUP(tab_rond[[#This Row],[Matériaux]],tab_matériaux[],4,FALSE)</f>
        <v>68.143353588697153</v>
      </c>
      <c r="Q108" s="26"/>
      <c r="R108" s="6"/>
    </row>
    <row r="109" spans="1:18" x14ac:dyDescent="0.25">
      <c r="A109" s="28"/>
      <c r="B109" s="11" t="s">
        <v>141</v>
      </c>
      <c r="C109" s="16"/>
      <c r="D109" s="5" t="s">
        <v>225</v>
      </c>
      <c r="E109" s="5" t="s">
        <v>61</v>
      </c>
      <c r="F109" s="31" t="str">
        <f>VLOOKUP(tab_rond[[#This Row],[Matériaux]],tab_matériaux[],2,FALSE)</f>
        <v>Acier</v>
      </c>
      <c r="G109" s="5">
        <v>100</v>
      </c>
      <c r="H109" s="5"/>
      <c r="I109" s="5"/>
      <c r="J109" s="5"/>
      <c r="K109" s="18">
        <f>10^-6*PI()*(tab_rond[[#This Row],[Ø (mm)]]/2)^2</f>
        <v>7.8539816339744817E-3</v>
      </c>
      <c r="L109" s="21">
        <f>VLOOKUP(tab_rond[[#This Row],[Matériaux]],tab_matériaux[],3,FALSE)*tab_rond[[#This Row],[Surface m²]]</f>
        <v>61.261056745000957</v>
      </c>
      <c r="M109" s="18">
        <v>550</v>
      </c>
      <c r="N109" s="5" t="s">
        <v>6</v>
      </c>
      <c r="O109" s="46">
        <f>10^-3*tab_rond[[#This Row],[Poids au mètre(kg)]]*tab_rond[[#This Row],[Stock réel (mm) / m²]]</f>
        <v>33.693581209750526</v>
      </c>
      <c r="P109" s="50">
        <f>tab_rond[[#This Row],[Poids du stock réel (Kg)]]*VLOOKUP(tab_rond[[#This Row],[Matériaux]],tab_matériaux[],4,FALSE)</f>
        <v>38.073746767018093</v>
      </c>
      <c r="Q109" s="26"/>
      <c r="R109" s="6"/>
    </row>
    <row r="110" spans="1:18" x14ac:dyDescent="0.25">
      <c r="A110" s="28"/>
      <c r="B110" s="12" t="s">
        <v>142</v>
      </c>
      <c r="C110" s="16"/>
      <c r="D110" s="5" t="s">
        <v>225</v>
      </c>
      <c r="E110" s="5" t="s">
        <v>61</v>
      </c>
      <c r="F110" s="31" t="str">
        <f>VLOOKUP(tab_rond[[#This Row],[Matériaux]],tab_matériaux[],2,FALSE)</f>
        <v>Acier</v>
      </c>
      <c r="G110" s="5">
        <v>130</v>
      </c>
      <c r="H110" s="5"/>
      <c r="I110" s="5"/>
      <c r="J110" s="5"/>
      <c r="K110" s="18">
        <f>10^-6*PI()*(tab_rond[[#This Row],[Ø (mm)]]/2)^2</f>
        <v>1.3273228961416875E-2</v>
      </c>
      <c r="L110" s="21">
        <f>VLOOKUP(tab_rond[[#This Row],[Matériaux]],tab_matériaux[],3,FALSE)*tab_rond[[#This Row],[Surface m²]]</f>
        <v>103.53118589905162</v>
      </c>
      <c r="M110" s="18">
        <v>800</v>
      </c>
      <c r="N110" s="5" t="s">
        <v>6</v>
      </c>
      <c r="O110" s="46">
        <f>10^-3*tab_rond[[#This Row],[Poids au mètre(kg)]]*tab_rond[[#This Row],[Stock réel (mm) / m²]]</f>
        <v>82.824948719241291</v>
      </c>
      <c r="P110" s="50">
        <f>tab_rond[[#This Row],[Poids du stock réel (Kg)]]*VLOOKUP(tab_rond[[#This Row],[Matériaux]],tab_matériaux[],4,FALSE)</f>
        <v>93.592192052742647</v>
      </c>
      <c r="Q110" s="26"/>
      <c r="R110" s="6"/>
    </row>
    <row r="111" spans="1:18" x14ac:dyDescent="0.25">
      <c r="A111" s="28"/>
      <c r="B111" s="11" t="s">
        <v>143</v>
      </c>
      <c r="C111" s="16"/>
      <c r="D111" s="5" t="s">
        <v>225</v>
      </c>
      <c r="E111" s="5" t="s">
        <v>61</v>
      </c>
      <c r="F111" s="31" t="str">
        <f>VLOOKUP(tab_rond[[#This Row],[Matériaux]],tab_matériaux[],2,FALSE)</f>
        <v>Acier</v>
      </c>
      <c r="G111" s="5">
        <v>160</v>
      </c>
      <c r="H111" s="5"/>
      <c r="I111" s="5"/>
      <c r="J111" s="5"/>
      <c r="K111" s="18">
        <f>10^-6*PI()*(tab_rond[[#This Row],[Ø (mm)]]/2)^2</f>
        <v>2.0106192982974676E-2</v>
      </c>
      <c r="L111" s="21">
        <f>VLOOKUP(tab_rond[[#This Row],[Matériaux]],tab_matériaux[],3,FALSE)*tab_rond[[#This Row],[Surface m²]]</f>
        <v>156.82830526720247</v>
      </c>
      <c r="M111" s="18">
        <v>150</v>
      </c>
      <c r="N111" s="5" t="s">
        <v>6</v>
      </c>
      <c r="O111" s="46">
        <f>10^-3*tab_rond[[#This Row],[Poids au mètre(kg)]]*tab_rond[[#This Row],[Stock réel (mm) / m²]]</f>
        <v>23.524245790080371</v>
      </c>
      <c r="P111" s="50">
        <f>tab_rond[[#This Row],[Poids du stock réel (Kg)]]*VLOOKUP(tab_rond[[#This Row],[Matériaux]],tab_matériaux[],4,FALSE)</f>
        <v>26.582397742790818</v>
      </c>
      <c r="Q111" s="26"/>
      <c r="R111" s="6"/>
    </row>
    <row r="112" spans="1:18" x14ac:dyDescent="0.25">
      <c r="A112" s="28"/>
      <c r="B112" s="11" t="s">
        <v>144</v>
      </c>
      <c r="C112" s="16"/>
      <c r="D112" s="5" t="s">
        <v>225</v>
      </c>
      <c r="E112" s="5" t="s">
        <v>61</v>
      </c>
      <c r="F112" s="31" t="str">
        <f>VLOOKUP(tab_rond[[#This Row],[Matériaux]],tab_matériaux[],2,FALSE)</f>
        <v>Acier</v>
      </c>
      <c r="G112" s="5">
        <v>200</v>
      </c>
      <c r="H112" s="5"/>
      <c r="I112" s="5"/>
      <c r="J112" s="5"/>
      <c r="K112" s="18">
        <f>10^-6*PI()*(tab_rond[[#This Row],[Ø (mm)]]/2)^2</f>
        <v>3.1415926535897927E-2</v>
      </c>
      <c r="L112" s="21">
        <f>VLOOKUP(tab_rond[[#This Row],[Matériaux]],tab_matériaux[],3,FALSE)*tab_rond[[#This Row],[Surface m²]]</f>
        <v>245.04422698000383</v>
      </c>
      <c r="M112" s="18">
        <v>390</v>
      </c>
      <c r="N112" s="5" t="s">
        <v>6</v>
      </c>
      <c r="O112" s="46">
        <f>10^-3*tab_rond[[#This Row],[Poids au mètre(kg)]]*tab_rond[[#This Row],[Stock réel (mm) / m²]]</f>
        <v>95.567248522201496</v>
      </c>
      <c r="P112" s="50">
        <f>tab_rond[[#This Row],[Poids du stock réel (Kg)]]*VLOOKUP(tab_rond[[#This Row],[Matériaux]],tab_matériaux[],4,FALSE)</f>
        <v>107.99099083008768</v>
      </c>
      <c r="Q112" s="26"/>
      <c r="R112" s="6"/>
    </row>
    <row r="113" spans="1:18" x14ac:dyDescent="0.25">
      <c r="A113" s="28"/>
      <c r="B113" s="11"/>
      <c r="C113" s="16"/>
      <c r="D113" s="5" t="s">
        <v>225</v>
      </c>
      <c r="E113" s="5" t="s">
        <v>61</v>
      </c>
      <c r="F113" s="31" t="str">
        <f>VLOOKUP(tab_rond[[#This Row],[Matériaux]],tab_matériaux[],2,FALSE)</f>
        <v>Acier</v>
      </c>
      <c r="G113" s="7" t="s">
        <v>145</v>
      </c>
      <c r="H113" s="7"/>
      <c r="I113" s="7"/>
      <c r="J113" s="7"/>
      <c r="K113" s="18" t="e">
        <f>10^-6*PI()*(tab_rond[[#This Row],[Ø (mm)]]/2)^2</f>
        <v>#VALUE!</v>
      </c>
      <c r="L113" s="21" t="e">
        <f>VLOOKUP(tab_rond[[#This Row],[Matériaux]],tab_matériaux[],3,FALSE)*tab_rond[[#This Row],[Surface m²]]</f>
        <v>#VALUE!</v>
      </c>
      <c r="M113" s="18">
        <v>0</v>
      </c>
      <c r="N113" s="5" t="s">
        <v>6</v>
      </c>
      <c r="O113" s="46" t="e">
        <f>10^-3*tab_rond[[#This Row],[Poids au mètre(kg)]]*tab_rond[[#This Row],[Stock réel (mm) / m²]]</f>
        <v>#VALUE!</v>
      </c>
      <c r="P113" s="50" t="e">
        <f>tab_rond[[#This Row],[Poids du stock réel (Kg)]]*VLOOKUP(tab_rond[[#This Row],[Matériaux]],tab_matériaux[],4,FALSE)</f>
        <v>#VALUE!</v>
      </c>
      <c r="Q113" s="26"/>
      <c r="R113" s="6"/>
    </row>
    <row r="114" spans="1:18" x14ac:dyDescent="0.25">
      <c r="A114" s="28"/>
      <c r="B114" s="11"/>
      <c r="C114" s="40"/>
      <c r="D114" s="7" t="s">
        <v>225</v>
      </c>
      <c r="E114" s="7" t="s">
        <v>61</v>
      </c>
      <c r="F114" s="42" t="str">
        <f>VLOOKUP(tab_rond[[#This Row],[Matériaux]],tab_matériaux[],2,FALSE)</f>
        <v>Acier</v>
      </c>
      <c r="G114" s="7">
        <v>120</v>
      </c>
      <c r="H114" s="7"/>
      <c r="I114" s="7"/>
      <c r="J114" s="7"/>
      <c r="K114" s="18">
        <f>10^-6*PI()*(tab_rond[[#This Row],[Ø (mm)]]/2)^2</f>
        <v>1.1309733552923255E-2</v>
      </c>
      <c r="L114" s="19">
        <f>VLOOKUP(tab_rond[[#This Row],[Matériaux]],tab_matériaux[],3,FALSE)*tab_rond[[#This Row],[Surface m²]]</f>
        <v>88.215921712801389</v>
      </c>
      <c r="M114" s="19">
        <v>540</v>
      </c>
      <c r="N114" s="7" t="s">
        <v>6</v>
      </c>
      <c r="O114" s="47">
        <f>10^-3*tab_rond[[#This Row],[Poids au mètre(kg)]]*tab_rond[[#This Row],[Stock réel (mm) / m²]]</f>
        <v>47.636597724912754</v>
      </c>
      <c r="P114" s="51">
        <f>tab_rond[[#This Row],[Poids du stock réel (Kg)]]*VLOOKUP(tab_rond[[#This Row],[Matériaux]],tab_matériaux[],4,FALSE)</f>
        <v>53.829355429151406</v>
      </c>
      <c r="Q114" s="26"/>
      <c r="R114" s="6"/>
    </row>
    <row r="115" spans="1:18" x14ac:dyDescent="0.25">
      <c r="A115" s="28"/>
      <c r="B115" s="11"/>
      <c r="C115" s="40"/>
      <c r="D115" s="7" t="s">
        <v>225</v>
      </c>
      <c r="E115" s="7" t="s">
        <v>61</v>
      </c>
      <c r="F115" s="42" t="str">
        <f>VLOOKUP(tab_rond[[#This Row],[Matériaux]],tab_matériaux[],2,FALSE)</f>
        <v>Acier</v>
      </c>
      <c r="G115" s="7">
        <v>140</v>
      </c>
      <c r="H115" s="7"/>
      <c r="I115" s="7"/>
      <c r="J115" s="7"/>
      <c r="K115" s="18">
        <f>10^-6*PI()*(tab_rond[[#This Row],[Ø (mm)]]/2)^2</f>
        <v>1.5393804002589986E-2</v>
      </c>
      <c r="L115" s="19">
        <f>VLOOKUP(tab_rond[[#This Row],[Matériaux]],tab_matériaux[],3,FALSE)*tab_rond[[#This Row],[Surface m²]]</f>
        <v>120.07167122020189</v>
      </c>
      <c r="M115" s="19">
        <v>360</v>
      </c>
      <c r="N115" s="7" t="s">
        <v>6</v>
      </c>
      <c r="O115" s="47">
        <f>10^-3*tab_rond[[#This Row],[Poids au mètre(kg)]]*tab_rond[[#This Row],[Stock réel (mm) / m²]]</f>
        <v>43.225801639272682</v>
      </c>
      <c r="P115" s="51">
        <f>tab_rond[[#This Row],[Poids du stock réel (Kg)]]*VLOOKUP(tab_rond[[#This Row],[Matériaux]],tab_matériaux[],4,FALSE)</f>
        <v>48.845155852378127</v>
      </c>
      <c r="Q115" s="26"/>
      <c r="R115" s="6"/>
    </row>
    <row r="116" spans="1:18" x14ac:dyDescent="0.25">
      <c r="A116" s="28"/>
      <c r="B116" s="12" t="s">
        <v>146</v>
      </c>
      <c r="C116" s="16"/>
      <c r="D116" s="5" t="s">
        <v>225</v>
      </c>
      <c r="E116" s="5" t="s">
        <v>62</v>
      </c>
      <c r="F116" s="31" t="str">
        <f>VLOOKUP(tab_rond[[#This Row],[Matériaux]],tab_matériaux[],2,FALSE)</f>
        <v>Acier</v>
      </c>
      <c r="G116" s="5">
        <v>6</v>
      </c>
      <c r="H116" s="5"/>
      <c r="I116" s="5"/>
      <c r="J116" s="5"/>
      <c r="K116" s="18">
        <f>10^-6*PI()*(tab_rond[[#This Row],[Ø (mm)]]/2)^2</f>
        <v>2.8274333882308137E-5</v>
      </c>
      <c r="L116" s="21">
        <f>VLOOKUP(tab_rond[[#This Row],[Matériaux]],tab_matériaux[],3,FALSE)*tab_rond[[#This Row],[Surface m²]]</f>
        <v>0.21771237089377266</v>
      </c>
      <c r="M116" s="18">
        <v>900</v>
      </c>
      <c r="N116" s="5" t="s">
        <v>6</v>
      </c>
      <c r="O116" s="46">
        <f>10^-3*tab_rond[[#This Row],[Poids au mètre(kg)]]*tab_rond[[#This Row],[Stock réel (mm) / m²]]</f>
        <v>0.19594113380439537</v>
      </c>
      <c r="P116" s="50">
        <f>tab_rond[[#This Row],[Poids du stock réel (Kg)]]*VLOOKUP(tab_rond[[#This Row],[Matériaux]],tab_matériaux[],4,FALSE)</f>
        <v>0.28607405535441721</v>
      </c>
      <c r="Q116" s="26"/>
      <c r="R116" s="6"/>
    </row>
    <row r="117" spans="1:18" x14ac:dyDescent="0.25">
      <c r="A117" s="28"/>
      <c r="B117" s="11" t="s">
        <v>147</v>
      </c>
      <c r="C117" s="16"/>
      <c r="D117" s="5" t="s">
        <v>225</v>
      </c>
      <c r="E117" s="5" t="s">
        <v>62</v>
      </c>
      <c r="F117" s="31" t="str">
        <f>VLOOKUP(tab_rond[[#This Row],[Matériaux]],tab_matériaux[],2,FALSE)</f>
        <v>Acier</v>
      </c>
      <c r="G117" s="5">
        <v>8</v>
      </c>
      <c r="H117" s="5"/>
      <c r="I117" s="5"/>
      <c r="J117" s="5"/>
      <c r="K117" s="18">
        <f>10^-6*PI()*(tab_rond[[#This Row],[Ø (mm)]]/2)^2</f>
        <v>5.0265482457436686E-5</v>
      </c>
      <c r="L117" s="21">
        <f>VLOOKUP(tab_rond[[#This Row],[Matériaux]],tab_matériaux[],3,FALSE)*tab_rond[[#This Row],[Surface m²]]</f>
        <v>0.38704421492226249</v>
      </c>
      <c r="M117" s="18">
        <v>2000</v>
      </c>
      <c r="N117" s="5" t="s">
        <v>6</v>
      </c>
      <c r="O117" s="46">
        <f>10^-3*tab_rond[[#This Row],[Poids au mètre(kg)]]*tab_rond[[#This Row],[Stock réel (mm) / m²]]</f>
        <v>0.77408842984452497</v>
      </c>
      <c r="P117" s="50">
        <f>tab_rond[[#This Row],[Poids du stock réel (Kg)]]*VLOOKUP(tab_rond[[#This Row],[Matériaux]],tab_matériaux[],4,FALSE)</f>
        <v>1.1301691075730065</v>
      </c>
      <c r="Q117" s="26"/>
      <c r="R117" s="6"/>
    </row>
    <row r="118" spans="1:18" x14ac:dyDescent="0.25">
      <c r="A118" s="28"/>
      <c r="B118" s="11" t="s">
        <v>148</v>
      </c>
      <c r="C118" s="16"/>
      <c r="D118" s="5" t="s">
        <v>225</v>
      </c>
      <c r="E118" s="5" t="s">
        <v>62</v>
      </c>
      <c r="F118" s="31" t="str">
        <f>VLOOKUP(tab_rond[[#This Row],[Matériaux]],tab_matériaux[],2,FALSE)</f>
        <v>Acier</v>
      </c>
      <c r="G118" s="5">
        <v>10</v>
      </c>
      <c r="H118" s="5"/>
      <c r="I118" s="5"/>
      <c r="J118" s="5"/>
      <c r="K118" s="18">
        <f>10^-6*PI()*(tab_rond[[#This Row],[Ø (mm)]]/2)^2</f>
        <v>7.8539816339744827E-5</v>
      </c>
      <c r="L118" s="21">
        <f>VLOOKUP(tab_rond[[#This Row],[Matériaux]],tab_matériaux[],3,FALSE)*tab_rond[[#This Row],[Surface m²]]</f>
        <v>0.6047565858160352</v>
      </c>
      <c r="M118" s="18">
        <v>3000</v>
      </c>
      <c r="N118" s="5" t="s">
        <v>6</v>
      </c>
      <c r="O118" s="46">
        <f>10^-3*tab_rond[[#This Row],[Poids au mètre(kg)]]*tab_rond[[#This Row],[Stock réel (mm) / m²]]</f>
        <v>1.8142697574481057</v>
      </c>
      <c r="P118" s="50">
        <f>tab_rond[[#This Row],[Poids du stock réel (Kg)]]*VLOOKUP(tab_rond[[#This Row],[Matériaux]],tab_matériaux[],4,FALSE)</f>
        <v>2.6488338458742344</v>
      </c>
      <c r="Q118" s="26"/>
      <c r="R118" s="6"/>
    </row>
    <row r="119" spans="1:18" x14ac:dyDescent="0.25">
      <c r="A119" s="28"/>
      <c r="B119" s="11" t="s">
        <v>149</v>
      </c>
      <c r="C119" s="16"/>
      <c r="D119" s="5" t="s">
        <v>225</v>
      </c>
      <c r="E119" s="5" t="s">
        <v>62</v>
      </c>
      <c r="F119" s="31" t="str">
        <f>VLOOKUP(tab_rond[[#This Row],[Matériaux]],tab_matériaux[],2,FALSE)</f>
        <v>Acier</v>
      </c>
      <c r="G119" s="5">
        <v>16</v>
      </c>
      <c r="H119" s="5"/>
      <c r="I119" s="5"/>
      <c r="J119" s="5"/>
      <c r="K119" s="18">
        <f>10^-6*PI()*(tab_rond[[#This Row],[Ø (mm)]]/2)^2</f>
        <v>2.0106192982974675E-4</v>
      </c>
      <c r="L119" s="21">
        <f>VLOOKUP(tab_rond[[#This Row],[Matériaux]],tab_matériaux[],3,FALSE)*tab_rond[[#This Row],[Surface m²]]</f>
        <v>1.5481768596890499</v>
      </c>
      <c r="M119" s="18">
        <v>5000</v>
      </c>
      <c r="N119" s="5" t="s">
        <v>6</v>
      </c>
      <c r="O119" s="46">
        <f>10^-3*tab_rond[[#This Row],[Poids au mètre(kg)]]*tab_rond[[#This Row],[Stock réel (mm) / m²]]</f>
        <v>7.7408842984452502</v>
      </c>
      <c r="P119" s="50">
        <f>tab_rond[[#This Row],[Poids du stock réel (Kg)]]*VLOOKUP(tab_rond[[#This Row],[Matériaux]],tab_matériaux[],4,FALSE)</f>
        <v>11.301691075730066</v>
      </c>
      <c r="Q119" s="26"/>
      <c r="R119" s="6"/>
    </row>
    <row r="120" spans="1:18" x14ac:dyDescent="0.25">
      <c r="A120" s="28"/>
      <c r="B120" s="11" t="s">
        <v>150</v>
      </c>
      <c r="C120" s="16"/>
      <c r="D120" s="5" t="s">
        <v>225</v>
      </c>
      <c r="E120" s="5" t="s">
        <v>62</v>
      </c>
      <c r="F120" s="31" t="str">
        <f>VLOOKUP(tab_rond[[#This Row],[Matériaux]],tab_matériaux[],2,FALSE)</f>
        <v>Acier</v>
      </c>
      <c r="G120" s="5">
        <v>25</v>
      </c>
      <c r="H120" s="5"/>
      <c r="I120" s="5"/>
      <c r="J120" s="5"/>
      <c r="K120" s="18">
        <f>10^-6*PI()*(tab_rond[[#This Row],[Ø (mm)]]/2)^2</f>
        <v>4.9087385212340511E-4</v>
      </c>
      <c r="L120" s="21">
        <f>VLOOKUP(tab_rond[[#This Row],[Matériaux]],tab_matériaux[],3,FALSE)*tab_rond[[#This Row],[Surface m²]]</f>
        <v>3.7797286613502195</v>
      </c>
      <c r="M120" s="18">
        <v>1000</v>
      </c>
      <c r="N120" s="5" t="s">
        <v>6</v>
      </c>
      <c r="O120" s="46">
        <f>10^-3*tab_rond[[#This Row],[Poids au mètre(kg)]]*tab_rond[[#This Row],[Stock réel (mm) / m²]]</f>
        <v>3.7797286613502195</v>
      </c>
      <c r="P120" s="50">
        <f>tab_rond[[#This Row],[Poids du stock réel (Kg)]]*VLOOKUP(tab_rond[[#This Row],[Matériaux]],tab_matériaux[],4,FALSE)</f>
        <v>5.5184038455713207</v>
      </c>
      <c r="Q120" s="26"/>
      <c r="R120" s="6"/>
    </row>
    <row r="121" spans="1:18" x14ac:dyDescent="0.25">
      <c r="A121" s="28"/>
      <c r="B121" s="11" t="s">
        <v>151</v>
      </c>
      <c r="C121" s="16"/>
      <c r="D121" s="5" t="s">
        <v>225</v>
      </c>
      <c r="E121" s="5" t="s">
        <v>62</v>
      </c>
      <c r="F121" s="31" t="str">
        <f>VLOOKUP(tab_rond[[#This Row],[Matériaux]],tab_matériaux[],2,FALSE)</f>
        <v>Acier</v>
      </c>
      <c r="G121" s="5">
        <v>32</v>
      </c>
      <c r="H121" s="5"/>
      <c r="I121" s="5"/>
      <c r="J121" s="5"/>
      <c r="K121" s="18">
        <f>10^-6*PI()*(tab_rond[[#This Row],[Ø (mm)]]/2)^2</f>
        <v>8.0424771931898698E-4</v>
      </c>
      <c r="L121" s="21">
        <f>VLOOKUP(tab_rond[[#This Row],[Matériaux]],tab_matériaux[],3,FALSE)*tab_rond[[#This Row],[Surface m²]]</f>
        <v>6.1927074387561998</v>
      </c>
      <c r="M121" s="18">
        <v>4000</v>
      </c>
      <c r="N121" s="5" t="s">
        <v>6</v>
      </c>
      <c r="O121" s="46">
        <f>10^-3*tab_rond[[#This Row],[Poids au mètre(kg)]]*tab_rond[[#This Row],[Stock réel (mm) / m²]]</f>
        <v>24.770829755024799</v>
      </c>
      <c r="P121" s="50">
        <f>tab_rond[[#This Row],[Poids du stock réel (Kg)]]*VLOOKUP(tab_rond[[#This Row],[Matériaux]],tab_matériaux[],4,FALSE)</f>
        <v>36.165411442336207</v>
      </c>
      <c r="Q121" s="26"/>
      <c r="R121" s="6"/>
    </row>
    <row r="122" spans="1:18" x14ac:dyDescent="0.25">
      <c r="A122" s="28"/>
      <c r="B122" s="11" t="s">
        <v>152</v>
      </c>
      <c r="C122" s="16"/>
      <c r="D122" s="5" t="s">
        <v>225</v>
      </c>
      <c r="E122" s="5" t="s">
        <v>62</v>
      </c>
      <c r="F122" s="31" t="str">
        <f>VLOOKUP(tab_rond[[#This Row],[Matériaux]],tab_matériaux[],2,FALSE)</f>
        <v>Acier</v>
      </c>
      <c r="G122" s="5">
        <v>40</v>
      </c>
      <c r="H122" s="5"/>
      <c r="I122" s="5"/>
      <c r="J122" s="5"/>
      <c r="K122" s="18">
        <f>10^-6*PI()*(tab_rond[[#This Row],[Ø (mm)]]/2)^2</f>
        <v>1.2566370614359172E-3</v>
      </c>
      <c r="L122" s="21">
        <f>VLOOKUP(tab_rond[[#This Row],[Matériaux]],tab_matériaux[],3,FALSE)*tab_rond[[#This Row],[Surface m²]]</f>
        <v>9.6761053730565632</v>
      </c>
      <c r="M122" s="18">
        <v>300</v>
      </c>
      <c r="N122" s="5" t="s">
        <v>6</v>
      </c>
      <c r="O122" s="46">
        <f>10^-3*tab_rond[[#This Row],[Poids au mètre(kg)]]*tab_rond[[#This Row],[Stock réel (mm) / m²]]</f>
        <v>2.902831611916969</v>
      </c>
      <c r="P122" s="50">
        <f>tab_rond[[#This Row],[Poids du stock réel (Kg)]]*VLOOKUP(tab_rond[[#This Row],[Matériaux]],tab_matériaux[],4,FALSE)</f>
        <v>4.2381341533987751</v>
      </c>
      <c r="Q122" s="26"/>
      <c r="R122" s="6"/>
    </row>
    <row r="123" spans="1:18" x14ac:dyDescent="0.25">
      <c r="A123" s="28"/>
      <c r="B123" s="11" t="s">
        <v>153</v>
      </c>
      <c r="C123" s="16"/>
      <c r="D123" s="5" t="s">
        <v>225</v>
      </c>
      <c r="E123" s="5" t="s">
        <v>62</v>
      </c>
      <c r="F123" s="31" t="str">
        <f>VLOOKUP(tab_rond[[#This Row],[Matériaux]],tab_matériaux[],2,FALSE)</f>
        <v>Acier</v>
      </c>
      <c r="G123" s="5">
        <v>50</v>
      </c>
      <c r="H123" s="5"/>
      <c r="I123" s="5"/>
      <c r="J123" s="5"/>
      <c r="K123" s="18">
        <f>10^-6*PI()*(tab_rond[[#This Row],[Ø (mm)]]/2)^2</f>
        <v>1.9634954084936204E-3</v>
      </c>
      <c r="L123" s="21">
        <f>VLOOKUP(tab_rond[[#This Row],[Matériaux]],tab_matériaux[],3,FALSE)*tab_rond[[#This Row],[Surface m²]]</f>
        <v>15.118914645400878</v>
      </c>
      <c r="M123" s="18">
        <v>3600</v>
      </c>
      <c r="N123" s="5" t="s">
        <v>6</v>
      </c>
      <c r="O123" s="46">
        <f>10^-3*tab_rond[[#This Row],[Poids au mètre(kg)]]*tab_rond[[#This Row],[Stock réel (mm) / m²]]</f>
        <v>54.428092723443157</v>
      </c>
      <c r="P123" s="50">
        <f>tab_rond[[#This Row],[Poids du stock réel (Kg)]]*VLOOKUP(tab_rond[[#This Row],[Matériaux]],tab_matériaux[],4,FALSE)</f>
        <v>79.465015376227001</v>
      </c>
      <c r="Q123" s="26"/>
      <c r="R123" s="6"/>
    </row>
    <row r="124" spans="1:18" x14ac:dyDescent="0.25">
      <c r="A124" s="28"/>
      <c r="B124" s="12" t="s">
        <v>154</v>
      </c>
      <c r="C124" s="16"/>
      <c r="D124" s="5" t="s">
        <v>225</v>
      </c>
      <c r="E124" s="5" t="s">
        <v>62</v>
      </c>
      <c r="F124" s="31" t="str">
        <f>VLOOKUP(tab_rond[[#This Row],[Matériaux]],tab_matériaux[],2,FALSE)</f>
        <v>Acier</v>
      </c>
      <c r="G124" s="5">
        <v>60</v>
      </c>
      <c r="H124" s="5"/>
      <c r="I124" s="5"/>
      <c r="J124" s="5"/>
      <c r="K124" s="18">
        <f>10^-6*PI()*(tab_rond[[#This Row],[Ø (mm)]]/2)^2</f>
        <v>2.8274333882308137E-3</v>
      </c>
      <c r="L124" s="21">
        <f>VLOOKUP(tab_rond[[#This Row],[Matériaux]],tab_matériaux[],3,FALSE)*tab_rond[[#This Row],[Surface m²]]</f>
        <v>21.771237089377266</v>
      </c>
      <c r="M124" s="18">
        <v>400</v>
      </c>
      <c r="N124" s="5" t="s">
        <v>6</v>
      </c>
      <c r="O124" s="46">
        <f>10^-3*tab_rond[[#This Row],[Poids au mètre(kg)]]*tab_rond[[#This Row],[Stock réel (mm) / m²]]</f>
        <v>8.7084948357509067</v>
      </c>
      <c r="P124" s="50">
        <f>tab_rond[[#This Row],[Poids du stock réel (Kg)]]*VLOOKUP(tab_rond[[#This Row],[Matériaux]],tab_matériaux[],4,FALSE)</f>
        <v>12.714402460196323</v>
      </c>
      <c r="Q124" s="26"/>
      <c r="R124" s="6"/>
    </row>
    <row r="125" spans="1:18" x14ac:dyDescent="0.25">
      <c r="A125" s="28"/>
      <c r="B125" s="11" t="s">
        <v>155</v>
      </c>
      <c r="C125" s="16"/>
      <c r="D125" s="5" t="s">
        <v>225</v>
      </c>
      <c r="E125" s="5" t="s">
        <v>62</v>
      </c>
      <c r="F125" s="31" t="str">
        <f>VLOOKUP(tab_rond[[#This Row],[Matériaux]],tab_matériaux[],2,FALSE)</f>
        <v>Acier</v>
      </c>
      <c r="G125" s="5">
        <v>65</v>
      </c>
      <c r="H125" s="5"/>
      <c r="I125" s="5"/>
      <c r="J125" s="5"/>
      <c r="K125" s="18">
        <f>10^-6*PI()*(tab_rond[[#This Row],[Ø (mm)]]/2)^2</f>
        <v>3.3183072403542187E-3</v>
      </c>
      <c r="L125" s="21">
        <f>VLOOKUP(tab_rond[[#This Row],[Matériaux]],tab_matériaux[],3,FALSE)*tab_rond[[#This Row],[Surface m²]]</f>
        <v>25.550965750727485</v>
      </c>
      <c r="M125" s="18">
        <v>3050</v>
      </c>
      <c r="N125" s="5" t="s">
        <v>6</v>
      </c>
      <c r="O125" s="46">
        <f>10^-3*tab_rond[[#This Row],[Poids au mètre(kg)]]*tab_rond[[#This Row],[Stock réel (mm) / m²]]</f>
        <v>77.930445539718832</v>
      </c>
      <c r="P125" s="50">
        <f>tab_rond[[#This Row],[Poids du stock réel (Kg)]]*VLOOKUP(tab_rond[[#This Row],[Matériaux]],tab_matériaux[],4,FALSE)</f>
        <v>113.77845048798949</v>
      </c>
      <c r="Q125" s="26"/>
      <c r="R125" s="6"/>
    </row>
    <row r="126" spans="1:18" x14ac:dyDescent="0.25">
      <c r="A126" s="28"/>
      <c r="B126" s="11" t="s">
        <v>156</v>
      </c>
      <c r="C126" s="16"/>
      <c r="D126" s="5" t="s">
        <v>225</v>
      </c>
      <c r="E126" s="5" t="s">
        <v>62</v>
      </c>
      <c r="F126" s="31" t="str">
        <f>VLOOKUP(tab_rond[[#This Row],[Matériaux]],tab_matériaux[],2,FALSE)</f>
        <v>Acier</v>
      </c>
      <c r="G126" s="5">
        <v>85</v>
      </c>
      <c r="H126" s="5"/>
      <c r="I126" s="5"/>
      <c r="J126" s="5"/>
      <c r="K126" s="18">
        <f>10^-6*PI()*(tab_rond[[#This Row],[Ø (mm)]]/2)^2</f>
        <v>5.6745017305465635E-3</v>
      </c>
      <c r="L126" s="21">
        <f>VLOOKUP(tab_rond[[#This Row],[Matériaux]],tab_matériaux[],3,FALSE)*tab_rond[[#This Row],[Surface m²]]</f>
        <v>43.69366332520854</v>
      </c>
      <c r="M126" s="18">
        <v>1700</v>
      </c>
      <c r="N126" s="5" t="s">
        <v>6</v>
      </c>
      <c r="O126" s="46">
        <f>10^-3*tab_rond[[#This Row],[Poids au mètre(kg)]]*tab_rond[[#This Row],[Stock réel (mm) / m²]]</f>
        <v>74.279227652854516</v>
      </c>
      <c r="P126" s="50">
        <f>tab_rond[[#This Row],[Poids du stock réel (Kg)]]*VLOOKUP(tab_rond[[#This Row],[Matériaux]],tab_matériaux[],4,FALSE)</f>
        <v>108.44767237316759</v>
      </c>
      <c r="Q126" s="26"/>
      <c r="R126" s="6"/>
    </row>
    <row r="127" spans="1:18" x14ac:dyDescent="0.25">
      <c r="A127" s="28"/>
      <c r="B127" s="11" t="s">
        <v>157</v>
      </c>
      <c r="C127" s="16"/>
      <c r="D127" s="5" t="s">
        <v>225</v>
      </c>
      <c r="E127" s="5" t="s">
        <v>62</v>
      </c>
      <c r="F127" s="31" t="str">
        <f>VLOOKUP(tab_rond[[#This Row],[Matériaux]],tab_matériaux[],2,FALSE)</f>
        <v>Acier</v>
      </c>
      <c r="G127" s="5">
        <v>125</v>
      </c>
      <c r="H127" s="5"/>
      <c r="I127" s="5"/>
      <c r="J127" s="5"/>
      <c r="K127" s="18">
        <f>10^-6*PI()*(tab_rond[[#This Row],[Ø (mm)]]/2)^2</f>
        <v>1.2271846303085129E-2</v>
      </c>
      <c r="L127" s="21">
        <f>VLOOKUP(tab_rond[[#This Row],[Matériaux]],tab_matériaux[],3,FALSE)*tab_rond[[#This Row],[Surface m²]]</f>
        <v>94.493216533755501</v>
      </c>
      <c r="M127" s="18">
        <v>1700</v>
      </c>
      <c r="N127" s="5" t="s">
        <v>6</v>
      </c>
      <c r="O127" s="46">
        <f>10^-3*tab_rond[[#This Row],[Poids au mètre(kg)]]*tab_rond[[#This Row],[Stock réel (mm) / m²]]</f>
        <v>160.63846810738434</v>
      </c>
      <c r="P127" s="50">
        <f>tab_rond[[#This Row],[Poids du stock réel (Kg)]]*VLOOKUP(tab_rond[[#This Row],[Matériaux]],tab_matériaux[],4,FALSE)</f>
        <v>234.53216343678113</v>
      </c>
      <c r="Q127" s="26"/>
      <c r="R127" s="6"/>
    </row>
    <row r="128" spans="1:18" x14ac:dyDescent="0.25">
      <c r="A128" s="28"/>
      <c r="B128" s="11" t="s">
        <v>158</v>
      </c>
      <c r="C128" s="16"/>
      <c r="D128" s="5" t="s">
        <v>225</v>
      </c>
      <c r="E128" s="5" t="s">
        <v>62</v>
      </c>
      <c r="F128" s="31" t="str">
        <f>VLOOKUP(tab_rond[[#This Row],[Matériaux]],tab_matériaux[],2,FALSE)</f>
        <v>Acier</v>
      </c>
      <c r="G128" s="5">
        <v>160</v>
      </c>
      <c r="H128" s="5"/>
      <c r="I128" s="5"/>
      <c r="J128" s="5"/>
      <c r="K128" s="18">
        <f>10^-6*PI()*(tab_rond[[#This Row],[Ø (mm)]]/2)^2</f>
        <v>2.0106192982974676E-2</v>
      </c>
      <c r="L128" s="21">
        <f>VLOOKUP(tab_rond[[#This Row],[Matériaux]],tab_matériaux[],3,FALSE)*tab_rond[[#This Row],[Surface m²]]</f>
        <v>154.81768596890501</v>
      </c>
      <c r="M128" s="18">
        <v>200</v>
      </c>
      <c r="N128" s="5" t="s">
        <v>6</v>
      </c>
      <c r="O128" s="46">
        <f>10^-3*tab_rond[[#This Row],[Poids au mètre(kg)]]*tab_rond[[#This Row],[Stock réel (mm) / m²]]</f>
        <v>30.963537193781004</v>
      </c>
      <c r="P128" s="50">
        <f>tab_rond[[#This Row],[Poids du stock réel (Kg)]]*VLOOKUP(tab_rond[[#This Row],[Matériaux]],tab_matériaux[],4,FALSE)</f>
        <v>45.206764302920263</v>
      </c>
      <c r="Q128" s="26"/>
      <c r="R128" s="6"/>
    </row>
    <row r="129" spans="1:18" x14ac:dyDescent="0.25">
      <c r="A129" s="28"/>
      <c r="B129" s="11" t="s">
        <v>159</v>
      </c>
      <c r="C129" s="16"/>
      <c r="D129" s="5" t="s">
        <v>225</v>
      </c>
      <c r="E129" s="5" t="s">
        <v>62</v>
      </c>
      <c r="F129" s="31" t="str">
        <f>VLOOKUP(tab_rond[[#This Row],[Matériaux]],tab_matériaux[],2,FALSE)</f>
        <v>Acier</v>
      </c>
      <c r="G129" s="5">
        <v>250</v>
      </c>
      <c r="H129" s="5"/>
      <c r="I129" s="5"/>
      <c r="J129" s="5"/>
      <c r="K129" s="18">
        <f>10^-6*PI()*(tab_rond[[#This Row],[Ø (mm)]]/2)^2</f>
        <v>4.9087385212340517E-2</v>
      </c>
      <c r="L129" s="21">
        <f>VLOOKUP(tab_rond[[#This Row],[Matériaux]],tab_matériaux[],3,FALSE)*tab_rond[[#This Row],[Surface m²]]</f>
        <v>377.972866135022</v>
      </c>
      <c r="M129" s="18">
        <v>370</v>
      </c>
      <c r="N129" s="5" t="s">
        <v>6</v>
      </c>
      <c r="O129" s="46">
        <f>10^-3*tab_rond[[#This Row],[Poids au mètre(kg)]]*tab_rond[[#This Row],[Stock réel (mm) / m²]]</f>
        <v>139.84996046995815</v>
      </c>
      <c r="P129" s="50">
        <f>tab_rond[[#This Row],[Poids du stock réel (Kg)]]*VLOOKUP(tab_rond[[#This Row],[Matériaux]],tab_matériaux[],4,FALSE)</f>
        <v>204.1809422861389</v>
      </c>
      <c r="Q129" s="26"/>
      <c r="R129" s="6"/>
    </row>
    <row r="130" spans="1:18" x14ac:dyDescent="0.25">
      <c r="A130" s="28"/>
      <c r="B130" s="11"/>
      <c r="C130" s="40"/>
      <c r="D130" s="7" t="s">
        <v>225</v>
      </c>
      <c r="E130" s="7" t="s">
        <v>62</v>
      </c>
      <c r="F130" s="42" t="str">
        <f>VLOOKUP(tab_rond[[#This Row],[Matériaux]],tab_matériaux[],2,FALSE)</f>
        <v>Acier</v>
      </c>
      <c r="G130" s="7">
        <v>250</v>
      </c>
      <c r="H130" s="7"/>
      <c r="I130" s="7"/>
      <c r="J130" s="7"/>
      <c r="K130" s="18">
        <f>10^-6*PI()*(tab_rond[[#This Row],[Ø (mm)]]/2)^2</f>
        <v>4.9087385212340517E-2</v>
      </c>
      <c r="L130" s="19">
        <f>VLOOKUP(tab_rond[[#This Row],[Matériaux]],tab_matériaux[],3,FALSE)*tab_rond[[#This Row],[Surface m²]]</f>
        <v>377.972866135022</v>
      </c>
      <c r="M130" s="19">
        <v>90</v>
      </c>
      <c r="N130" s="7" t="s">
        <v>6</v>
      </c>
      <c r="O130" s="47">
        <f>10^-3*tab_rond[[#This Row],[Poids au mètre(kg)]]*tab_rond[[#This Row],[Stock réel (mm) / m²]]</f>
        <v>34.017557952151982</v>
      </c>
      <c r="P130" s="51">
        <f>tab_rond[[#This Row],[Poids du stock réel (Kg)]]*VLOOKUP(tab_rond[[#This Row],[Matériaux]],tab_matériaux[],4,FALSE)</f>
        <v>49.665634610141893</v>
      </c>
      <c r="Q130" s="26"/>
      <c r="R130" s="6"/>
    </row>
    <row r="131" spans="1:18" x14ac:dyDescent="0.25">
      <c r="A131" s="28"/>
      <c r="B131" s="11"/>
      <c r="C131" s="40"/>
      <c r="D131" s="7" t="s">
        <v>225</v>
      </c>
      <c r="E131" s="7" t="s">
        <v>62</v>
      </c>
      <c r="F131" s="42" t="str">
        <f>VLOOKUP(tab_rond[[#This Row],[Matériaux]],tab_matériaux[],2,FALSE)</f>
        <v>Acier</v>
      </c>
      <c r="G131" s="7">
        <v>260</v>
      </c>
      <c r="H131" s="7"/>
      <c r="I131" s="7"/>
      <c r="J131" s="7"/>
      <c r="K131" s="18">
        <f>10^-6*PI()*(tab_rond[[#This Row],[Ø (mm)]]/2)^2</f>
        <v>5.3092915845667499E-2</v>
      </c>
      <c r="L131" s="19">
        <f>VLOOKUP(tab_rond[[#This Row],[Matériaux]],tab_matériaux[],3,FALSE)*tab_rond[[#This Row],[Surface m²]]</f>
        <v>408.81545201163976</v>
      </c>
      <c r="M131" s="19">
        <v>50</v>
      </c>
      <c r="N131" s="7" t="s">
        <v>6</v>
      </c>
      <c r="O131" s="47">
        <f>10^-3*tab_rond[[#This Row],[Poids au mètre(kg)]]*tab_rond[[#This Row],[Stock réel (mm) / m²]]</f>
        <v>20.440772600581987</v>
      </c>
      <c r="P131" s="51">
        <f>tab_rond[[#This Row],[Poids du stock réel (Kg)]]*VLOOKUP(tab_rond[[#This Row],[Matériaux]],tab_matériaux[],4,FALSE)</f>
        <v>29.843527996849701</v>
      </c>
      <c r="Q131" s="26"/>
      <c r="R131" s="6"/>
    </row>
    <row r="132" spans="1:18" x14ac:dyDescent="0.25">
      <c r="A132" s="28"/>
      <c r="B132" s="11"/>
      <c r="C132" s="40"/>
      <c r="D132" s="7" t="s">
        <v>225</v>
      </c>
      <c r="E132" s="7" t="s">
        <v>62</v>
      </c>
      <c r="F132" s="42" t="str">
        <f>VLOOKUP(tab_rond[[#This Row],[Matériaux]],tab_matériaux[],2,FALSE)</f>
        <v>Acier</v>
      </c>
      <c r="G132" s="7">
        <v>350</v>
      </c>
      <c r="H132" s="7"/>
      <c r="I132" s="7"/>
      <c r="J132" s="7"/>
      <c r="K132" s="18">
        <f>10^-6*PI()*(tab_rond[[#This Row],[Ø (mm)]]/2)^2</f>
        <v>9.6211275016187411E-2</v>
      </c>
      <c r="L132" s="19">
        <f>VLOOKUP(tab_rond[[#This Row],[Matériaux]],tab_matériaux[],3,FALSE)*tab_rond[[#This Row],[Surface m²]]</f>
        <v>740.82681762464301</v>
      </c>
      <c r="M132" s="19">
        <v>60</v>
      </c>
      <c r="N132" s="7" t="s">
        <v>6</v>
      </c>
      <c r="O132" s="47">
        <f>10^-3*tab_rond[[#This Row],[Poids au mètre(kg)]]*tab_rond[[#This Row],[Stock réel (mm) / m²]]</f>
        <v>44.449609057478575</v>
      </c>
      <c r="P132" s="51">
        <f>tab_rond[[#This Row],[Poids du stock réel (Kg)]]*VLOOKUP(tab_rond[[#This Row],[Matériaux]],tab_matériaux[],4,FALSE)</f>
        <v>64.896429223918716</v>
      </c>
      <c r="Q132" s="26"/>
      <c r="R132" s="6"/>
    </row>
    <row r="133" spans="1:18" x14ac:dyDescent="0.25">
      <c r="A133" s="28"/>
      <c r="B133" s="11"/>
      <c r="C133" s="16"/>
      <c r="D133" s="5" t="s">
        <v>225</v>
      </c>
      <c r="E133" s="5" t="s">
        <v>200</v>
      </c>
      <c r="F133" s="31" t="str">
        <f>VLOOKUP(tab_rond[[#This Row],[Matériaux]],tab_matériaux[],2,FALSE)</f>
        <v>Plastique</v>
      </c>
      <c r="G133" s="5">
        <v>30</v>
      </c>
      <c r="H133" s="5"/>
      <c r="I133" s="5"/>
      <c r="J133" s="5"/>
      <c r="K133" s="18">
        <f>10^-6*PI()*(tab_rond[[#This Row],[Ø (mm)]]/2)^2</f>
        <v>7.0685834705770342E-4</v>
      </c>
      <c r="L133" s="21">
        <f>VLOOKUP(tab_rond[[#This Row],[Matériaux]],tab_matériaux[],3,FALSE)*tab_rond[[#This Row],[Surface m²]]</f>
        <v>0.97546451893963071</v>
      </c>
      <c r="M133" s="18">
        <v>1000</v>
      </c>
      <c r="N133" s="5" t="s">
        <v>6</v>
      </c>
      <c r="O133" s="46">
        <f>10^-3*tab_rond[[#This Row],[Poids au mètre(kg)]]*tab_rond[[#This Row],[Stock réel (mm) / m²]]</f>
        <v>0.97546451893963071</v>
      </c>
      <c r="P133" s="50">
        <f>tab_rond[[#This Row],[Poids du stock réel (Kg)]]*VLOOKUP(tab_rond[[#This Row],[Matériaux]],tab_matériaux[],4,FALSE)</f>
        <v>5.7845045973120097</v>
      </c>
      <c r="Q133" s="26"/>
      <c r="R133" s="6"/>
    </row>
    <row r="134" spans="1:18" x14ac:dyDescent="0.25">
      <c r="A134" s="28"/>
      <c r="B134" s="11"/>
      <c r="C134" s="16"/>
      <c r="D134" s="5" t="s">
        <v>225</v>
      </c>
      <c r="E134" s="5" t="s">
        <v>200</v>
      </c>
      <c r="F134" s="31" t="str">
        <f>VLOOKUP(tab_rond[[#This Row],[Matériaux]],tab_matériaux[],2,FALSE)</f>
        <v>Plastique</v>
      </c>
      <c r="G134" s="5">
        <v>45</v>
      </c>
      <c r="H134" s="5"/>
      <c r="I134" s="5"/>
      <c r="J134" s="5"/>
      <c r="K134" s="18">
        <f>10^-6*PI()*(tab_rond[[#This Row],[Ø (mm)]]/2)^2</f>
        <v>1.5904312808798326E-3</v>
      </c>
      <c r="L134" s="21">
        <f>VLOOKUP(tab_rond[[#This Row],[Matériaux]],tab_matériaux[],3,FALSE)*tab_rond[[#This Row],[Surface m²]]</f>
        <v>2.1947951676141688</v>
      </c>
      <c r="M134" s="18">
        <v>1000</v>
      </c>
      <c r="N134" s="5" t="s">
        <v>6</v>
      </c>
      <c r="O134" s="46">
        <f>10^-3*tab_rond[[#This Row],[Poids au mètre(kg)]]*tab_rond[[#This Row],[Stock réel (mm) / m²]]</f>
        <v>2.1947951676141688</v>
      </c>
      <c r="P134" s="50">
        <f>tab_rond[[#This Row],[Poids du stock réel (Kg)]]*VLOOKUP(tab_rond[[#This Row],[Matériaux]],tab_matériaux[],4,FALSE)</f>
        <v>13.01513534395202</v>
      </c>
      <c r="Q134" s="26"/>
      <c r="R134" s="6"/>
    </row>
    <row r="135" spans="1:18" x14ac:dyDescent="0.25">
      <c r="A135" s="28"/>
      <c r="B135" s="11"/>
      <c r="C135" s="16"/>
      <c r="D135" s="5" t="s">
        <v>225</v>
      </c>
      <c r="E135" s="5" t="s">
        <v>200</v>
      </c>
      <c r="F135" s="31" t="str">
        <f>VLOOKUP(tab_rond[[#This Row],[Matériaux]],tab_matériaux[],2,FALSE)</f>
        <v>Plastique</v>
      </c>
      <c r="G135" s="5">
        <v>90</v>
      </c>
      <c r="H135" s="5"/>
      <c r="I135" s="5"/>
      <c r="J135" s="5"/>
      <c r="K135" s="18">
        <f>10^-6*PI()*(tab_rond[[#This Row],[Ø (mm)]]/2)^2</f>
        <v>6.3617251235193305E-3</v>
      </c>
      <c r="L135" s="21">
        <f>VLOOKUP(tab_rond[[#This Row],[Matériaux]],tab_matériaux[],3,FALSE)*tab_rond[[#This Row],[Surface m²]]</f>
        <v>8.7791806704566753</v>
      </c>
      <c r="M135" s="18">
        <v>850</v>
      </c>
      <c r="N135" s="5" t="s">
        <v>6</v>
      </c>
      <c r="O135" s="46">
        <f>10^-3*tab_rond[[#This Row],[Poids au mètre(kg)]]*tab_rond[[#This Row],[Stock réel (mm) / m²]]</f>
        <v>7.4623035698881743</v>
      </c>
      <c r="P135" s="50">
        <f>tab_rond[[#This Row],[Poids du stock réel (Kg)]]*VLOOKUP(tab_rond[[#This Row],[Matériaux]],tab_matériaux[],4,FALSE)</f>
        <v>44.251460169436875</v>
      </c>
      <c r="Q135" s="26"/>
      <c r="R135" s="6"/>
    </row>
    <row r="136" spans="1:18" x14ac:dyDescent="0.25">
      <c r="A136" s="28"/>
      <c r="B136" s="11"/>
      <c r="C136" s="16"/>
      <c r="D136" s="5" t="s">
        <v>225</v>
      </c>
      <c r="E136" s="5" t="s">
        <v>200</v>
      </c>
      <c r="F136" s="31" t="str">
        <f>VLOOKUP(tab_rond[[#This Row],[Matériaux]],tab_matériaux[],2,FALSE)</f>
        <v>Plastique</v>
      </c>
      <c r="G136" s="5">
        <v>100</v>
      </c>
      <c r="H136" s="5"/>
      <c r="I136" s="5"/>
      <c r="J136" s="5"/>
      <c r="K136" s="18">
        <f>10^-6*PI()*(tab_rond[[#This Row],[Ø (mm)]]/2)^2</f>
        <v>7.8539816339744817E-3</v>
      </c>
      <c r="L136" s="21">
        <f>VLOOKUP(tab_rond[[#This Row],[Matériaux]],tab_matériaux[],3,FALSE)*tab_rond[[#This Row],[Surface m²]]</f>
        <v>10.838494654884785</v>
      </c>
      <c r="M136" s="18">
        <v>400</v>
      </c>
      <c r="N136" s="5" t="s">
        <v>6</v>
      </c>
      <c r="O136" s="46">
        <f>10^-3*tab_rond[[#This Row],[Poids au mètre(kg)]]*tab_rond[[#This Row],[Stock réel (mm) / m²]]</f>
        <v>4.335397861953914</v>
      </c>
      <c r="P136" s="50">
        <f>tab_rond[[#This Row],[Poids du stock réel (Kg)]]*VLOOKUP(tab_rond[[#This Row],[Matériaux]],tab_matériaux[],4,FALSE)</f>
        <v>25.708909321386709</v>
      </c>
      <c r="Q136" s="26"/>
      <c r="R136" s="6"/>
    </row>
    <row r="137" spans="1:18" x14ac:dyDescent="0.25">
      <c r="A137" s="28"/>
      <c r="B137" s="11"/>
      <c r="C137" s="16"/>
      <c r="D137" s="5" t="s">
        <v>225</v>
      </c>
      <c r="E137" s="5" t="s">
        <v>200</v>
      </c>
      <c r="F137" s="31" t="str">
        <f>VLOOKUP(tab_rond[[#This Row],[Matériaux]],tab_matériaux[],2,FALSE)</f>
        <v>Plastique</v>
      </c>
      <c r="G137" s="5">
        <v>110</v>
      </c>
      <c r="H137" s="5"/>
      <c r="I137" s="5"/>
      <c r="J137" s="5"/>
      <c r="K137" s="18">
        <f>10^-6*PI()*(tab_rond[[#This Row],[Ø (mm)]]/2)^2</f>
        <v>9.5033177771091243E-3</v>
      </c>
      <c r="L137" s="21">
        <f>VLOOKUP(tab_rond[[#This Row],[Matériaux]],tab_matériaux[],3,FALSE)*tab_rond[[#This Row],[Surface m²]]</f>
        <v>13.114578532410592</v>
      </c>
      <c r="M137" s="18">
        <v>450</v>
      </c>
      <c r="N137" s="5" t="s">
        <v>6</v>
      </c>
      <c r="O137" s="46">
        <f>10^-3*tab_rond[[#This Row],[Poids au mètre(kg)]]*tab_rond[[#This Row],[Stock réel (mm) / m²]]</f>
        <v>5.9015603395847664</v>
      </c>
      <c r="P137" s="50">
        <f>tab_rond[[#This Row],[Poids du stock réel (Kg)]]*VLOOKUP(tab_rond[[#This Row],[Matériaux]],tab_matériaux[],4,FALSE)</f>
        <v>34.996252813737662</v>
      </c>
      <c r="Q137" s="26"/>
      <c r="R137" s="6"/>
    </row>
    <row r="138" spans="1:18" x14ac:dyDescent="0.25">
      <c r="A138" s="28"/>
      <c r="B138" s="11"/>
      <c r="C138" s="16"/>
      <c r="D138" s="5" t="s">
        <v>225</v>
      </c>
      <c r="E138" s="5" t="s">
        <v>200</v>
      </c>
      <c r="F138" s="31" t="str">
        <f>VLOOKUP(tab_rond[[#This Row],[Matériaux]],tab_matériaux[],2,FALSE)</f>
        <v>Plastique</v>
      </c>
      <c r="G138" s="5">
        <v>125</v>
      </c>
      <c r="H138" s="5"/>
      <c r="I138" s="5"/>
      <c r="J138" s="5"/>
      <c r="K138" s="18">
        <f>10^-6*PI()*(tab_rond[[#This Row],[Ø (mm)]]/2)^2</f>
        <v>1.2271846303085129E-2</v>
      </c>
      <c r="L138" s="21">
        <f>VLOOKUP(tab_rond[[#This Row],[Matériaux]],tab_matériaux[],3,FALSE)*tab_rond[[#This Row],[Surface m²]]</f>
        <v>16.93514789825748</v>
      </c>
      <c r="M138" s="18">
        <v>500</v>
      </c>
      <c r="N138" s="5" t="s">
        <v>6</v>
      </c>
      <c r="O138" s="46">
        <f>10^-3*tab_rond[[#This Row],[Poids au mètre(kg)]]*tab_rond[[#This Row],[Stock réel (mm) / m²]]</f>
        <v>8.4675739491287398</v>
      </c>
      <c r="P138" s="50">
        <f>tab_rond[[#This Row],[Poids du stock réel (Kg)]]*VLOOKUP(tab_rond[[#This Row],[Matériaux]],tab_matériaux[],4,FALSE)</f>
        <v>50.212713518333423</v>
      </c>
      <c r="Q138" s="26"/>
      <c r="R138" s="6"/>
    </row>
    <row r="139" spans="1:18" x14ac:dyDescent="0.25">
      <c r="A139" s="28"/>
      <c r="B139" s="11">
        <v>1409006</v>
      </c>
      <c r="C139" s="16"/>
      <c r="D139" s="5" t="s">
        <v>225</v>
      </c>
      <c r="E139" s="5" t="s">
        <v>201</v>
      </c>
      <c r="F139" s="31" t="str">
        <f>VLOOKUP(tab_rond[[#This Row],[Matériaux]],tab_matériaux[],2,FALSE)</f>
        <v>Plastique</v>
      </c>
      <c r="G139" s="5">
        <v>6</v>
      </c>
      <c r="H139" s="5"/>
      <c r="I139" s="5"/>
      <c r="J139" s="5"/>
      <c r="K139" s="18">
        <f>10^-6*PI()*(tab_rond[[#This Row],[Ø (mm)]]/2)^2</f>
        <v>2.8274333882308137E-5</v>
      </c>
      <c r="L139" s="21">
        <f>VLOOKUP(tab_rond[[#This Row],[Matériaux]],tab_matériaux[],3,FALSE)*tab_rond[[#This Row],[Surface m²]]</f>
        <v>3.9866810774054476E-2</v>
      </c>
      <c r="M139" s="18">
        <v>3000</v>
      </c>
      <c r="N139" s="5" t="s">
        <v>6</v>
      </c>
      <c r="O139" s="46">
        <f>10^-3*tab_rond[[#This Row],[Poids au mètre(kg)]]*tab_rond[[#This Row],[Stock réel (mm) / m²]]</f>
        <v>0.11960043232216343</v>
      </c>
      <c r="P139" s="50">
        <f>tab_rond[[#This Row],[Poids du stock réel (Kg)]]*VLOOKUP(tab_rond[[#This Row],[Matériaux]],tab_matériaux[],4,FALSE)</f>
        <v>0.86231911704279829</v>
      </c>
      <c r="Q139" s="26"/>
      <c r="R139" s="6"/>
    </row>
    <row r="140" spans="1:18" x14ac:dyDescent="0.25">
      <c r="A140" s="28"/>
      <c r="B140" s="11">
        <v>1409008</v>
      </c>
      <c r="C140" s="16"/>
      <c r="D140" s="5" t="s">
        <v>225</v>
      </c>
      <c r="E140" s="5" t="s">
        <v>201</v>
      </c>
      <c r="F140" s="31" t="str">
        <f>VLOOKUP(tab_rond[[#This Row],[Matériaux]],tab_matériaux[],2,FALSE)</f>
        <v>Plastique</v>
      </c>
      <c r="G140" s="5">
        <v>8</v>
      </c>
      <c r="H140" s="5"/>
      <c r="I140" s="5"/>
      <c r="J140" s="5"/>
      <c r="K140" s="18">
        <f>10^-6*PI()*(tab_rond[[#This Row],[Ø (mm)]]/2)^2</f>
        <v>5.0265482457436686E-5</v>
      </c>
      <c r="L140" s="21">
        <f>VLOOKUP(tab_rond[[#This Row],[Matériaux]],tab_matériaux[],3,FALSE)*tab_rond[[#This Row],[Surface m²]]</f>
        <v>7.0874330264985727E-2</v>
      </c>
      <c r="M140" s="18">
        <v>2500</v>
      </c>
      <c r="N140" s="5" t="s">
        <v>6</v>
      </c>
      <c r="O140" s="46">
        <f>10^-3*tab_rond[[#This Row],[Poids au mètre(kg)]]*tab_rond[[#This Row],[Stock réel (mm) / m²]]</f>
        <v>0.17718582566246432</v>
      </c>
      <c r="P140" s="50">
        <f>tab_rond[[#This Row],[Poids du stock réel (Kg)]]*VLOOKUP(tab_rond[[#This Row],[Matériaux]],tab_matériaux[],4,FALSE)</f>
        <v>1.2775098030263679</v>
      </c>
      <c r="Q140" s="26"/>
      <c r="R140" s="6"/>
    </row>
    <row r="141" spans="1:18" x14ac:dyDescent="0.25">
      <c r="A141" s="28"/>
      <c r="B141" s="11">
        <v>1409010</v>
      </c>
      <c r="C141" s="16"/>
      <c r="D141" s="5" t="s">
        <v>225</v>
      </c>
      <c r="E141" s="5" t="s">
        <v>201</v>
      </c>
      <c r="F141" s="31" t="str">
        <f>VLOOKUP(tab_rond[[#This Row],[Matériaux]],tab_matériaux[],2,FALSE)</f>
        <v>Plastique</v>
      </c>
      <c r="G141" s="5">
        <v>10</v>
      </c>
      <c r="H141" s="5"/>
      <c r="I141" s="5"/>
      <c r="J141" s="5"/>
      <c r="K141" s="18">
        <f>10^-6*PI()*(tab_rond[[#This Row],[Ø (mm)]]/2)^2</f>
        <v>7.8539816339744827E-5</v>
      </c>
      <c r="L141" s="21">
        <f>VLOOKUP(tab_rond[[#This Row],[Matériaux]],tab_matériaux[],3,FALSE)*tab_rond[[#This Row],[Surface m²]]</f>
        <v>0.1107411410390402</v>
      </c>
      <c r="M141" s="18">
        <v>3000</v>
      </c>
      <c r="N141" s="5" t="s">
        <v>6</v>
      </c>
      <c r="O141" s="46">
        <f>10^-3*tab_rond[[#This Row],[Poids au mètre(kg)]]*tab_rond[[#This Row],[Stock réel (mm) / m²]]</f>
        <v>0.33222342311712061</v>
      </c>
      <c r="P141" s="50">
        <f>tab_rond[[#This Row],[Poids du stock réel (Kg)]]*VLOOKUP(tab_rond[[#This Row],[Matériaux]],tab_matériaux[],4,FALSE)</f>
        <v>2.3953308806744396</v>
      </c>
      <c r="Q141" s="26"/>
      <c r="R141" s="6"/>
    </row>
    <row r="142" spans="1:18" x14ac:dyDescent="0.25">
      <c r="A142" s="28"/>
      <c r="B142" s="11">
        <v>1409012</v>
      </c>
      <c r="C142" s="16"/>
      <c r="D142" s="5" t="s">
        <v>225</v>
      </c>
      <c r="E142" s="5" t="s">
        <v>201</v>
      </c>
      <c r="F142" s="31" t="str">
        <f>VLOOKUP(tab_rond[[#This Row],[Matériaux]],tab_matériaux[],2,FALSE)</f>
        <v>Plastique</v>
      </c>
      <c r="G142" s="5">
        <v>12</v>
      </c>
      <c r="H142" s="5"/>
      <c r="I142" s="5"/>
      <c r="J142" s="5"/>
      <c r="K142" s="18">
        <f>10^-6*PI()*(tab_rond[[#This Row],[Ø (mm)]]/2)^2</f>
        <v>1.1309733552923255E-4</v>
      </c>
      <c r="L142" s="21">
        <f>VLOOKUP(tab_rond[[#This Row],[Matériaux]],tab_matériaux[],3,FALSE)*tab_rond[[#This Row],[Surface m²]]</f>
        <v>0.1594672430962179</v>
      </c>
      <c r="M142" s="18">
        <v>3000</v>
      </c>
      <c r="N142" s="5" t="s">
        <v>6</v>
      </c>
      <c r="O142" s="46">
        <f>10^-3*tab_rond[[#This Row],[Poids au mètre(kg)]]*tab_rond[[#This Row],[Stock réel (mm) / m²]]</f>
        <v>0.47840172928865371</v>
      </c>
      <c r="P142" s="50">
        <f>tab_rond[[#This Row],[Poids du stock réel (Kg)]]*VLOOKUP(tab_rond[[#This Row],[Matériaux]],tab_matériaux[],4,FALSE)</f>
        <v>3.4492764681711932</v>
      </c>
      <c r="Q142" s="26"/>
      <c r="R142" s="6"/>
    </row>
    <row r="143" spans="1:18" x14ac:dyDescent="0.25">
      <c r="A143" s="28"/>
      <c r="B143" s="12">
        <v>1409016</v>
      </c>
      <c r="C143" s="16"/>
      <c r="D143" s="5" t="s">
        <v>225</v>
      </c>
      <c r="E143" s="5" t="s">
        <v>201</v>
      </c>
      <c r="F143" s="31" t="str">
        <f>VLOOKUP(tab_rond[[#This Row],[Matériaux]],tab_matériaux[],2,FALSE)</f>
        <v>Plastique</v>
      </c>
      <c r="G143" s="5">
        <v>16</v>
      </c>
      <c r="H143" s="5"/>
      <c r="I143" s="5"/>
      <c r="J143" s="5"/>
      <c r="K143" s="18">
        <f>10^-6*PI()*(tab_rond[[#This Row],[Ø (mm)]]/2)^2</f>
        <v>2.0106192982974675E-4</v>
      </c>
      <c r="L143" s="21">
        <f>VLOOKUP(tab_rond[[#This Row],[Matériaux]],tab_matériaux[],3,FALSE)*tab_rond[[#This Row],[Surface m²]]</f>
        <v>0.28349732105994291</v>
      </c>
      <c r="M143" s="18">
        <v>1500</v>
      </c>
      <c r="N143" s="5" t="s">
        <v>6</v>
      </c>
      <c r="O143" s="46">
        <f>10^-3*tab_rond[[#This Row],[Poids au mètre(kg)]]*tab_rond[[#This Row],[Stock réel (mm) / m²]]</f>
        <v>0.42524598158991439</v>
      </c>
      <c r="P143" s="50">
        <f>tab_rond[[#This Row],[Poids du stock réel (Kg)]]*VLOOKUP(tab_rond[[#This Row],[Matériaux]],tab_matériaux[],4,FALSE)</f>
        <v>3.0660235272632828</v>
      </c>
      <c r="Q143" s="26"/>
      <c r="R143" s="6"/>
    </row>
    <row r="144" spans="1:18" x14ac:dyDescent="0.25">
      <c r="A144" s="28"/>
      <c r="B144" s="11">
        <v>1409018</v>
      </c>
      <c r="C144" s="16"/>
      <c r="D144" s="5" t="s">
        <v>225</v>
      </c>
      <c r="E144" s="5" t="s">
        <v>201</v>
      </c>
      <c r="F144" s="31" t="str">
        <f>VLOOKUP(tab_rond[[#This Row],[Matériaux]],tab_matériaux[],2,FALSE)</f>
        <v>Plastique</v>
      </c>
      <c r="G144" s="5">
        <v>18</v>
      </c>
      <c r="H144" s="5"/>
      <c r="I144" s="5"/>
      <c r="J144" s="5"/>
      <c r="K144" s="18">
        <f>10^-6*PI()*(tab_rond[[#This Row],[Ø (mm)]]/2)^2</f>
        <v>2.5446900494077322E-4</v>
      </c>
      <c r="L144" s="21">
        <f>VLOOKUP(tab_rond[[#This Row],[Matériaux]],tab_matériaux[],3,FALSE)*tab_rond[[#This Row],[Surface m²]]</f>
        <v>0.35880129696649021</v>
      </c>
      <c r="M144" s="18">
        <v>2000</v>
      </c>
      <c r="N144" s="5" t="s">
        <v>6</v>
      </c>
      <c r="O144" s="46">
        <f>10^-3*tab_rond[[#This Row],[Poids au mètre(kg)]]*tab_rond[[#This Row],[Stock réel (mm) / m²]]</f>
        <v>0.71760259393298043</v>
      </c>
      <c r="P144" s="50">
        <f>tab_rond[[#This Row],[Poids du stock réel (Kg)]]*VLOOKUP(tab_rond[[#This Row],[Matériaux]],tab_matériaux[],4,FALSE)</f>
        <v>5.1739147022567886</v>
      </c>
      <c r="Q144" s="26"/>
      <c r="R144" s="6"/>
    </row>
    <row r="145" spans="1:18" x14ac:dyDescent="0.25">
      <c r="A145" s="28"/>
      <c r="B145" s="11">
        <v>1409020</v>
      </c>
      <c r="C145" s="16"/>
      <c r="D145" s="5" t="s">
        <v>225</v>
      </c>
      <c r="E145" s="5" t="s">
        <v>201</v>
      </c>
      <c r="F145" s="31" t="str">
        <f>VLOOKUP(tab_rond[[#This Row],[Matériaux]],tab_matériaux[],2,FALSE)</f>
        <v>Plastique</v>
      </c>
      <c r="G145" s="5">
        <v>20</v>
      </c>
      <c r="H145" s="5"/>
      <c r="I145" s="5"/>
      <c r="J145" s="5"/>
      <c r="K145" s="18">
        <f>10^-6*PI()*(tab_rond[[#This Row],[Ø (mm)]]/2)^2</f>
        <v>3.1415926535897931E-4</v>
      </c>
      <c r="L145" s="21">
        <f>VLOOKUP(tab_rond[[#This Row],[Matériaux]],tab_matériaux[],3,FALSE)*tab_rond[[#This Row],[Surface m²]]</f>
        <v>0.44296456415616081</v>
      </c>
      <c r="M145" s="18">
        <v>1000</v>
      </c>
      <c r="N145" s="5" t="s">
        <v>6</v>
      </c>
      <c r="O145" s="46">
        <f>10^-3*tab_rond[[#This Row],[Poids au mètre(kg)]]*tab_rond[[#This Row],[Stock réel (mm) / m²]]</f>
        <v>0.44296456415616081</v>
      </c>
      <c r="P145" s="50">
        <f>tab_rond[[#This Row],[Poids du stock réel (Kg)]]*VLOOKUP(tab_rond[[#This Row],[Matériaux]],tab_matériaux[],4,FALSE)</f>
        <v>3.1937745075659194</v>
      </c>
      <c r="Q145" s="26"/>
      <c r="R145" s="6"/>
    </row>
    <row r="146" spans="1:18" x14ac:dyDescent="0.25">
      <c r="A146" s="28"/>
      <c r="B146" s="11">
        <v>1409025</v>
      </c>
      <c r="C146" s="16"/>
      <c r="D146" s="5" t="s">
        <v>225</v>
      </c>
      <c r="E146" s="5" t="s">
        <v>201</v>
      </c>
      <c r="F146" s="31" t="str">
        <f>VLOOKUP(tab_rond[[#This Row],[Matériaux]],tab_matériaux[],2,FALSE)</f>
        <v>Plastique</v>
      </c>
      <c r="G146" s="5">
        <v>25</v>
      </c>
      <c r="H146" s="5"/>
      <c r="I146" s="5"/>
      <c r="J146" s="5"/>
      <c r="K146" s="18">
        <f>10^-6*PI()*(tab_rond[[#This Row],[Ø (mm)]]/2)^2</f>
        <v>4.9087385212340511E-4</v>
      </c>
      <c r="L146" s="21">
        <f>VLOOKUP(tab_rond[[#This Row],[Matériaux]],tab_matériaux[],3,FALSE)*tab_rond[[#This Row],[Surface m²]]</f>
        <v>0.69213213149400121</v>
      </c>
      <c r="M146" s="18">
        <v>1200</v>
      </c>
      <c r="N146" s="5" t="s">
        <v>6</v>
      </c>
      <c r="O146" s="46">
        <f>10^-3*tab_rond[[#This Row],[Poids au mètre(kg)]]*tab_rond[[#This Row],[Stock réel (mm) / m²]]</f>
        <v>0.83055855779280152</v>
      </c>
      <c r="P146" s="50">
        <f>tab_rond[[#This Row],[Poids du stock réel (Kg)]]*VLOOKUP(tab_rond[[#This Row],[Matériaux]],tab_matériaux[],4,FALSE)</f>
        <v>5.9883272016860989</v>
      </c>
      <c r="Q146" s="26"/>
      <c r="R146" s="6"/>
    </row>
    <row r="147" spans="1:18" x14ac:dyDescent="0.25">
      <c r="A147" s="28"/>
      <c r="B147" s="11">
        <v>1409030</v>
      </c>
      <c r="C147" s="16"/>
      <c r="D147" s="5" t="s">
        <v>225</v>
      </c>
      <c r="E147" s="5" t="s">
        <v>201</v>
      </c>
      <c r="F147" s="31" t="str">
        <f>VLOOKUP(tab_rond[[#This Row],[Matériaux]],tab_matériaux[],2,FALSE)</f>
        <v>Plastique</v>
      </c>
      <c r="G147" s="5">
        <v>30</v>
      </c>
      <c r="H147" s="5"/>
      <c r="I147" s="5"/>
      <c r="J147" s="5"/>
      <c r="K147" s="18">
        <f>10^-6*PI()*(tab_rond[[#This Row],[Ø (mm)]]/2)^2</f>
        <v>7.0685834705770342E-4</v>
      </c>
      <c r="L147" s="21">
        <f>VLOOKUP(tab_rond[[#This Row],[Matériaux]],tab_matériaux[],3,FALSE)*tab_rond[[#This Row],[Surface m²]]</f>
        <v>0.99667026935136183</v>
      </c>
      <c r="M147" s="18">
        <v>1600</v>
      </c>
      <c r="N147" s="5" t="s">
        <v>6</v>
      </c>
      <c r="O147" s="46">
        <f>10^-3*tab_rond[[#This Row],[Poids au mètre(kg)]]*tab_rond[[#This Row],[Stock réel (mm) / m²]]</f>
        <v>1.5946724309621789</v>
      </c>
      <c r="P147" s="50">
        <f>tab_rond[[#This Row],[Poids du stock réel (Kg)]]*VLOOKUP(tab_rond[[#This Row],[Matériaux]],tab_matériaux[],4,FALSE)</f>
        <v>11.49758822723731</v>
      </c>
      <c r="Q147" s="26"/>
      <c r="R147" s="6"/>
    </row>
    <row r="148" spans="1:18" x14ac:dyDescent="0.25">
      <c r="A148" s="28"/>
      <c r="B148" s="11">
        <v>1409035</v>
      </c>
      <c r="C148" s="16"/>
      <c r="D148" s="5" t="s">
        <v>225</v>
      </c>
      <c r="E148" s="5" t="s">
        <v>201</v>
      </c>
      <c r="F148" s="31" t="str">
        <f>VLOOKUP(tab_rond[[#This Row],[Matériaux]],tab_matériaux[],2,FALSE)</f>
        <v>Plastique</v>
      </c>
      <c r="G148" s="5">
        <v>35</v>
      </c>
      <c r="H148" s="5"/>
      <c r="I148" s="5"/>
      <c r="J148" s="5"/>
      <c r="K148" s="18">
        <f>10^-6*PI()*(tab_rond[[#This Row],[Ø (mm)]]/2)^2</f>
        <v>9.6211275016187413E-4</v>
      </c>
      <c r="L148" s="21">
        <f>VLOOKUP(tab_rond[[#This Row],[Matériaux]],tab_matériaux[],3,FALSE)*tab_rond[[#This Row],[Surface m²]]</f>
        <v>1.3565789777282424</v>
      </c>
      <c r="M148" s="18">
        <v>7400</v>
      </c>
      <c r="N148" s="5" t="s">
        <v>6</v>
      </c>
      <c r="O148" s="46">
        <f>10^-3*tab_rond[[#This Row],[Poids au mètre(kg)]]*tab_rond[[#This Row],[Stock réel (mm) / m²]]</f>
        <v>10.038684435188994</v>
      </c>
      <c r="P148" s="50">
        <f>tab_rond[[#This Row],[Poids du stock réel (Kg)]]*VLOOKUP(tab_rond[[#This Row],[Matériaux]],tab_matériaux[],4,FALSE)</f>
        <v>72.378914777712652</v>
      </c>
      <c r="Q148" s="26"/>
      <c r="R148" s="6"/>
    </row>
    <row r="149" spans="1:18" x14ac:dyDescent="0.25">
      <c r="A149" s="28"/>
      <c r="B149" s="11">
        <v>1409040</v>
      </c>
      <c r="C149" s="16"/>
      <c r="D149" s="5" t="s">
        <v>225</v>
      </c>
      <c r="E149" s="5" t="s">
        <v>201</v>
      </c>
      <c r="F149" s="31" t="str">
        <f>VLOOKUP(tab_rond[[#This Row],[Matériaux]],tab_matériaux[],2,FALSE)</f>
        <v>Plastique</v>
      </c>
      <c r="G149" s="5">
        <v>40</v>
      </c>
      <c r="H149" s="5"/>
      <c r="I149" s="5"/>
      <c r="J149" s="5"/>
      <c r="K149" s="18">
        <f>10^-6*PI()*(tab_rond[[#This Row],[Ø (mm)]]/2)^2</f>
        <v>1.2566370614359172E-3</v>
      </c>
      <c r="L149" s="21">
        <f>VLOOKUP(tab_rond[[#This Row],[Matériaux]],tab_matériaux[],3,FALSE)*tab_rond[[#This Row],[Surface m²]]</f>
        <v>1.7718582566246432</v>
      </c>
      <c r="M149" s="18">
        <v>2400</v>
      </c>
      <c r="N149" s="5" t="s">
        <v>6</v>
      </c>
      <c r="O149" s="46">
        <f>10^-3*tab_rond[[#This Row],[Poids au mètre(kg)]]*tab_rond[[#This Row],[Stock réel (mm) / m²]]</f>
        <v>4.2524598158991438</v>
      </c>
      <c r="P149" s="50">
        <f>tab_rond[[#This Row],[Poids du stock réel (Kg)]]*VLOOKUP(tab_rond[[#This Row],[Matériaux]],tab_matériaux[],4,FALSE)</f>
        <v>30.660235272632825</v>
      </c>
      <c r="Q149" s="26"/>
      <c r="R149" s="6"/>
    </row>
    <row r="150" spans="1:18" x14ac:dyDescent="0.25">
      <c r="A150" s="28"/>
      <c r="B150" s="11">
        <v>1409045</v>
      </c>
      <c r="C150" s="16"/>
      <c r="D150" s="5" t="s">
        <v>225</v>
      </c>
      <c r="E150" s="5" t="s">
        <v>201</v>
      </c>
      <c r="F150" s="31" t="str">
        <f>VLOOKUP(tab_rond[[#This Row],[Matériaux]],tab_matériaux[],2,FALSE)</f>
        <v>Plastique</v>
      </c>
      <c r="G150" s="5">
        <v>45</v>
      </c>
      <c r="H150" s="5"/>
      <c r="I150" s="5"/>
      <c r="J150" s="5"/>
      <c r="K150" s="18">
        <f>10^-6*PI()*(tab_rond[[#This Row],[Ø (mm)]]/2)^2</f>
        <v>1.5904312808798326E-3</v>
      </c>
      <c r="L150" s="21">
        <f>VLOOKUP(tab_rond[[#This Row],[Matériaux]],tab_matériaux[],3,FALSE)*tab_rond[[#This Row],[Surface m²]]</f>
        <v>2.2425081060405638</v>
      </c>
      <c r="M150" s="18">
        <v>5600</v>
      </c>
      <c r="N150" s="5" t="s">
        <v>6</v>
      </c>
      <c r="O150" s="46">
        <f>10^-3*tab_rond[[#This Row],[Poids au mètre(kg)]]*tab_rond[[#This Row],[Stock réel (mm) / m²]]</f>
        <v>12.558045393827157</v>
      </c>
      <c r="P150" s="50">
        <f>tab_rond[[#This Row],[Poids du stock réel (Kg)]]*VLOOKUP(tab_rond[[#This Row],[Matériaux]],tab_matériaux[],4,FALSE)</f>
        <v>90.543507289493803</v>
      </c>
      <c r="Q150" s="26"/>
      <c r="R150" s="6"/>
    </row>
    <row r="151" spans="1:18" x14ac:dyDescent="0.25">
      <c r="A151" s="28"/>
      <c r="B151" s="11">
        <v>1409060</v>
      </c>
      <c r="C151" s="16"/>
      <c r="D151" s="5" t="s">
        <v>225</v>
      </c>
      <c r="E151" s="5" t="s">
        <v>201</v>
      </c>
      <c r="F151" s="31" t="str">
        <f>VLOOKUP(tab_rond[[#This Row],[Matériaux]],tab_matériaux[],2,FALSE)</f>
        <v>Plastique</v>
      </c>
      <c r="G151" s="5">
        <v>60</v>
      </c>
      <c r="H151" s="5"/>
      <c r="I151" s="5"/>
      <c r="J151" s="5"/>
      <c r="K151" s="18">
        <f>10^-6*PI()*(tab_rond[[#This Row],[Ø (mm)]]/2)^2</f>
        <v>2.8274333882308137E-3</v>
      </c>
      <c r="L151" s="21">
        <f>VLOOKUP(tab_rond[[#This Row],[Matériaux]],tab_matériaux[],3,FALSE)*tab_rond[[#This Row],[Surface m²]]</f>
        <v>3.9866810774054473</v>
      </c>
      <c r="M151" s="18">
        <v>1000</v>
      </c>
      <c r="N151" s="5" t="s">
        <v>6</v>
      </c>
      <c r="O151" s="46">
        <f>10^-3*tab_rond[[#This Row],[Poids au mètre(kg)]]*tab_rond[[#This Row],[Stock réel (mm) / m²]]</f>
        <v>3.9866810774054473</v>
      </c>
      <c r="P151" s="50">
        <f>tab_rond[[#This Row],[Poids du stock réel (Kg)]]*VLOOKUP(tab_rond[[#This Row],[Matériaux]],tab_matériaux[],4,FALSE)</f>
        <v>28.743970568093275</v>
      </c>
      <c r="Q151" s="26"/>
      <c r="R151" s="6"/>
    </row>
    <row r="152" spans="1:18" x14ac:dyDescent="0.25">
      <c r="A152" s="28"/>
      <c r="B152" s="11">
        <v>1409080</v>
      </c>
      <c r="C152" s="16"/>
      <c r="D152" s="5" t="s">
        <v>225</v>
      </c>
      <c r="E152" s="5" t="s">
        <v>201</v>
      </c>
      <c r="F152" s="31" t="str">
        <f>VLOOKUP(tab_rond[[#This Row],[Matériaux]],tab_matériaux[],2,FALSE)</f>
        <v>Plastique</v>
      </c>
      <c r="G152" s="5">
        <v>80</v>
      </c>
      <c r="H152" s="5"/>
      <c r="I152" s="5"/>
      <c r="J152" s="5"/>
      <c r="K152" s="18">
        <f>10^-6*PI()*(tab_rond[[#This Row],[Ø (mm)]]/2)^2</f>
        <v>5.0265482457436689E-3</v>
      </c>
      <c r="L152" s="21">
        <f>VLOOKUP(tab_rond[[#This Row],[Matériaux]],tab_matériaux[],3,FALSE)*tab_rond[[#This Row],[Surface m²]]</f>
        <v>7.087433026498573</v>
      </c>
      <c r="M152" s="18">
        <v>1200</v>
      </c>
      <c r="N152" s="5" t="s">
        <v>6</v>
      </c>
      <c r="O152" s="46">
        <f>10^-3*tab_rond[[#This Row],[Poids au mètre(kg)]]*tab_rond[[#This Row],[Stock réel (mm) / m²]]</f>
        <v>8.5049196317982876</v>
      </c>
      <c r="P152" s="50">
        <f>tab_rond[[#This Row],[Poids du stock réel (Kg)]]*VLOOKUP(tab_rond[[#This Row],[Matériaux]],tab_matériaux[],4,FALSE)</f>
        <v>61.32047054526565</v>
      </c>
      <c r="Q152" s="26"/>
      <c r="R152" s="6"/>
    </row>
    <row r="153" spans="1:18" x14ac:dyDescent="0.25">
      <c r="A153" s="28"/>
      <c r="B153" s="12">
        <v>1409110</v>
      </c>
      <c r="C153" s="16"/>
      <c r="D153" s="5" t="s">
        <v>225</v>
      </c>
      <c r="E153" s="5" t="s">
        <v>201</v>
      </c>
      <c r="F153" s="31" t="str">
        <f>VLOOKUP(tab_rond[[#This Row],[Matériaux]],tab_matériaux[],2,FALSE)</f>
        <v>Plastique</v>
      </c>
      <c r="G153" s="5">
        <v>110</v>
      </c>
      <c r="H153" s="5"/>
      <c r="I153" s="5"/>
      <c r="J153" s="5"/>
      <c r="K153" s="18">
        <f>10^-6*PI()*(tab_rond[[#This Row],[Ø (mm)]]/2)^2</f>
        <v>9.5033177771091243E-3</v>
      </c>
      <c r="L153" s="21">
        <f>VLOOKUP(tab_rond[[#This Row],[Matériaux]],tab_matériaux[],3,FALSE)*tab_rond[[#This Row],[Surface m²]]</f>
        <v>13.399678065723865</v>
      </c>
      <c r="M153" s="18">
        <v>250</v>
      </c>
      <c r="N153" s="5" t="s">
        <v>6</v>
      </c>
      <c r="O153" s="46">
        <f>10^-3*tab_rond[[#This Row],[Poids au mètre(kg)]]*tab_rond[[#This Row],[Stock réel (mm) / m²]]</f>
        <v>3.3499195164309663</v>
      </c>
      <c r="P153" s="50">
        <f>tab_rond[[#This Row],[Poids du stock réel (Kg)]]*VLOOKUP(tab_rond[[#This Row],[Matériaux]],tab_matériaux[],4,FALSE)</f>
        <v>24.152919713467266</v>
      </c>
      <c r="Q153" s="26"/>
      <c r="R153" s="6"/>
    </row>
    <row r="154" spans="1:18" x14ac:dyDescent="0.25">
      <c r="A154" s="28"/>
      <c r="B154" s="11">
        <v>1407001</v>
      </c>
      <c r="C154" s="16"/>
      <c r="D154" s="5" t="s">
        <v>225</v>
      </c>
      <c r="E154" s="5" t="s">
        <v>202</v>
      </c>
      <c r="F154" s="31" t="str">
        <f>VLOOKUP(tab_rond[[#This Row],[Matériaux]],tab_matériaux[],2,FALSE)</f>
        <v>Plastique</v>
      </c>
      <c r="G154" s="5">
        <v>10</v>
      </c>
      <c r="H154" s="5"/>
      <c r="I154" s="5"/>
      <c r="J154" s="5"/>
      <c r="K154" s="18">
        <f>10^-6*PI()*(tab_rond[[#This Row],[Ø (mm)]]/2)^2</f>
        <v>7.8539816339744827E-5</v>
      </c>
      <c r="L154" s="21">
        <f>VLOOKUP(tab_rond[[#This Row],[Matériaux]],tab_matériaux[],3,FALSE)*tab_rond[[#This Row],[Surface m²]]</f>
        <v>9.4247779607693788E-2</v>
      </c>
      <c r="M154" s="18">
        <v>3000</v>
      </c>
      <c r="N154" s="5" t="s">
        <v>6</v>
      </c>
      <c r="O154" s="46">
        <f>10^-3*tab_rond[[#This Row],[Poids au mètre(kg)]]*tab_rond[[#This Row],[Stock réel (mm) / m²]]</f>
        <v>0.28274333882308134</v>
      </c>
      <c r="P154" s="50">
        <f>tab_rond[[#This Row],[Poids du stock réel (Kg)]]*VLOOKUP(tab_rond[[#This Row],[Matériaux]],tab_matériaux[],4,FALSE)</f>
        <v>5.6492119096851656</v>
      </c>
      <c r="Q154" s="26"/>
      <c r="R154" s="6"/>
    </row>
    <row r="155" spans="1:18" x14ac:dyDescent="0.25">
      <c r="A155" s="28"/>
      <c r="B155" s="11">
        <v>1407016</v>
      </c>
      <c r="C155" s="16"/>
      <c r="D155" s="5" t="s">
        <v>225</v>
      </c>
      <c r="E155" s="5" t="s">
        <v>202</v>
      </c>
      <c r="F155" s="31" t="str">
        <f>VLOOKUP(tab_rond[[#This Row],[Matériaux]],tab_matériaux[],2,FALSE)</f>
        <v>Plastique</v>
      </c>
      <c r="G155" s="5">
        <v>16</v>
      </c>
      <c r="H155" s="5"/>
      <c r="I155" s="5"/>
      <c r="J155" s="5"/>
      <c r="K155" s="18">
        <f>10^-6*PI()*(tab_rond[[#This Row],[Ø (mm)]]/2)^2</f>
        <v>2.0106192982974675E-4</v>
      </c>
      <c r="L155" s="21">
        <f>VLOOKUP(tab_rond[[#This Row],[Matériaux]],tab_matériaux[],3,FALSE)*tab_rond[[#This Row],[Surface m²]]</f>
        <v>0.24127431579569608</v>
      </c>
      <c r="M155" s="18">
        <v>3000</v>
      </c>
      <c r="N155" s="5" t="s">
        <v>6</v>
      </c>
      <c r="O155" s="46">
        <f>10^-3*tab_rond[[#This Row],[Poids au mètre(kg)]]*tab_rond[[#This Row],[Stock réel (mm) / m²]]</f>
        <v>0.72382294738708819</v>
      </c>
      <c r="P155" s="50">
        <f>tab_rond[[#This Row],[Poids du stock réel (Kg)]]*VLOOKUP(tab_rond[[#This Row],[Matériaux]],tab_matériaux[],4,FALSE)</f>
        <v>14.461982488794023</v>
      </c>
      <c r="Q155" s="26"/>
      <c r="R155" s="6"/>
    </row>
    <row r="156" spans="1:18" x14ac:dyDescent="0.25">
      <c r="A156" s="28"/>
      <c r="B156" s="11">
        <v>1407025</v>
      </c>
      <c r="C156" s="16"/>
      <c r="D156" s="5" t="s">
        <v>225</v>
      </c>
      <c r="E156" s="5" t="s">
        <v>202</v>
      </c>
      <c r="F156" s="31" t="str">
        <f>VLOOKUP(tab_rond[[#This Row],[Matériaux]],tab_matériaux[],2,FALSE)</f>
        <v>Plastique</v>
      </c>
      <c r="G156" s="5">
        <v>25</v>
      </c>
      <c r="H156" s="5"/>
      <c r="I156" s="5"/>
      <c r="J156" s="5"/>
      <c r="K156" s="18">
        <f>10^-6*PI()*(tab_rond[[#This Row],[Ø (mm)]]/2)^2</f>
        <v>4.9087385212340511E-4</v>
      </c>
      <c r="L156" s="21">
        <f>VLOOKUP(tab_rond[[#This Row],[Matériaux]],tab_matériaux[],3,FALSE)*tab_rond[[#This Row],[Surface m²]]</f>
        <v>0.5890486225480861</v>
      </c>
      <c r="M156" s="18">
        <v>7000</v>
      </c>
      <c r="N156" s="5" t="s">
        <v>6</v>
      </c>
      <c r="O156" s="46">
        <f>10^-3*tab_rond[[#This Row],[Poids au mètre(kg)]]*tab_rond[[#This Row],[Stock réel (mm) / m²]]</f>
        <v>4.1233403578366028</v>
      </c>
      <c r="P156" s="50">
        <f>tab_rond[[#This Row],[Poids du stock réel (Kg)]]*VLOOKUP(tab_rond[[#This Row],[Matériaux]],tab_matériaux[],4,FALSE)</f>
        <v>82.384340349575325</v>
      </c>
      <c r="Q156" s="26"/>
      <c r="R156" s="6"/>
    </row>
    <row r="157" spans="1:18" x14ac:dyDescent="0.25">
      <c r="A157" s="28"/>
      <c r="B157" s="12">
        <v>1407035</v>
      </c>
      <c r="C157" s="16"/>
      <c r="D157" s="5" t="s">
        <v>225</v>
      </c>
      <c r="E157" s="5" t="s">
        <v>202</v>
      </c>
      <c r="F157" s="31" t="str">
        <f>VLOOKUP(tab_rond[[#This Row],[Matériaux]],tab_matériaux[],2,FALSE)</f>
        <v>Plastique</v>
      </c>
      <c r="G157" s="5">
        <v>35</v>
      </c>
      <c r="H157" s="5"/>
      <c r="I157" s="5"/>
      <c r="J157" s="5"/>
      <c r="K157" s="18">
        <f>10^-6*PI()*(tab_rond[[#This Row],[Ø (mm)]]/2)^2</f>
        <v>9.6211275016187413E-4</v>
      </c>
      <c r="L157" s="21">
        <f>VLOOKUP(tab_rond[[#This Row],[Matériaux]],tab_matériaux[],3,FALSE)*tab_rond[[#This Row],[Surface m²]]</f>
        <v>1.1545353001942489</v>
      </c>
      <c r="M157" s="18">
        <v>3000</v>
      </c>
      <c r="N157" s="5" t="s">
        <v>6</v>
      </c>
      <c r="O157" s="46">
        <f>10^-3*tab_rond[[#This Row],[Poids au mètre(kg)]]*tab_rond[[#This Row],[Stock réel (mm) / m²]]</f>
        <v>3.4636059005827469</v>
      </c>
      <c r="P157" s="50">
        <f>tab_rond[[#This Row],[Poids du stock réel (Kg)]]*VLOOKUP(tab_rond[[#This Row],[Matériaux]],tab_matériaux[],4,FALSE)</f>
        <v>69.202845893643286</v>
      </c>
      <c r="Q157" s="26"/>
      <c r="R157" s="6"/>
    </row>
    <row r="158" spans="1:18" x14ac:dyDescent="0.25">
      <c r="A158" s="28"/>
      <c r="B158" s="12">
        <v>1407040</v>
      </c>
      <c r="C158" s="16"/>
      <c r="D158" s="5" t="s">
        <v>225</v>
      </c>
      <c r="E158" s="5" t="s">
        <v>202</v>
      </c>
      <c r="F158" s="31" t="str">
        <f>VLOOKUP(tab_rond[[#This Row],[Matériaux]],tab_matériaux[],2,FALSE)</f>
        <v>Plastique</v>
      </c>
      <c r="G158" s="5">
        <v>40</v>
      </c>
      <c r="H158" s="5"/>
      <c r="I158" s="5"/>
      <c r="J158" s="5"/>
      <c r="K158" s="18">
        <f>10^-6*PI()*(tab_rond[[#This Row],[Ø (mm)]]/2)^2</f>
        <v>1.2566370614359172E-3</v>
      </c>
      <c r="L158" s="21">
        <f>VLOOKUP(tab_rond[[#This Row],[Matériaux]],tab_matériaux[],3,FALSE)*tab_rond[[#This Row],[Surface m²]]</f>
        <v>1.5079644737231006</v>
      </c>
      <c r="M158" s="18">
        <v>2300</v>
      </c>
      <c r="N158" s="5" t="s">
        <v>6</v>
      </c>
      <c r="O158" s="46">
        <f>10^-3*tab_rond[[#This Row],[Poids au mètre(kg)]]*tab_rond[[#This Row],[Stock réel (mm) / m²]]</f>
        <v>3.4683182895631313</v>
      </c>
      <c r="P158" s="50">
        <f>tab_rond[[#This Row],[Poids du stock réel (Kg)]]*VLOOKUP(tab_rond[[#This Row],[Matériaux]],tab_matériaux[],4,FALSE)</f>
        <v>69.29699942547137</v>
      </c>
      <c r="Q158" s="26"/>
      <c r="R158" s="6"/>
    </row>
    <row r="159" spans="1:18" x14ac:dyDescent="0.25">
      <c r="A159" s="28"/>
      <c r="B159" s="12">
        <v>1407050</v>
      </c>
      <c r="C159" s="16"/>
      <c r="D159" s="5" t="s">
        <v>225</v>
      </c>
      <c r="E159" s="5" t="s">
        <v>202</v>
      </c>
      <c r="F159" s="31" t="str">
        <f>VLOOKUP(tab_rond[[#This Row],[Matériaux]],tab_matériaux[],2,FALSE)</f>
        <v>Plastique</v>
      </c>
      <c r="G159" s="5">
        <v>50</v>
      </c>
      <c r="H159" s="5"/>
      <c r="I159" s="5"/>
      <c r="J159" s="5"/>
      <c r="K159" s="18">
        <f>10^-6*PI()*(tab_rond[[#This Row],[Ø (mm)]]/2)^2</f>
        <v>1.9634954084936204E-3</v>
      </c>
      <c r="L159" s="21">
        <f>VLOOKUP(tab_rond[[#This Row],[Matériaux]],tab_matériaux[],3,FALSE)*tab_rond[[#This Row],[Surface m²]]</f>
        <v>2.3561944901923444</v>
      </c>
      <c r="M159" s="18">
        <v>3000</v>
      </c>
      <c r="N159" s="5" t="s">
        <v>6</v>
      </c>
      <c r="O159" s="46">
        <f>10^-3*tab_rond[[#This Row],[Poids au mètre(kg)]]*tab_rond[[#This Row],[Stock réel (mm) / m²]]</f>
        <v>7.0685834705770336</v>
      </c>
      <c r="P159" s="50">
        <f>tab_rond[[#This Row],[Poids du stock réel (Kg)]]*VLOOKUP(tab_rond[[#This Row],[Matériaux]],tab_matériaux[],4,FALSE)</f>
        <v>141.23029774212912</v>
      </c>
      <c r="Q159" s="26"/>
      <c r="R159" s="6"/>
    </row>
    <row r="160" spans="1:18" x14ac:dyDescent="0.25">
      <c r="A160" s="28"/>
      <c r="B160" s="12">
        <v>1407070</v>
      </c>
      <c r="C160" s="16"/>
      <c r="D160" s="5" t="s">
        <v>225</v>
      </c>
      <c r="E160" s="5" t="s">
        <v>202</v>
      </c>
      <c r="F160" s="31" t="str">
        <f>VLOOKUP(tab_rond[[#This Row],[Matériaux]],tab_matériaux[],2,FALSE)</f>
        <v>Plastique</v>
      </c>
      <c r="G160" s="5">
        <v>70</v>
      </c>
      <c r="H160" s="5"/>
      <c r="I160" s="5"/>
      <c r="J160" s="5"/>
      <c r="K160" s="18">
        <f>10^-6*PI()*(tab_rond[[#This Row],[Ø (mm)]]/2)^2</f>
        <v>3.8484510006474965E-3</v>
      </c>
      <c r="L160" s="21">
        <f>VLOOKUP(tab_rond[[#This Row],[Matériaux]],tab_matériaux[],3,FALSE)*tab_rond[[#This Row],[Surface m²]]</f>
        <v>4.6181412007769955</v>
      </c>
      <c r="M160" s="18">
        <v>2800</v>
      </c>
      <c r="N160" s="5" t="s">
        <v>6</v>
      </c>
      <c r="O160" s="46">
        <f>10^-3*tab_rond[[#This Row],[Poids au mètre(kg)]]*tab_rond[[#This Row],[Stock réel (mm) / m²]]</f>
        <v>12.930795362175589</v>
      </c>
      <c r="P160" s="50">
        <f>tab_rond[[#This Row],[Poids du stock réel (Kg)]]*VLOOKUP(tab_rond[[#This Row],[Matériaux]],tab_matériaux[],4,FALSE)</f>
        <v>258.35729133626825</v>
      </c>
      <c r="Q160" s="26"/>
      <c r="R160" s="6"/>
    </row>
    <row r="161" spans="1:18" x14ac:dyDescent="0.25">
      <c r="A161" s="28"/>
      <c r="B161" s="12">
        <v>1407125</v>
      </c>
      <c r="C161" s="16"/>
      <c r="D161" s="5" t="s">
        <v>225</v>
      </c>
      <c r="E161" s="5" t="s">
        <v>202</v>
      </c>
      <c r="F161" s="31" t="str">
        <f>VLOOKUP(tab_rond[[#This Row],[Matériaux]],tab_matériaux[],2,FALSE)</f>
        <v>Plastique</v>
      </c>
      <c r="G161" s="5">
        <v>125</v>
      </c>
      <c r="H161" s="5"/>
      <c r="I161" s="5"/>
      <c r="J161" s="5"/>
      <c r="K161" s="18">
        <f>10^-6*PI()*(tab_rond[[#This Row],[Ø (mm)]]/2)^2</f>
        <v>1.2271846303085129E-2</v>
      </c>
      <c r="L161" s="21">
        <f>VLOOKUP(tab_rond[[#This Row],[Matériaux]],tab_matériaux[],3,FALSE)*tab_rond[[#This Row],[Surface m²]]</f>
        <v>14.726215563702155</v>
      </c>
      <c r="M161" s="18">
        <v>900</v>
      </c>
      <c r="N161" s="5" t="s">
        <v>6</v>
      </c>
      <c r="O161" s="46">
        <f>10^-3*tab_rond[[#This Row],[Poids au mètre(kg)]]*tab_rond[[#This Row],[Stock réel (mm) / m²]]</f>
        <v>13.253594007331939</v>
      </c>
      <c r="P161" s="50">
        <f>tab_rond[[#This Row],[Poids du stock réel (Kg)]]*VLOOKUP(tab_rond[[#This Row],[Matériaux]],tab_matériaux[],4,FALSE)</f>
        <v>264.80680826649217</v>
      </c>
      <c r="Q161" s="26"/>
      <c r="R161" s="6"/>
    </row>
    <row r="162" spans="1:18" x14ac:dyDescent="0.25">
      <c r="A162" s="28"/>
      <c r="B162" s="11"/>
      <c r="C162" s="40"/>
      <c r="D162" s="7" t="s">
        <v>225</v>
      </c>
      <c r="E162" s="7" t="s">
        <v>203</v>
      </c>
      <c r="F162" s="42" t="str">
        <f>VLOOKUP(tab_rond[[#This Row],[Matériaux]],tab_matériaux[],2,FALSE)</f>
        <v>Plastique</v>
      </c>
      <c r="G162" s="7">
        <v>30</v>
      </c>
      <c r="H162" s="7"/>
      <c r="I162" s="7"/>
      <c r="J162" s="7"/>
      <c r="K162" s="18">
        <f>10^-6*PI()*(tab_rond[[#This Row],[Ø (mm)]]/2)^2</f>
        <v>7.0685834705770342E-4</v>
      </c>
      <c r="L162" s="19">
        <f>VLOOKUP(tab_rond[[#This Row],[Matériaux]],tab_matériaux[],3,FALSE)*tab_rond[[#This Row],[Surface m²]]</f>
        <v>0.66868799631658749</v>
      </c>
      <c r="M162" s="19">
        <v>12000</v>
      </c>
      <c r="N162" s="7" t="s">
        <v>6</v>
      </c>
      <c r="O162" s="47">
        <f>10^-3*tab_rond[[#This Row],[Poids au mètre(kg)]]*tab_rond[[#This Row],[Stock réel (mm) / m²]]</f>
        <v>8.0242559557990489</v>
      </c>
      <c r="P162" s="51">
        <f>tab_rond[[#This Row],[Poids du stock réel (Kg)]]*VLOOKUP(tab_rond[[#This Row],[Matériaux]],tab_matériaux[],4,FALSE)</f>
        <v>46.861654781866442</v>
      </c>
      <c r="Q162" s="26"/>
      <c r="R162" s="6"/>
    </row>
    <row r="163" spans="1:18" x14ac:dyDescent="0.25">
      <c r="A163" s="28"/>
      <c r="B163" s="11"/>
      <c r="C163" s="40"/>
      <c r="D163" s="7" t="s">
        <v>225</v>
      </c>
      <c r="E163" s="7" t="s">
        <v>203</v>
      </c>
      <c r="F163" s="42" t="str">
        <f>VLOOKUP(tab_rond[[#This Row],[Matériaux]],tab_matériaux[],2,FALSE)</f>
        <v>Plastique</v>
      </c>
      <c r="G163" s="7">
        <v>50</v>
      </c>
      <c r="H163" s="7"/>
      <c r="I163" s="7"/>
      <c r="J163" s="7"/>
      <c r="K163" s="18">
        <f>10^-6*PI()*(tab_rond[[#This Row],[Ø (mm)]]/2)^2</f>
        <v>1.9634954084936204E-3</v>
      </c>
      <c r="L163" s="19">
        <f>VLOOKUP(tab_rond[[#This Row],[Matériaux]],tab_matériaux[],3,FALSE)*tab_rond[[#This Row],[Surface m²]]</f>
        <v>1.8574666564349649</v>
      </c>
      <c r="M163" s="19">
        <v>2000</v>
      </c>
      <c r="N163" s="7" t="s">
        <v>6</v>
      </c>
      <c r="O163" s="47">
        <f>10^-3*tab_rond[[#This Row],[Poids au mètre(kg)]]*tab_rond[[#This Row],[Stock réel (mm) / m²]]</f>
        <v>3.7149333128699298</v>
      </c>
      <c r="P163" s="51">
        <f>tab_rond[[#This Row],[Poids du stock réel (Kg)]]*VLOOKUP(tab_rond[[#This Row],[Matériaux]],tab_matériaux[],4,FALSE)</f>
        <v>21.695210547160389</v>
      </c>
      <c r="Q163" s="26"/>
      <c r="R163" s="6"/>
    </row>
    <row r="164" spans="1:18" x14ac:dyDescent="0.25">
      <c r="A164" s="28"/>
      <c r="B164" s="11"/>
      <c r="C164" s="40"/>
      <c r="D164" s="7" t="s">
        <v>225</v>
      </c>
      <c r="E164" s="7" t="s">
        <v>203</v>
      </c>
      <c r="F164" s="42" t="str">
        <f>VLOOKUP(tab_rond[[#This Row],[Matériaux]],tab_matériaux[],2,FALSE)</f>
        <v>Plastique</v>
      </c>
      <c r="G164" s="7">
        <v>110</v>
      </c>
      <c r="H164" s="7"/>
      <c r="I164" s="7"/>
      <c r="J164" s="7"/>
      <c r="K164" s="18">
        <f>10^-6*PI()*(tab_rond[[#This Row],[Ø (mm)]]/2)^2</f>
        <v>9.5033177771091243E-3</v>
      </c>
      <c r="L164" s="19">
        <f>VLOOKUP(tab_rond[[#This Row],[Matériaux]],tab_matériaux[],3,FALSE)*tab_rond[[#This Row],[Surface m²]]</f>
        <v>8.9901386171452309</v>
      </c>
      <c r="M164" s="19">
        <v>3100</v>
      </c>
      <c r="N164" s="7" t="s">
        <v>6</v>
      </c>
      <c r="O164" s="47">
        <f>10^-3*tab_rond[[#This Row],[Poids au mètre(kg)]]*tab_rond[[#This Row],[Stock réel (mm) / m²]]</f>
        <v>27.869429713150215</v>
      </c>
      <c r="P164" s="51">
        <f>tab_rond[[#This Row],[Poids du stock réel (Kg)]]*VLOOKUP(tab_rond[[#This Row],[Matériaux]],tab_matériaux[],4,FALSE)</f>
        <v>162.75746952479724</v>
      </c>
      <c r="Q164" s="26"/>
      <c r="R164" s="6"/>
    </row>
    <row r="165" spans="1:18" x14ac:dyDescent="0.25">
      <c r="A165" s="28"/>
      <c r="B165" s="11"/>
      <c r="C165" s="40"/>
      <c r="D165" s="7" t="s">
        <v>225</v>
      </c>
      <c r="E165" s="7" t="s">
        <v>203</v>
      </c>
      <c r="F165" s="42" t="str">
        <f>VLOOKUP(tab_rond[[#This Row],[Matériaux]],tab_matériaux[],2,FALSE)</f>
        <v>Plastique</v>
      </c>
      <c r="G165" s="7">
        <v>120</v>
      </c>
      <c r="H165" s="7"/>
      <c r="I165" s="7"/>
      <c r="J165" s="7"/>
      <c r="K165" s="18">
        <f>10^-6*PI()*(tab_rond[[#This Row],[Ø (mm)]]/2)^2</f>
        <v>1.1309733552923255E-2</v>
      </c>
      <c r="L165" s="19">
        <f>VLOOKUP(tab_rond[[#This Row],[Matériaux]],tab_matériaux[],3,FALSE)*tab_rond[[#This Row],[Surface m²]]</f>
        <v>10.6990079410654</v>
      </c>
      <c r="M165" s="19">
        <v>2000</v>
      </c>
      <c r="N165" s="7" t="s">
        <v>6</v>
      </c>
      <c r="O165" s="47">
        <f>10^-3*tab_rond[[#This Row],[Poids au mètre(kg)]]*tab_rond[[#This Row],[Stock réel (mm) / m²]]</f>
        <v>21.3980158821308</v>
      </c>
      <c r="P165" s="51">
        <f>tab_rond[[#This Row],[Poids du stock réel (Kg)]]*VLOOKUP(tab_rond[[#This Row],[Matériaux]],tab_matériaux[],4,FALSE)</f>
        <v>124.96441275164386</v>
      </c>
      <c r="Q165" s="26"/>
      <c r="R165" s="6"/>
    </row>
    <row r="166" spans="1:18" x14ac:dyDescent="0.25">
      <c r="A166" s="28"/>
      <c r="B166" s="11"/>
      <c r="C166" s="40"/>
      <c r="D166" s="7" t="s">
        <v>225</v>
      </c>
      <c r="E166" s="7" t="s">
        <v>203</v>
      </c>
      <c r="F166" s="42" t="str">
        <f>VLOOKUP(tab_rond[[#This Row],[Matériaux]],tab_matériaux[],2,FALSE)</f>
        <v>Plastique</v>
      </c>
      <c r="G166" s="7">
        <v>165</v>
      </c>
      <c r="H166" s="7"/>
      <c r="I166" s="7"/>
      <c r="J166" s="7"/>
      <c r="K166" s="18">
        <f>10^-6*PI()*(tab_rond[[#This Row],[Ø (mm)]]/2)^2</f>
        <v>2.138246499849553E-2</v>
      </c>
      <c r="L166" s="19">
        <f>VLOOKUP(tab_rond[[#This Row],[Matériaux]],tab_matériaux[],3,FALSE)*tab_rond[[#This Row],[Surface m²]]</f>
        <v>20.22781188857677</v>
      </c>
      <c r="M166" s="19">
        <v>350</v>
      </c>
      <c r="N166" s="7" t="s">
        <v>6</v>
      </c>
      <c r="O166" s="47">
        <f>10^-3*tab_rond[[#This Row],[Poids au mètre(kg)]]*tab_rond[[#This Row],[Stock réel (mm) / m²]]</f>
        <v>7.0797341610018689</v>
      </c>
      <c r="P166" s="51">
        <f>tab_rond[[#This Row],[Poids du stock réel (Kg)]]*VLOOKUP(tab_rond[[#This Row],[Matériaux]],tab_matériaux[],4,FALSE)</f>
        <v>41.345647500250912</v>
      </c>
      <c r="Q166" s="26"/>
      <c r="R166" s="6"/>
    </row>
    <row r="167" spans="1:18" x14ac:dyDescent="0.25">
      <c r="A167" s="28"/>
      <c r="B167" s="11"/>
      <c r="C167" s="40"/>
      <c r="D167" s="7" t="s">
        <v>225</v>
      </c>
      <c r="E167" s="7" t="s">
        <v>204</v>
      </c>
      <c r="F167" s="42" t="str">
        <f>VLOOKUP(tab_rond[[#This Row],[Matériaux]],tab_matériaux[],2,FALSE)</f>
        <v>Alu</v>
      </c>
      <c r="G167" s="7">
        <v>20</v>
      </c>
      <c r="H167" s="7"/>
      <c r="I167" s="7"/>
      <c r="J167" s="7"/>
      <c r="K167" s="18">
        <f>10^-6*PI()*(tab_rond[[#This Row],[Ø (mm)]]/2)^2</f>
        <v>3.1415926535897931E-4</v>
      </c>
      <c r="L167" s="19">
        <f>VLOOKUP(tab_rond[[#This Row],[Matériaux]],tab_matériaux[],3,FALSE)*tab_rond[[#This Row],[Surface m²]]</f>
        <v>0.84823001646924412</v>
      </c>
      <c r="M167" s="19">
        <v>8000</v>
      </c>
      <c r="N167" s="7" t="s">
        <v>6</v>
      </c>
      <c r="O167" s="47">
        <f>10^-3*tab_rond[[#This Row],[Poids au mètre(kg)]]*tab_rond[[#This Row],[Stock réel (mm) / m²]]</f>
        <v>6.785840131753953</v>
      </c>
      <c r="P167" s="51">
        <f>tab_rond[[#This Row],[Poids du stock réel (Kg)]]*VLOOKUP(tab_rond[[#This Row],[Matériaux]],tab_matériaux[],4,FALSE)</f>
        <v>60.326118771292649</v>
      </c>
      <c r="Q167" s="26"/>
      <c r="R167" s="6"/>
    </row>
    <row r="168" spans="1:18" x14ac:dyDescent="0.25">
      <c r="A168" s="28"/>
      <c r="B168" s="11"/>
      <c r="C168" s="40"/>
      <c r="D168" s="7" t="s">
        <v>225</v>
      </c>
      <c r="E168" s="7" t="s">
        <v>204</v>
      </c>
      <c r="F168" s="42" t="str">
        <f>VLOOKUP(tab_rond[[#This Row],[Matériaux]],tab_matériaux[],2,FALSE)</f>
        <v>Alu</v>
      </c>
      <c r="G168" s="7">
        <v>30</v>
      </c>
      <c r="H168" s="7"/>
      <c r="I168" s="7"/>
      <c r="J168" s="7"/>
      <c r="K168" s="18">
        <f>10^-6*PI()*(tab_rond[[#This Row],[Ø (mm)]]/2)^2</f>
        <v>7.0685834705770342E-4</v>
      </c>
      <c r="L168" s="19">
        <f>VLOOKUP(tab_rond[[#This Row],[Matériaux]],tab_matériaux[],3,FALSE)*tab_rond[[#This Row],[Surface m²]]</f>
        <v>1.9085175370557992</v>
      </c>
      <c r="M168" s="19">
        <v>6000</v>
      </c>
      <c r="N168" s="7" t="s">
        <v>6</v>
      </c>
      <c r="O168" s="47">
        <f>10^-3*tab_rond[[#This Row],[Poids au mètre(kg)]]*tab_rond[[#This Row],[Stock réel (mm) / m²]]</f>
        <v>11.451105222334794</v>
      </c>
      <c r="P168" s="51">
        <f>tab_rond[[#This Row],[Poids du stock réel (Kg)]]*VLOOKUP(tab_rond[[#This Row],[Matériaux]],tab_matériaux[],4,FALSE)</f>
        <v>101.80032542655633</v>
      </c>
      <c r="Q168" s="26"/>
      <c r="R168" s="6"/>
    </row>
    <row r="169" spans="1:18" x14ac:dyDescent="0.25">
      <c r="A169" s="28"/>
      <c r="B169" s="11"/>
      <c r="C169" s="40"/>
      <c r="D169" s="7" t="s">
        <v>225</v>
      </c>
      <c r="E169" s="7" t="s">
        <v>204</v>
      </c>
      <c r="F169" s="42" t="str">
        <f>VLOOKUP(tab_rond[[#This Row],[Matériaux]],tab_matériaux[],2,FALSE)</f>
        <v>Alu</v>
      </c>
      <c r="G169" s="7">
        <v>35</v>
      </c>
      <c r="H169" s="7"/>
      <c r="I169" s="7"/>
      <c r="J169" s="7"/>
      <c r="K169" s="18">
        <f>10^-6*PI()*(tab_rond[[#This Row],[Ø (mm)]]/2)^2</f>
        <v>9.6211275016187413E-4</v>
      </c>
      <c r="L169" s="19">
        <f>VLOOKUP(tab_rond[[#This Row],[Matériaux]],tab_matériaux[],3,FALSE)*tab_rond[[#This Row],[Surface m²]]</f>
        <v>2.59770442543706</v>
      </c>
      <c r="M169" s="19">
        <v>1000</v>
      </c>
      <c r="N169" s="7" t="s">
        <v>6</v>
      </c>
      <c r="O169" s="47">
        <f>10^-3*tab_rond[[#This Row],[Poids au mètre(kg)]]*tab_rond[[#This Row],[Stock réel (mm) / m²]]</f>
        <v>2.5977044254370605</v>
      </c>
      <c r="P169" s="51">
        <f>tab_rond[[#This Row],[Poids du stock réel (Kg)]]*VLOOKUP(tab_rond[[#This Row],[Matériaux]],tab_matériaux[],4,FALSE)</f>
        <v>23.093592342135469</v>
      </c>
      <c r="Q169" s="26"/>
      <c r="R169" s="6"/>
    </row>
    <row r="170" spans="1:18" x14ac:dyDescent="0.25">
      <c r="A170" s="28"/>
      <c r="B170" s="11"/>
      <c r="C170" s="40"/>
      <c r="D170" s="7" t="s">
        <v>225</v>
      </c>
      <c r="E170" s="7" t="s">
        <v>204</v>
      </c>
      <c r="F170" s="42" t="str">
        <f>VLOOKUP(tab_rond[[#This Row],[Matériaux]],tab_matériaux[],2,FALSE)</f>
        <v>Alu</v>
      </c>
      <c r="G170" s="7">
        <v>40</v>
      </c>
      <c r="H170" s="7"/>
      <c r="I170" s="7"/>
      <c r="J170" s="7"/>
      <c r="K170" s="18">
        <f>10^-6*PI()*(tab_rond[[#This Row],[Ø (mm)]]/2)^2</f>
        <v>1.2566370614359172E-3</v>
      </c>
      <c r="L170" s="19">
        <f>VLOOKUP(tab_rond[[#This Row],[Matériaux]],tab_matériaux[],3,FALSE)*tab_rond[[#This Row],[Surface m²]]</f>
        <v>3.3929200658769765</v>
      </c>
      <c r="M170" s="19">
        <v>9000</v>
      </c>
      <c r="N170" s="7" t="s">
        <v>6</v>
      </c>
      <c r="O170" s="47">
        <f>10^-3*tab_rond[[#This Row],[Poids au mètre(kg)]]*tab_rond[[#This Row],[Stock réel (mm) / m²]]</f>
        <v>30.536280592892787</v>
      </c>
      <c r="P170" s="51">
        <f>tab_rond[[#This Row],[Poids du stock réel (Kg)]]*VLOOKUP(tab_rond[[#This Row],[Matériaux]],tab_matériaux[],4,FALSE)</f>
        <v>271.46753447081687</v>
      </c>
      <c r="Q170" s="26"/>
      <c r="R170" s="6"/>
    </row>
    <row r="171" spans="1:18" x14ac:dyDescent="0.25">
      <c r="A171" s="28"/>
      <c r="B171" s="11"/>
      <c r="C171" s="40"/>
      <c r="D171" s="7" t="s">
        <v>225</v>
      </c>
      <c r="E171" s="7" t="s">
        <v>204</v>
      </c>
      <c r="F171" s="42" t="str">
        <f>VLOOKUP(tab_rond[[#This Row],[Matériaux]],tab_matériaux[],2,FALSE)</f>
        <v>Alu</v>
      </c>
      <c r="G171" s="7">
        <v>60</v>
      </c>
      <c r="H171" s="7"/>
      <c r="I171" s="7"/>
      <c r="J171" s="7"/>
      <c r="K171" s="18">
        <f>10^-6*PI()*(tab_rond[[#This Row],[Ø (mm)]]/2)^2</f>
        <v>2.8274333882308137E-3</v>
      </c>
      <c r="L171" s="19">
        <f>VLOOKUP(tab_rond[[#This Row],[Matériaux]],tab_matériaux[],3,FALSE)*tab_rond[[#This Row],[Surface m²]]</f>
        <v>7.6340701482231967</v>
      </c>
      <c r="M171" s="19">
        <v>6000</v>
      </c>
      <c r="N171" s="7" t="s">
        <v>6</v>
      </c>
      <c r="O171" s="47">
        <f>10^-3*tab_rond[[#This Row],[Poids au mètre(kg)]]*tab_rond[[#This Row],[Stock réel (mm) / m²]]</f>
        <v>45.804420889339177</v>
      </c>
      <c r="P171" s="51">
        <f>tab_rond[[#This Row],[Poids du stock réel (Kg)]]*VLOOKUP(tab_rond[[#This Row],[Matériaux]],tab_matériaux[],4,FALSE)</f>
        <v>407.20130170622531</v>
      </c>
      <c r="Q171" s="26"/>
      <c r="R171" s="6"/>
    </row>
    <row r="172" spans="1:18" x14ac:dyDescent="0.25">
      <c r="A172" s="28"/>
      <c r="B172" s="11"/>
      <c r="C172" s="40"/>
      <c r="D172" s="7" t="s">
        <v>225</v>
      </c>
      <c r="E172" s="7" t="s">
        <v>204</v>
      </c>
      <c r="F172" s="42" t="str">
        <f>VLOOKUP(tab_rond[[#This Row],[Matériaux]],tab_matériaux[],2,FALSE)</f>
        <v>Alu</v>
      </c>
      <c r="G172" s="7">
        <v>70</v>
      </c>
      <c r="H172" s="7"/>
      <c r="I172" s="7"/>
      <c r="J172" s="7"/>
      <c r="K172" s="18">
        <f>10^-6*PI()*(tab_rond[[#This Row],[Ø (mm)]]/2)^2</f>
        <v>3.8484510006474965E-3</v>
      </c>
      <c r="L172" s="19">
        <f>VLOOKUP(tab_rond[[#This Row],[Matériaux]],tab_matériaux[],3,FALSE)*tab_rond[[#This Row],[Surface m²]]</f>
        <v>10.39081770174824</v>
      </c>
      <c r="M172" s="19">
        <v>1700</v>
      </c>
      <c r="N172" s="7" t="s">
        <v>6</v>
      </c>
      <c r="O172" s="47">
        <f>10^-3*tab_rond[[#This Row],[Poids au mètre(kg)]]*tab_rond[[#This Row],[Stock réel (mm) / m²]]</f>
        <v>17.66439009297201</v>
      </c>
      <c r="P172" s="51">
        <f>tab_rond[[#This Row],[Poids du stock réel (Kg)]]*VLOOKUP(tab_rond[[#This Row],[Matériaux]],tab_matériaux[],4,FALSE)</f>
        <v>157.03642792652118</v>
      </c>
      <c r="Q172" s="26"/>
      <c r="R172" s="6"/>
    </row>
    <row r="173" spans="1:18" x14ac:dyDescent="0.25">
      <c r="A173" s="28"/>
      <c r="B173" s="11"/>
      <c r="C173" s="40"/>
      <c r="D173" s="7" t="s">
        <v>225</v>
      </c>
      <c r="E173" s="7" t="s">
        <v>204</v>
      </c>
      <c r="F173" s="42" t="str">
        <f>VLOOKUP(tab_rond[[#This Row],[Matériaux]],tab_matériaux[],2,FALSE)</f>
        <v>Alu</v>
      </c>
      <c r="G173" s="7">
        <v>90</v>
      </c>
      <c r="H173" s="7"/>
      <c r="I173" s="7"/>
      <c r="J173" s="7"/>
      <c r="K173" s="18">
        <f>10^-6*PI()*(tab_rond[[#This Row],[Ø (mm)]]/2)^2</f>
        <v>6.3617251235193305E-3</v>
      </c>
      <c r="L173" s="19">
        <f>VLOOKUP(tab_rond[[#This Row],[Matériaux]],tab_matériaux[],3,FALSE)*tab_rond[[#This Row],[Surface m²]]</f>
        <v>17.176657833502194</v>
      </c>
      <c r="M173" s="19">
        <v>700</v>
      </c>
      <c r="N173" s="7" t="s">
        <v>6</v>
      </c>
      <c r="O173" s="47">
        <f>10^-3*tab_rond[[#This Row],[Poids au mètre(kg)]]*tab_rond[[#This Row],[Stock réel (mm) / m²]]</f>
        <v>12.023660483451536</v>
      </c>
      <c r="P173" s="51">
        <f>tab_rond[[#This Row],[Poids du stock réel (Kg)]]*VLOOKUP(tab_rond[[#This Row],[Matériaux]],tab_matériaux[],4,FALSE)</f>
        <v>106.89034169788417</v>
      </c>
      <c r="Q173" s="26"/>
      <c r="R173" s="6"/>
    </row>
    <row r="174" spans="1:18" x14ac:dyDescent="0.25">
      <c r="A174" s="28"/>
      <c r="B174" s="11"/>
      <c r="C174" s="40"/>
      <c r="D174" s="7" t="s">
        <v>225</v>
      </c>
      <c r="E174" s="7" t="s">
        <v>204</v>
      </c>
      <c r="F174" s="42" t="str">
        <f>VLOOKUP(tab_rond[[#This Row],[Matériaux]],tab_matériaux[],2,FALSE)</f>
        <v>Alu</v>
      </c>
      <c r="G174" s="7">
        <v>100</v>
      </c>
      <c r="H174" s="7"/>
      <c r="I174" s="7"/>
      <c r="J174" s="7"/>
      <c r="K174" s="18">
        <f>10^-6*PI()*(tab_rond[[#This Row],[Ø (mm)]]/2)^2</f>
        <v>7.8539816339744817E-3</v>
      </c>
      <c r="L174" s="19">
        <f>VLOOKUP(tab_rond[[#This Row],[Matériaux]],tab_matériaux[],3,FALSE)*tab_rond[[#This Row],[Surface m²]]</f>
        <v>21.205750411731099</v>
      </c>
      <c r="M174" s="19">
        <v>700</v>
      </c>
      <c r="N174" s="7" t="s">
        <v>6</v>
      </c>
      <c r="O174" s="47">
        <f>10^-3*tab_rond[[#This Row],[Poids au mètre(kg)]]*tab_rond[[#This Row],[Stock réel (mm) / m²]]</f>
        <v>14.844025288211769</v>
      </c>
      <c r="P174" s="51">
        <f>tab_rond[[#This Row],[Poids du stock réel (Kg)]]*VLOOKUP(tab_rond[[#This Row],[Matériaux]],tab_matériaux[],4,FALSE)</f>
        <v>131.96338481220263</v>
      </c>
      <c r="Q174" s="26"/>
      <c r="R174" s="6"/>
    </row>
    <row r="175" spans="1:18" x14ac:dyDescent="0.25">
      <c r="A175" s="28"/>
      <c r="B175" s="11"/>
      <c r="C175" s="16"/>
      <c r="D175" s="5" t="s">
        <v>225</v>
      </c>
      <c r="E175" s="5" t="s">
        <v>205</v>
      </c>
      <c r="F175" s="31" t="str">
        <f>VLOOKUP(tab_rond[[#This Row],[Matériaux]],tab_matériaux[],2,FALSE)</f>
        <v>Acier</v>
      </c>
      <c r="G175" s="5">
        <v>40</v>
      </c>
      <c r="H175" s="5"/>
      <c r="I175" s="5"/>
      <c r="J175" s="5"/>
      <c r="K175" s="18">
        <f>10^-6*PI()*(tab_rond[[#This Row],[Ø (mm)]]/2)^2</f>
        <v>1.2566370614359172E-3</v>
      </c>
      <c r="L175" s="21">
        <f>VLOOKUP(tab_rond[[#This Row],[Matériaux]],tab_matériaux[],3,FALSE)*tab_rond[[#This Row],[Surface m²]]</f>
        <v>9.8017690792001542</v>
      </c>
      <c r="M175" s="18">
        <v>2000</v>
      </c>
      <c r="N175" s="5" t="s">
        <v>6</v>
      </c>
      <c r="O175" s="46">
        <f>10^-3*tab_rond[[#This Row],[Poids au mètre(kg)]]*tab_rond[[#This Row],[Stock réel (mm) / m²]]</f>
        <v>19.603538158400312</v>
      </c>
      <c r="P175" s="50">
        <f>tab_rond[[#This Row],[Poids du stock réel (Kg)]]*VLOOKUP(tab_rond[[#This Row],[Matériaux]],tab_matériaux[],4,FALSE)</f>
        <v>31.757731816608509</v>
      </c>
      <c r="Q175" s="26"/>
      <c r="R175" s="6"/>
    </row>
    <row r="176" spans="1:18" x14ac:dyDescent="0.25">
      <c r="A176" s="28"/>
      <c r="B176" s="11"/>
      <c r="C176" s="16"/>
      <c r="D176" s="5" t="s">
        <v>225</v>
      </c>
      <c r="E176" s="5" t="s">
        <v>205</v>
      </c>
      <c r="F176" s="31" t="str">
        <f>VLOOKUP(tab_rond[[#This Row],[Matériaux]],tab_matériaux[],2,FALSE)</f>
        <v>Acier</v>
      </c>
      <c r="G176" s="5">
        <v>80</v>
      </c>
      <c r="H176" s="5"/>
      <c r="I176" s="5"/>
      <c r="J176" s="5"/>
      <c r="K176" s="18">
        <f>10^-6*PI()*(tab_rond[[#This Row],[Ø (mm)]]/2)^2</f>
        <v>5.0265482457436689E-3</v>
      </c>
      <c r="L176" s="21">
        <f>VLOOKUP(tab_rond[[#This Row],[Matériaux]],tab_matériaux[],3,FALSE)*tab_rond[[#This Row],[Surface m²]]</f>
        <v>39.207076316800617</v>
      </c>
      <c r="M176" s="18">
        <v>2000</v>
      </c>
      <c r="N176" s="5" t="s">
        <v>6</v>
      </c>
      <c r="O176" s="46">
        <f>10^-3*tab_rond[[#This Row],[Poids au mètre(kg)]]*tab_rond[[#This Row],[Stock réel (mm) / m²]]</f>
        <v>78.414152633601248</v>
      </c>
      <c r="P176" s="50">
        <f>tab_rond[[#This Row],[Poids du stock réel (Kg)]]*VLOOKUP(tab_rond[[#This Row],[Matériaux]],tab_matériaux[],4,FALSE)</f>
        <v>127.03092726643403</v>
      </c>
      <c r="Q176" s="26"/>
      <c r="R176" s="6"/>
    </row>
    <row r="177" spans="1:18" x14ac:dyDescent="0.25">
      <c r="A177" s="28"/>
      <c r="B177" s="11"/>
      <c r="C177" s="16"/>
      <c r="D177" s="5" t="s">
        <v>225</v>
      </c>
      <c r="E177" s="5" t="s">
        <v>205</v>
      </c>
      <c r="F177" s="31" t="str">
        <f>VLOOKUP(tab_rond[[#This Row],[Matériaux]],tab_matériaux[],2,FALSE)</f>
        <v>Acier</v>
      </c>
      <c r="G177" s="5">
        <v>140</v>
      </c>
      <c r="H177" s="5"/>
      <c r="I177" s="5"/>
      <c r="J177" s="5"/>
      <c r="K177" s="18">
        <f>10^-6*PI()*(tab_rond[[#This Row],[Ø (mm)]]/2)^2</f>
        <v>1.5393804002589986E-2</v>
      </c>
      <c r="L177" s="21">
        <f>VLOOKUP(tab_rond[[#This Row],[Matériaux]],tab_matériaux[],3,FALSE)*tab_rond[[#This Row],[Surface m²]]</f>
        <v>120.07167122020189</v>
      </c>
      <c r="M177" s="18">
        <v>1900</v>
      </c>
      <c r="N177" s="5" t="s">
        <v>6</v>
      </c>
      <c r="O177" s="46">
        <f>10^-3*tab_rond[[#This Row],[Poids au mètre(kg)]]*tab_rond[[#This Row],[Stock réel (mm) / m²]]</f>
        <v>228.13617531838358</v>
      </c>
      <c r="P177" s="50">
        <f>tab_rond[[#This Row],[Poids du stock réel (Kg)]]*VLOOKUP(tab_rond[[#This Row],[Matériaux]],tab_matériaux[],4,FALSE)</f>
        <v>369.58060401578143</v>
      </c>
      <c r="Q177" s="26"/>
      <c r="R177" s="6"/>
    </row>
    <row r="178" spans="1:18" x14ac:dyDescent="0.25">
      <c r="A178" s="28"/>
      <c r="B178" s="12">
        <v>1402016</v>
      </c>
      <c r="C178" s="16"/>
      <c r="D178" s="5" t="s">
        <v>225</v>
      </c>
      <c r="E178" s="5" t="s">
        <v>206</v>
      </c>
      <c r="F178" s="31" t="str">
        <f>VLOOKUP(tab_rond[[#This Row],[Matériaux]],tab_matériaux[],2,FALSE)</f>
        <v>Plastique</v>
      </c>
      <c r="G178" s="5">
        <v>16</v>
      </c>
      <c r="H178" s="5"/>
      <c r="I178" s="5"/>
      <c r="J178" s="5"/>
      <c r="K178" s="18">
        <f>10^-6*PI()*(tab_rond[[#This Row],[Ø (mm)]]/2)^2</f>
        <v>2.0106192982974675E-4</v>
      </c>
      <c r="L178" s="21">
        <f>VLOOKUP(tab_rond[[#This Row],[Matériaux]],tab_matériaux[],3,FALSE)*tab_rond[[#This Row],[Surface m²]]</f>
        <v>0.184976975443367</v>
      </c>
      <c r="M178" s="18">
        <v>1800</v>
      </c>
      <c r="N178" s="5" t="s">
        <v>6</v>
      </c>
      <c r="O178" s="46">
        <f>10^-3*tab_rond[[#This Row],[Poids au mètre(kg)]]*tab_rond[[#This Row],[Stock réel (mm) / m²]]</f>
        <v>0.33295855579806061</v>
      </c>
      <c r="P178" s="50">
        <f>tab_rond[[#This Row],[Poids du stock réel (Kg)]]*VLOOKUP(tab_rond[[#This Row],[Matériaux]],tab_matériaux[],4,FALSE)</f>
        <v>2.154241856013452</v>
      </c>
      <c r="Q178" s="26"/>
      <c r="R178" s="6"/>
    </row>
    <row r="179" spans="1:18" x14ac:dyDescent="0.25">
      <c r="A179" s="28"/>
      <c r="B179" s="11">
        <v>1402025</v>
      </c>
      <c r="C179" s="16"/>
      <c r="D179" s="5" t="s">
        <v>225</v>
      </c>
      <c r="E179" s="5" t="s">
        <v>206</v>
      </c>
      <c r="F179" s="31" t="str">
        <f>VLOOKUP(tab_rond[[#This Row],[Matériaux]],tab_matériaux[],2,FALSE)</f>
        <v>Plastique</v>
      </c>
      <c r="G179" s="5">
        <v>25</v>
      </c>
      <c r="H179" s="5"/>
      <c r="I179" s="5"/>
      <c r="J179" s="5"/>
      <c r="K179" s="18">
        <f>10^-6*PI()*(tab_rond[[#This Row],[Ø (mm)]]/2)^2</f>
        <v>4.9087385212340511E-4</v>
      </c>
      <c r="L179" s="21">
        <f>VLOOKUP(tab_rond[[#This Row],[Matériaux]],tab_matériaux[],3,FALSE)*tab_rond[[#This Row],[Surface m²]]</f>
        <v>0.4516039439535327</v>
      </c>
      <c r="M179" s="18">
        <v>6000</v>
      </c>
      <c r="N179" s="5" t="s">
        <v>6</v>
      </c>
      <c r="O179" s="46">
        <f>10^-3*tab_rond[[#This Row],[Poids au mètre(kg)]]*tab_rond[[#This Row],[Stock réel (mm) / m²]]</f>
        <v>2.7096236637211963</v>
      </c>
      <c r="P179" s="50">
        <f>tab_rond[[#This Row],[Poids du stock réel (Kg)]]*VLOOKUP(tab_rond[[#This Row],[Matériaux]],tab_matériaux[],4,FALSE)</f>
        <v>17.531265104276141</v>
      </c>
      <c r="Q179" s="26"/>
      <c r="R179" s="6"/>
    </row>
    <row r="180" spans="1:18" x14ac:dyDescent="0.25">
      <c r="A180" s="28"/>
      <c r="B180" s="11">
        <v>1402035</v>
      </c>
      <c r="C180" s="16"/>
      <c r="D180" s="5" t="s">
        <v>225</v>
      </c>
      <c r="E180" s="5" t="s">
        <v>206</v>
      </c>
      <c r="F180" s="31" t="str">
        <f>VLOOKUP(tab_rond[[#This Row],[Matériaux]],tab_matériaux[],2,FALSE)</f>
        <v>Plastique</v>
      </c>
      <c r="G180" s="5">
        <v>35</v>
      </c>
      <c r="H180" s="5"/>
      <c r="I180" s="5"/>
      <c r="J180" s="5"/>
      <c r="K180" s="18">
        <f>10^-6*PI()*(tab_rond[[#This Row],[Ø (mm)]]/2)^2</f>
        <v>9.6211275016187413E-4</v>
      </c>
      <c r="L180" s="21">
        <f>VLOOKUP(tab_rond[[#This Row],[Matériaux]],tab_matériaux[],3,FALSE)*tab_rond[[#This Row],[Surface m²]]</f>
        <v>0.88514373014892422</v>
      </c>
      <c r="M180" s="18">
        <v>9000</v>
      </c>
      <c r="N180" s="5" t="s">
        <v>6</v>
      </c>
      <c r="O180" s="46">
        <f>10^-3*tab_rond[[#This Row],[Poids au mètre(kg)]]*tab_rond[[#This Row],[Stock réel (mm) / m²]]</f>
        <v>7.9662935713403176</v>
      </c>
      <c r="P180" s="50">
        <f>tab_rond[[#This Row],[Poids du stock réel (Kg)]]*VLOOKUP(tab_rond[[#This Row],[Matériaux]],tab_matériaux[],4,FALSE)</f>
        <v>51.54191940657185</v>
      </c>
      <c r="Q180" s="26"/>
      <c r="R180" s="6"/>
    </row>
    <row r="181" spans="1:18" x14ac:dyDescent="0.25">
      <c r="A181" s="28"/>
      <c r="B181" s="11">
        <v>1402045</v>
      </c>
      <c r="C181" s="16"/>
      <c r="D181" s="5" t="s">
        <v>225</v>
      </c>
      <c r="E181" s="5" t="s">
        <v>206</v>
      </c>
      <c r="F181" s="31" t="str">
        <f>VLOOKUP(tab_rond[[#This Row],[Matériaux]],tab_matériaux[],2,FALSE)</f>
        <v>Plastique</v>
      </c>
      <c r="G181" s="5">
        <v>45</v>
      </c>
      <c r="H181" s="5"/>
      <c r="I181" s="5"/>
      <c r="J181" s="5"/>
      <c r="K181" s="18">
        <f>10^-6*PI()*(tab_rond[[#This Row],[Ø (mm)]]/2)^2</f>
        <v>1.5904312808798326E-3</v>
      </c>
      <c r="L181" s="21">
        <f>VLOOKUP(tab_rond[[#This Row],[Matériaux]],tab_matériaux[],3,FALSE)*tab_rond[[#This Row],[Surface m²]]</f>
        <v>1.463196778409446</v>
      </c>
      <c r="M181" s="18">
        <v>10000</v>
      </c>
      <c r="N181" s="5" t="s">
        <v>6</v>
      </c>
      <c r="O181" s="46">
        <f>10^-3*tab_rond[[#This Row],[Poids au mètre(kg)]]*tab_rond[[#This Row],[Stock réel (mm) / m²]]</f>
        <v>14.63196778409446</v>
      </c>
      <c r="P181" s="50">
        <f>tab_rond[[#This Row],[Poids du stock réel (Kg)]]*VLOOKUP(tab_rond[[#This Row],[Matériaux]],tab_matériaux[],4,FALSE)</f>
        <v>94.668831563091146</v>
      </c>
      <c r="Q181" s="26"/>
      <c r="R181" s="6"/>
    </row>
    <row r="182" spans="1:18" x14ac:dyDescent="0.25">
      <c r="A182" s="28"/>
      <c r="B182" s="11">
        <v>1402050</v>
      </c>
      <c r="C182" s="16"/>
      <c r="D182" s="5" t="s">
        <v>225</v>
      </c>
      <c r="E182" s="5" t="s">
        <v>206</v>
      </c>
      <c r="F182" s="31" t="str">
        <f>VLOOKUP(tab_rond[[#This Row],[Matériaux]],tab_matériaux[],2,FALSE)</f>
        <v>Plastique</v>
      </c>
      <c r="G182" s="5">
        <v>50</v>
      </c>
      <c r="H182" s="5"/>
      <c r="I182" s="5"/>
      <c r="J182" s="5"/>
      <c r="K182" s="18">
        <f>10^-6*PI()*(tab_rond[[#This Row],[Ø (mm)]]/2)^2</f>
        <v>1.9634954084936204E-3</v>
      </c>
      <c r="L182" s="21">
        <f>VLOOKUP(tab_rond[[#This Row],[Matériaux]],tab_matériaux[],3,FALSE)*tab_rond[[#This Row],[Surface m²]]</f>
        <v>1.8064157758141308</v>
      </c>
      <c r="M182" s="18">
        <v>4700</v>
      </c>
      <c r="N182" s="5" t="s">
        <v>6</v>
      </c>
      <c r="O182" s="46">
        <f>10^-3*tab_rond[[#This Row],[Poids au mètre(kg)]]*tab_rond[[#This Row],[Stock réel (mm) / m²]]</f>
        <v>8.4901541463264145</v>
      </c>
      <c r="P182" s="50">
        <f>tab_rond[[#This Row],[Poids du stock réel (Kg)]]*VLOOKUP(tab_rond[[#This Row],[Matériaux]],tab_matériaux[],4,FALSE)</f>
        <v>54.931297326731901</v>
      </c>
      <c r="Q182" s="26"/>
      <c r="R182" s="6"/>
    </row>
    <row r="183" spans="1:18" x14ac:dyDescent="0.25">
      <c r="A183" s="28"/>
      <c r="B183" s="11">
        <v>1402055</v>
      </c>
      <c r="C183" s="16"/>
      <c r="D183" s="5" t="s">
        <v>225</v>
      </c>
      <c r="E183" s="5" t="s">
        <v>206</v>
      </c>
      <c r="F183" s="31" t="str">
        <f>VLOOKUP(tab_rond[[#This Row],[Matériaux]],tab_matériaux[],2,FALSE)</f>
        <v>Plastique</v>
      </c>
      <c r="G183" s="5">
        <v>55</v>
      </c>
      <c r="H183" s="5"/>
      <c r="I183" s="5"/>
      <c r="J183" s="5"/>
      <c r="K183" s="18">
        <f>10^-6*PI()*(tab_rond[[#This Row],[Ø (mm)]]/2)^2</f>
        <v>2.3758294442772811E-3</v>
      </c>
      <c r="L183" s="21">
        <f>VLOOKUP(tab_rond[[#This Row],[Matériaux]],tab_matériaux[],3,FALSE)*tab_rond[[#This Row],[Surface m²]]</f>
        <v>2.1857630887350985</v>
      </c>
      <c r="M183" s="18">
        <v>7000</v>
      </c>
      <c r="N183" s="5" t="s">
        <v>6</v>
      </c>
      <c r="O183" s="46">
        <f>10^-3*tab_rond[[#This Row],[Poids au mètre(kg)]]*tab_rond[[#This Row],[Stock réel (mm) / m²]]</f>
        <v>15.300341621145689</v>
      </c>
      <c r="P183" s="50">
        <f>tab_rond[[#This Row],[Poids du stock réel (Kg)]]*VLOOKUP(tab_rond[[#This Row],[Matériaux]],tab_matériaux[],4,FALSE)</f>
        <v>98.993210288812605</v>
      </c>
      <c r="Q183" s="26"/>
      <c r="R183" s="6"/>
    </row>
    <row r="184" spans="1:18" x14ac:dyDescent="0.25">
      <c r="A184" s="28"/>
      <c r="B184" s="12">
        <v>1402060</v>
      </c>
      <c r="C184" s="16"/>
      <c r="D184" s="5" t="s">
        <v>225</v>
      </c>
      <c r="E184" s="5" t="s">
        <v>206</v>
      </c>
      <c r="F184" s="31" t="str">
        <f>VLOOKUP(tab_rond[[#This Row],[Matériaux]],tab_matériaux[],2,FALSE)</f>
        <v>Plastique</v>
      </c>
      <c r="G184" s="5">
        <v>60</v>
      </c>
      <c r="H184" s="5"/>
      <c r="I184" s="5"/>
      <c r="J184" s="5"/>
      <c r="K184" s="18">
        <f>10^-6*PI()*(tab_rond[[#This Row],[Ø (mm)]]/2)^2</f>
        <v>2.8274333882308137E-3</v>
      </c>
      <c r="L184" s="21">
        <f>VLOOKUP(tab_rond[[#This Row],[Matériaux]],tab_matériaux[],3,FALSE)*tab_rond[[#This Row],[Surface m²]]</f>
        <v>2.6012387171723486</v>
      </c>
      <c r="M184" s="18">
        <v>6400</v>
      </c>
      <c r="N184" s="5" t="s">
        <v>6</v>
      </c>
      <c r="O184" s="46">
        <f>10^-3*tab_rond[[#This Row],[Poids au mètre(kg)]]*tab_rond[[#This Row],[Stock réel (mm) / m²]]</f>
        <v>16.647927789903029</v>
      </c>
      <c r="P184" s="50">
        <f>tab_rond[[#This Row],[Poids du stock réel (Kg)]]*VLOOKUP(tab_rond[[#This Row],[Matériaux]],tab_matériaux[],4,FALSE)</f>
        <v>107.71209280067259</v>
      </c>
      <c r="Q184" s="26"/>
      <c r="R184" s="6"/>
    </row>
    <row r="185" spans="1:18" x14ac:dyDescent="0.25">
      <c r="A185" s="28"/>
      <c r="B185" s="12">
        <v>1402065</v>
      </c>
      <c r="C185" s="16"/>
      <c r="D185" s="5" t="s">
        <v>225</v>
      </c>
      <c r="E185" s="5" t="s">
        <v>206</v>
      </c>
      <c r="F185" s="31" t="str">
        <f>VLOOKUP(tab_rond[[#This Row],[Matériaux]],tab_matériaux[],2,FALSE)</f>
        <v>Plastique</v>
      </c>
      <c r="G185" s="5">
        <v>65</v>
      </c>
      <c r="H185" s="5"/>
      <c r="I185" s="5"/>
      <c r="J185" s="5"/>
      <c r="K185" s="18">
        <f>10^-6*PI()*(tab_rond[[#This Row],[Ø (mm)]]/2)^2</f>
        <v>3.3183072403542187E-3</v>
      </c>
      <c r="L185" s="21">
        <f>VLOOKUP(tab_rond[[#This Row],[Matériaux]],tab_matériaux[],3,FALSE)*tab_rond[[#This Row],[Surface m²]]</f>
        <v>3.0528426611258812</v>
      </c>
      <c r="M185" s="18">
        <v>100</v>
      </c>
      <c r="N185" s="5" t="s">
        <v>6</v>
      </c>
      <c r="O185" s="46">
        <f>10^-3*tab_rond[[#This Row],[Poids au mètre(kg)]]*tab_rond[[#This Row],[Stock réel (mm) / m²]]</f>
        <v>0.30528426611258813</v>
      </c>
      <c r="P185" s="50">
        <f>tab_rond[[#This Row],[Poids du stock réel (Kg)]]*VLOOKUP(tab_rond[[#This Row],[Matériaux]],tab_matériaux[],4,FALSE)</f>
        <v>1.9751892017484451</v>
      </c>
      <c r="Q185" s="26"/>
      <c r="R185" s="6"/>
    </row>
    <row r="186" spans="1:18" x14ac:dyDescent="0.25">
      <c r="A186" s="28"/>
      <c r="B186" s="11">
        <v>1402080</v>
      </c>
      <c r="C186" s="16"/>
      <c r="D186" s="5" t="s">
        <v>225</v>
      </c>
      <c r="E186" s="5" t="s">
        <v>206</v>
      </c>
      <c r="F186" s="31" t="str">
        <f>VLOOKUP(tab_rond[[#This Row],[Matériaux]],tab_matériaux[],2,FALSE)</f>
        <v>Plastique</v>
      </c>
      <c r="G186" s="5">
        <v>80</v>
      </c>
      <c r="H186" s="5"/>
      <c r="I186" s="5"/>
      <c r="J186" s="5"/>
      <c r="K186" s="18">
        <f>10^-6*PI()*(tab_rond[[#This Row],[Ø (mm)]]/2)^2</f>
        <v>5.0265482457436689E-3</v>
      </c>
      <c r="L186" s="21">
        <f>VLOOKUP(tab_rond[[#This Row],[Matériaux]],tab_matériaux[],3,FALSE)*tab_rond[[#This Row],[Surface m²]]</f>
        <v>4.6244243860841756</v>
      </c>
      <c r="M186" s="18">
        <v>6200</v>
      </c>
      <c r="N186" s="5" t="s">
        <v>6</v>
      </c>
      <c r="O186" s="46">
        <f>10^-3*tab_rond[[#This Row],[Poids au mètre(kg)]]*tab_rond[[#This Row],[Stock réel (mm) / m²]]</f>
        <v>28.671431193721887</v>
      </c>
      <c r="P186" s="50">
        <f>tab_rond[[#This Row],[Poids du stock réel (Kg)]]*VLOOKUP(tab_rond[[#This Row],[Matériaux]],tab_matériaux[],4,FALSE)</f>
        <v>185.5041598233806</v>
      </c>
      <c r="Q186" s="26"/>
      <c r="R186" s="6"/>
    </row>
    <row r="187" spans="1:18" x14ac:dyDescent="0.25">
      <c r="A187" s="28"/>
      <c r="B187" s="11">
        <v>1402100</v>
      </c>
      <c r="C187" s="16"/>
      <c r="D187" s="5" t="s">
        <v>225</v>
      </c>
      <c r="E187" s="5" t="s">
        <v>206</v>
      </c>
      <c r="F187" s="31" t="str">
        <f>VLOOKUP(tab_rond[[#This Row],[Matériaux]],tab_matériaux[],2,FALSE)</f>
        <v>Plastique</v>
      </c>
      <c r="G187" s="5">
        <v>100</v>
      </c>
      <c r="H187" s="5"/>
      <c r="I187" s="5"/>
      <c r="J187" s="5"/>
      <c r="K187" s="18">
        <f>10^-6*PI()*(tab_rond[[#This Row],[Ø (mm)]]/2)^2</f>
        <v>7.8539816339744817E-3</v>
      </c>
      <c r="L187" s="21">
        <f>VLOOKUP(tab_rond[[#This Row],[Matériaux]],tab_matériaux[],3,FALSE)*tab_rond[[#This Row],[Surface m²]]</f>
        <v>7.2256631032565233</v>
      </c>
      <c r="M187" s="18">
        <v>3600</v>
      </c>
      <c r="N187" s="5" t="s">
        <v>6</v>
      </c>
      <c r="O187" s="46">
        <f>10^-3*tab_rond[[#This Row],[Poids au mètre(kg)]]*tab_rond[[#This Row],[Stock réel (mm) / m²]]</f>
        <v>26.012387171723486</v>
      </c>
      <c r="P187" s="50">
        <f>tab_rond[[#This Row],[Poids du stock réel (Kg)]]*VLOOKUP(tab_rond[[#This Row],[Matériaux]],tab_matériaux[],4,FALSE)</f>
        <v>168.30014500105094</v>
      </c>
      <c r="Q187" s="26"/>
      <c r="R187" s="6"/>
    </row>
    <row r="188" spans="1:18" x14ac:dyDescent="0.25">
      <c r="A188" s="28"/>
      <c r="B188" s="11">
        <v>1402110</v>
      </c>
      <c r="C188" s="16"/>
      <c r="D188" s="5" t="s">
        <v>225</v>
      </c>
      <c r="E188" s="5" t="s">
        <v>206</v>
      </c>
      <c r="F188" s="31" t="str">
        <f>VLOOKUP(tab_rond[[#This Row],[Matériaux]],tab_matériaux[],2,FALSE)</f>
        <v>Plastique</v>
      </c>
      <c r="G188" s="5">
        <v>110</v>
      </c>
      <c r="H188" s="5"/>
      <c r="I188" s="5"/>
      <c r="J188" s="5"/>
      <c r="K188" s="18">
        <f>10^-6*PI()*(tab_rond[[#This Row],[Ø (mm)]]/2)^2</f>
        <v>9.5033177771091243E-3</v>
      </c>
      <c r="L188" s="21">
        <f>VLOOKUP(tab_rond[[#This Row],[Matériaux]],tab_matériaux[],3,FALSE)*tab_rond[[#This Row],[Surface m²]]</f>
        <v>8.743052354940394</v>
      </c>
      <c r="M188" s="18">
        <v>350</v>
      </c>
      <c r="N188" s="5" t="s">
        <v>6</v>
      </c>
      <c r="O188" s="46">
        <f>10^-3*tab_rond[[#This Row],[Poids au mètre(kg)]]*tab_rond[[#This Row],[Stock réel (mm) / m²]]</f>
        <v>3.060068324229138</v>
      </c>
      <c r="P188" s="50">
        <f>tab_rond[[#This Row],[Poids du stock réel (Kg)]]*VLOOKUP(tab_rond[[#This Row],[Matériaux]],tab_matériaux[],4,FALSE)</f>
        <v>19.798642057762521</v>
      </c>
      <c r="Q188" s="26"/>
      <c r="R188" s="6"/>
    </row>
    <row r="189" spans="1:18" x14ac:dyDescent="0.25">
      <c r="A189" s="28"/>
      <c r="B189" s="12">
        <v>1402125</v>
      </c>
      <c r="C189" s="16"/>
      <c r="D189" s="5" t="s">
        <v>225</v>
      </c>
      <c r="E189" s="5" t="s">
        <v>206</v>
      </c>
      <c r="F189" s="31" t="str">
        <f>VLOOKUP(tab_rond[[#This Row],[Matériaux]],tab_matériaux[],2,FALSE)</f>
        <v>Plastique</v>
      </c>
      <c r="G189" s="5">
        <v>125</v>
      </c>
      <c r="H189" s="5"/>
      <c r="I189" s="5"/>
      <c r="J189" s="5"/>
      <c r="K189" s="18">
        <f>10^-6*PI()*(tab_rond[[#This Row],[Ø (mm)]]/2)^2</f>
        <v>1.2271846303085129E-2</v>
      </c>
      <c r="L189" s="21">
        <f>VLOOKUP(tab_rond[[#This Row],[Matériaux]],tab_matériaux[],3,FALSE)*tab_rond[[#This Row],[Surface m²]]</f>
        <v>11.29009859883832</v>
      </c>
      <c r="M189" s="18">
        <v>1500</v>
      </c>
      <c r="N189" s="5" t="s">
        <v>6</v>
      </c>
      <c r="O189" s="46">
        <f>10^-3*tab_rond[[#This Row],[Poids au mètre(kg)]]*tab_rond[[#This Row],[Stock réel (mm) / m²]]</f>
        <v>16.93514789825748</v>
      </c>
      <c r="P189" s="50">
        <f>tab_rond[[#This Row],[Poids du stock réel (Kg)]]*VLOOKUP(tab_rond[[#This Row],[Matériaux]],tab_matériaux[],4,FALSE)</f>
        <v>109.57040690172589</v>
      </c>
      <c r="Q189" s="26"/>
      <c r="R189" s="6"/>
    </row>
    <row r="190" spans="1:18" x14ac:dyDescent="0.25">
      <c r="A190" s="28"/>
      <c r="B190" s="12">
        <v>1402135</v>
      </c>
      <c r="C190" s="16"/>
      <c r="D190" s="5" t="s">
        <v>225</v>
      </c>
      <c r="E190" s="5" t="s">
        <v>206</v>
      </c>
      <c r="F190" s="31" t="str">
        <f>VLOOKUP(tab_rond[[#This Row],[Matériaux]],tab_matériaux[],2,FALSE)</f>
        <v>Plastique</v>
      </c>
      <c r="G190" s="5">
        <v>135</v>
      </c>
      <c r="H190" s="5"/>
      <c r="I190" s="5"/>
      <c r="J190" s="5"/>
      <c r="K190" s="18">
        <f>10^-6*PI()*(tab_rond[[#This Row],[Ø (mm)]]/2)^2</f>
        <v>1.4313881527918494E-2</v>
      </c>
      <c r="L190" s="21">
        <f>VLOOKUP(tab_rond[[#This Row],[Matériaux]],tab_matériaux[],3,FALSE)*tab_rond[[#This Row],[Surface m²]]</f>
        <v>13.168771005685015</v>
      </c>
      <c r="M190" s="18">
        <v>700</v>
      </c>
      <c r="N190" s="5" t="s">
        <v>6</v>
      </c>
      <c r="O190" s="46">
        <f>10^-3*tab_rond[[#This Row],[Poids au mètre(kg)]]*tab_rond[[#This Row],[Stock réel (mm) / m²]]</f>
        <v>9.2181397039795101</v>
      </c>
      <c r="P190" s="50">
        <f>tab_rond[[#This Row],[Poids du stock réel (Kg)]]*VLOOKUP(tab_rond[[#This Row],[Matériaux]],tab_matériaux[],4,FALSE)</f>
        <v>59.641363884747427</v>
      </c>
      <c r="Q190" s="26"/>
      <c r="R190" s="6"/>
    </row>
    <row r="191" spans="1:18" x14ac:dyDescent="0.25">
      <c r="A191" s="28"/>
      <c r="B191" s="11"/>
      <c r="C191" s="40"/>
      <c r="D191" s="7" t="s">
        <v>225</v>
      </c>
      <c r="E191" s="7" t="s">
        <v>207</v>
      </c>
      <c r="F191" s="42" t="str">
        <f>VLOOKUP(tab_rond[[#This Row],[Matériaux]],tab_matériaux[],2,FALSE)</f>
        <v>Alu</v>
      </c>
      <c r="G191" s="7">
        <v>110</v>
      </c>
      <c r="H191" s="7"/>
      <c r="I191" s="7"/>
      <c r="J191" s="7"/>
      <c r="K191" s="18">
        <f>10^-6*PI()*(tab_rond[[#This Row],[Ø (mm)]]/2)^2</f>
        <v>9.5033177771091243E-3</v>
      </c>
      <c r="L191" s="19">
        <f>VLOOKUP(tab_rond[[#This Row],[Matériaux]],tab_matériaux[],3,FALSE)*tab_rond[[#This Row],[Surface m²]]</f>
        <v>26.609289775905548</v>
      </c>
      <c r="M191" s="19">
        <v>900</v>
      </c>
      <c r="N191" s="7" t="s">
        <v>6</v>
      </c>
      <c r="O191" s="47">
        <f>10^-3*tab_rond[[#This Row],[Poids au mètre(kg)]]*tab_rond[[#This Row],[Stock réel (mm) / m²]]</f>
        <v>23.948360798314994</v>
      </c>
      <c r="P191" s="51">
        <f>tab_rond[[#This Row],[Poids du stock réel (Kg)]]*VLOOKUP(tab_rond[[#This Row],[Matériaux]],tab_matériaux[],4,FALSE)</f>
        <v>153.50899271719911</v>
      </c>
      <c r="Q191" s="26"/>
      <c r="R191" s="6"/>
    </row>
    <row r="192" spans="1:18" x14ac:dyDescent="0.25">
      <c r="A192" s="28"/>
      <c r="B192" s="11">
        <v>1404006</v>
      </c>
      <c r="C192" s="16"/>
      <c r="D192" s="5" t="s">
        <v>225</v>
      </c>
      <c r="E192" s="5" t="s">
        <v>208</v>
      </c>
      <c r="F192" s="31" t="str">
        <f>VLOOKUP(tab_rond[[#This Row],[Matériaux]],tab_matériaux[],2,FALSE)</f>
        <v>Plastique</v>
      </c>
      <c r="G192" s="5">
        <v>6</v>
      </c>
      <c r="H192" s="5"/>
      <c r="I192" s="5"/>
      <c r="J192" s="5"/>
      <c r="K192" s="18">
        <f>10^-6*PI()*(tab_rond[[#This Row],[Ø (mm)]]/2)^2</f>
        <v>2.8274333882308137E-5</v>
      </c>
      <c r="L192" s="21">
        <f>VLOOKUP(tab_rond[[#This Row],[Matériaux]],tab_matériaux[],3,FALSE)*tab_rond[[#This Row],[Surface m²]]</f>
        <v>6.2203534541077903E-2</v>
      </c>
      <c r="M192" s="18">
        <v>1000</v>
      </c>
      <c r="N192" s="5" t="s">
        <v>6</v>
      </c>
      <c r="O192" s="46">
        <f>10^-3*tab_rond[[#This Row],[Poids au mètre(kg)]]*tab_rond[[#This Row],[Stock réel (mm) / m²]]</f>
        <v>6.2203534541077903E-2</v>
      </c>
      <c r="P192" s="50">
        <f>tab_rond[[#This Row],[Poids du stock réel (Kg)]]*VLOOKUP(tab_rond[[#This Row],[Matériaux]],tab_matériaux[],4,FALSE)</f>
        <v>1.1582298131548705</v>
      </c>
      <c r="Q192" s="26"/>
      <c r="R192" s="6"/>
    </row>
    <row r="193" spans="1:18" x14ac:dyDescent="0.25">
      <c r="A193" s="28"/>
      <c r="B193" s="11">
        <v>1404010</v>
      </c>
      <c r="C193" s="16"/>
      <c r="D193" s="5" t="s">
        <v>225</v>
      </c>
      <c r="E193" s="5" t="s">
        <v>208</v>
      </c>
      <c r="F193" s="31" t="str">
        <f>VLOOKUP(tab_rond[[#This Row],[Matériaux]],tab_matériaux[],2,FALSE)</f>
        <v>Plastique</v>
      </c>
      <c r="G193" s="5">
        <v>10</v>
      </c>
      <c r="H193" s="5"/>
      <c r="I193" s="5"/>
      <c r="J193" s="5"/>
      <c r="K193" s="18">
        <f>10^-6*PI()*(tab_rond[[#This Row],[Ø (mm)]]/2)^2</f>
        <v>7.8539816339744827E-5</v>
      </c>
      <c r="L193" s="21">
        <f>VLOOKUP(tab_rond[[#This Row],[Matériaux]],tab_matériaux[],3,FALSE)*tab_rond[[#This Row],[Surface m²]]</f>
        <v>0.17278759594743862</v>
      </c>
      <c r="M193" s="18">
        <v>3000</v>
      </c>
      <c r="N193" s="5" t="s">
        <v>6</v>
      </c>
      <c r="O193" s="46">
        <f>10^-3*tab_rond[[#This Row],[Poids au mètre(kg)]]*tab_rond[[#This Row],[Stock réel (mm) / m²]]</f>
        <v>0.51836278784231593</v>
      </c>
      <c r="P193" s="50">
        <f>tab_rond[[#This Row],[Poids du stock réel (Kg)]]*VLOOKUP(tab_rond[[#This Row],[Matériaux]],tab_matériaux[],4,FALSE)</f>
        <v>9.6519151096239231</v>
      </c>
      <c r="Q193" s="26"/>
      <c r="R193" s="6"/>
    </row>
    <row r="194" spans="1:18" x14ac:dyDescent="0.25">
      <c r="A194" s="28"/>
      <c r="B194" s="11">
        <v>1404016</v>
      </c>
      <c r="C194" s="16"/>
      <c r="D194" s="5" t="s">
        <v>225</v>
      </c>
      <c r="E194" s="5" t="s">
        <v>208</v>
      </c>
      <c r="F194" s="31" t="str">
        <f>VLOOKUP(tab_rond[[#This Row],[Matériaux]],tab_matériaux[],2,FALSE)</f>
        <v>Plastique</v>
      </c>
      <c r="G194" s="5">
        <v>16</v>
      </c>
      <c r="H194" s="5"/>
      <c r="I194" s="5"/>
      <c r="J194" s="5"/>
      <c r="K194" s="18">
        <f>10^-6*PI()*(tab_rond[[#This Row],[Ø (mm)]]/2)^2</f>
        <v>2.0106192982974675E-4</v>
      </c>
      <c r="L194" s="21">
        <f>VLOOKUP(tab_rond[[#This Row],[Matériaux]],tab_matériaux[],3,FALSE)*tab_rond[[#This Row],[Surface m²]]</f>
        <v>0.44233624562544283</v>
      </c>
      <c r="M194" s="18">
        <v>2300</v>
      </c>
      <c r="N194" s="5" t="s">
        <v>6</v>
      </c>
      <c r="O194" s="46">
        <f>10^-3*tab_rond[[#This Row],[Poids au mètre(kg)]]*tab_rond[[#This Row],[Stock réel (mm) / m²]]</f>
        <v>1.0173733649385186</v>
      </c>
      <c r="P194" s="50">
        <f>tab_rond[[#This Row],[Poids du stock réel (Kg)]]*VLOOKUP(tab_rond[[#This Row],[Matériaux]],tab_matériaux[],4,FALSE)</f>
        <v>18.943492055155218</v>
      </c>
      <c r="Q194" s="26"/>
      <c r="R194" s="6"/>
    </row>
    <row r="195" spans="1:18" x14ac:dyDescent="0.25">
      <c r="A195" s="28"/>
      <c r="B195" s="11">
        <v>1404020</v>
      </c>
      <c r="C195" s="16"/>
      <c r="D195" s="5" t="s">
        <v>225</v>
      </c>
      <c r="E195" s="5" t="s">
        <v>208</v>
      </c>
      <c r="F195" s="31" t="str">
        <f>VLOOKUP(tab_rond[[#This Row],[Matériaux]],tab_matériaux[],2,FALSE)</f>
        <v>Plastique</v>
      </c>
      <c r="G195" s="5">
        <v>20</v>
      </c>
      <c r="H195" s="5"/>
      <c r="I195" s="5"/>
      <c r="J195" s="5"/>
      <c r="K195" s="18">
        <f>10^-6*PI()*(tab_rond[[#This Row],[Ø (mm)]]/2)^2</f>
        <v>3.1415926535897931E-4</v>
      </c>
      <c r="L195" s="21">
        <f>VLOOKUP(tab_rond[[#This Row],[Matériaux]],tab_matériaux[],3,FALSE)*tab_rond[[#This Row],[Surface m²]]</f>
        <v>0.69115038378975446</v>
      </c>
      <c r="M195" s="18">
        <v>4000</v>
      </c>
      <c r="N195" s="5" t="s">
        <v>6</v>
      </c>
      <c r="O195" s="46">
        <f>10^-3*tab_rond[[#This Row],[Poids au mètre(kg)]]*tab_rond[[#This Row],[Stock réel (mm) / m²]]</f>
        <v>2.7646015351590179</v>
      </c>
      <c r="P195" s="50">
        <f>tab_rond[[#This Row],[Poids du stock réel (Kg)]]*VLOOKUP(tab_rond[[#This Row],[Matériaux]],tab_matériaux[],4,FALSE)</f>
        <v>51.476880584660918</v>
      </c>
      <c r="Q195" s="26"/>
      <c r="R195" s="6"/>
    </row>
    <row r="196" spans="1:18" x14ac:dyDescent="0.25">
      <c r="A196" s="28"/>
      <c r="B196" s="12">
        <v>1404022</v>
      </c>
      <c r="C196" s="16"/>
      <c r="D196" s="5" t="s">
        <v>225</v>
      </c>
      <c r="E196" s="5" t="s">
        <v>208</v>
      </c>
      <c r="F196" s="31" t="str">
        <f>VLOOKUP(tab_rond[[#This Row],[Matériaux]],tab_matériaux[],2,FALSE)</f>
        <v>Plastique</v>
      </c>
      <c r="G196" s="5">
        <v>22</v>
      </c>
      <c r="H196" s="5"/>
      <c r="I196" s="5"/>
      <c r="J196" s="5"/>
      <c r="K196" s="18">
        <f>10^-6*PI()*(tab_rond[[#This Row],[Ø (mm)]]/2)^2</f>
        <v>3.8013271108436493E-4</v>
      </c>
      <c r="L196" s="21">
        <f>VLOOKUP(tab_rond[[#This Row],[Matériaux]],tab_matériaux[],3,FALSE)*tab_rond[[#This Row],[Surface m²]]</f>
        <v>0.83629196438560283</v>
      </c>
      <c r="M196" s="18">
        <v>2700</v>
      </c>
      <c r="N196" s="5" t="s">
        <v>6</v>
      </c>
      <c r="O196" s="46">
        <f>10^-3*tab_rond[[#This Row],[Poids au mètre(kg)]]*tab_rond[[#This Row],[Stock réel (mm) / m²]]</f>
        <v>2.2579883038411275</v>
      </c>
      <c r="P196" s="50">
        <f>tab_rond[[#This Row],[Poids du stock réel (Kg)]]*VLOOKUP(tab_rond[[#This Row],[Matériaux]],tab_matériaux[],4,FALSE)</f>
        <v>42.043742217521796</v>
      </c>
      <c r="Q196" s="26"/>
      <c r="R196" s="6"/>
    </row>
    <row r="197" spans="1:18" x14ac:dyDescent="0.25">
      <c r="A197" s="28"/>
      <c r="B197" s="11">
        <v>1404030</v>
      </c>
      <c r="C197" s="16"/>
      <c r="D197" s="5" t="s">
        <v>225</v>
      </c>
      <c r="E197" s="5" t="s">
        <v>208</v>
      </c>
      <c r="F197" s="31" t="str">
        <f>VLOOKUP(tab_rond[[#This Row],[Matériaux]],tab_matériaux[],2,FALSE)</f>
        <v>Plastique</v>
      </c>
      <c r="G197" s="5">
        <v>30</v>
      </c>
      <c r="H197" s="5"/>
      <c r="I197" s="5"/>
      <c r="J197" s="5"/>
      <c r="K197" s="18">
        <f>10^-6*PI()*(tab_rond[[#This Row],[Ø (mm)]]/2)^2</f>
        <v>7.0685834705770342E-4</v>
      </c>
      <c r="L197" s="21">
        <f>VLOOKUP(tab_rond[[#This Row],[Matériaux]],tab_matériaux[],3,FALSE)*tab_rond[[#This Row],[Surface m²]]</f>
        <v>1.5550883635269475</v>
      </c>
      <c r="M197" s="18">
        <v>1000</v>
      </c>
      <c r="N197" s="5" t="s">
        <v>6</v>
      </c>
      <c r="O197" s="46">
        <f>10^-3*tab_rond[[#This Row],[Poids au mètre(kg)]]*tab_rond[[#This Row],[Stock réel (mm) / m²]]</f>
        <v>1.5550883635269475</v>
      </c>
      <c r="P197" s="50">
        <f>tab_rond[[#This Row],[Poids du stock réel (Kg)]]*VLOOKUP(tab_rond[[#This Row],[Matériaux]],tab_matériaux[],4,FALSE)</f>
        <v>28.955745328871764</v>
      </c>
      <c r="Q197" s="26"/>
      <c r="R197" s="6"/>
    </row>
    <row r="198" spans="1:18" x14ac:dyDescent="0.25">
      <c r="A198" s="28"/>
      <c r="B198" s="11">
        <v>1404035</v>
      </c>
      <c r="C198" s="16"/>
      <c r="D198" s="5" t="s">
        <v>225</v>
      </c>
      <c r="E198" s="5" t="s">
        <v>208</v>
      </c>
      <c r="F198" s="31" t="str">
        <f>VLOOKUP(tab_rond[[#This Row],[Matériaux]],tab_matériaux[],2,FALSE)</f>
        <v>Plastique</v>
      </c>
      <c r="G198" s="5">
        <v>35</v>
      </c>
      <c r="H198" s="5"/>
      <c r="I198" s="5"/>
      <c r="J198" s="5"/>
      <c r="K198" s="18">
        <f>10^-6*PI()*(tab_rond[[#This Row],[Ø (mm)]]/2)^2</f>
        <v>9.6211275016187413E-4</v>
      </c>
      <c r="L198" s="21">
        <f>VLOOKUP(tab_rond[[#This Row],[Matériaux]],tab_matériaux[],3,FALSE)*tab_rond[[#This Row],[Surface m²]]</f>
        <v>2.1166480503561229</v>
      </c>
      <c r="M198" s="18">
        <v>2000</v>
      </c>
      <c r="N198" s="5" t="s">
        <v>6</v>
      </c>
      <c r="O198" s="46">
        <f>10^-3*tab_rond[[#This Row],[Poids au mètre(kg)]]*tab_rond[[#This Row],[Stock réel (mm) / m²]]</f>
        <v>4.2332961007122458</v>
      </c>
      <c r="P198" s="50">
        <f>tab_rond[[#This Row],[Poids du stock réel (Kg)]]*VLOOKUP(tab_rond[[#This Row],[Matériaux]],tab_matériaux[],4,FALSE)</f>
        <v>78.823973395262016</v>
      </c>
      <c r="Q198" s="26"/>
      <c r="R198" s="6"/>
    </row>
    <row r="199" spans="1:18" x14ac:dyDescent="0.25">
      <c r="A199" s="28"/>
      <c r="B199" s="11">
        <v>1404040</v>
      </c>
      <c r="C199" s="16"/>
      <c r="D199" s="5" t="s">
        <v>225</v>
      </c>
      <c r="E199" s="5" t="s">
        <v>208</v>
      </c>
      <c r="F199" s="31" t="str">
        <f>VLOOKUP(tab_rond[[#This Row],[Matériaux]],tab_matériaux[],2,FALSE)</f>
        <v>Plastique</v>
      </c>
      <c r="G199" s="5">
        <v>40</v>
      </c>
      <c r="H199" s="5"/>
      <c r="I199" s="5"/>
      <c r="J199" s="5"/>
      <c r="K199" s="18">
        <f>10^-6*PI()*(tab_rond[[#This Row],[Ø (mm)]]/2)^2</f>
        <v>1.2566370614359172E-3</v>
      </c>
      <c r="L199" s="21">
        <f>VLOOKUP(tab_rond[[#This Row],[Matériaux]],tab_matériaux[],3,FALSE)*tab_rond[[#This Row],[Surface m²]]</f>
        <v>2.7646015351590179</v>
      </c>
      <c r="M199" s="18">
        <v>2200</v>
      </c>
      <c r="N199" s="5" t="s">
        <v>6</v>
      </c>
      <c r="O199" s="46">
        <f>10^-3*tab_rond[[#This Row],[Poids au mètre(kg)]]*tab_rond[[#This Row],[Stock réel (mm) / m²]]</f>
        <v>6.0821233773498395</v>
      </c>
      <c r="P199" s="50">
        <f>tab_rond[[#This Row],[Poids du stock réel (Kg)]]*VLOOKUP(tab_rond[[#This Row],[Matériaux]],tab_matériaux[],4,FALSE)</f>
        <v>113.24913728625401</v>
      </c>
      <c r="Q199" s="26"/>
      <c r="R199" s="6"/>
    </row>
    <row r="200" spans="1:18" x14ac:dyDescent="0.25">
      <c r="A200" s="28"/>
      <c r="B200" s="11">
        <v>1404045</v>
      </c>
      <c r="C200" s="16"/>
      <c r="D200" s="5" t="s">
        <v>225</v>
      </c>
      <c r="E200" s="5" t="s">
        <v>208</v>
      </c>
      <c r="F200" s="31" t="str">
        <f>VLOOKUP(tab_rond[[#This Row],[Matériaux]],tab_matériaux[],2,FALSE)</f>
        <v>Plastique</v>
      </c>
      <c r="G200" s="5">
        <v>45</v>
      </c>
      <c r="H200" s="5"/>
      <c r="I200" s="5"/>
      <c r="J200" s="5"/>
      <c r="K200" s="18">
        <f>10^-6*PI()*(tab_rond[[#This Row],[Ø (mm)]]/2)^2</f>
        <v>1.5904312808798326E-3</v>
      </c>
      <c r="L200" s="21">
        <f>VLOOKUP(tab_rond[[#This Row],[Matériaux]],tab_matériaux[],3,FALSE)*tab_rond[[#This Row],[Surface m²]]</f>
        <v>3.4989488179356316</v>
      </c>
      <c r="M200" s="18">
        <v>2400</v>
      </c>
      <c r="N200" s="5" t="s">
        <v>6</v>
      </c>
      <c r="O200" s="46">
        <f>10^-3*tab_rond[[#This Row],[Poids au mètre(kg)]]*tab_rond[[#This Row],[Stock réel (mm) / m²]]</f>
        <v>8.3974771630455152</v>
      </c>
      <c r="P200" s="50">
        <f>tab_rond[[#This Row],[Poids du stock réel (Kg)]]*VLOOKUP(tab_rond[[#This Row],[Matériaux]],tab_matériaux[],4,FALSE)</f>
        <v>156.36102477590751</v>
      </c>
      <c r="Q200" s="26"/>
      <c r="R200" s="6"/>
    </row>
    <row r="201" spans="1:18" x14ac:dyDescent="0.25">
      <c r="A201" s="28"/>
      <c r="B201" s="12">
        <v>1404050</v>
      </c>
      <c r="C201" s="16"/>
      <c r="D201" s="5" t="s">
        <v>225</v>
      </c>
      <c r="E201" s="5" t="s">
        <v>208</v>
      </c>
      <c r="F201" s="31" t="str">
        <f>VLOOKUP(tab_rond[[#This Row],[Matériaux]],tab_matériaux[],2,FALSE)</f>
        <v>Plastique</v>
      </c>
      <c r="G201" s="5">
        <v>50</v>
      </c>
      <c r="H201" s="5"/>
      <c r="I201" s="5"/>
      <c r="J201" s="5"/>
      <c r="K201" s="18">
        <f>10^-6*PI()*(tab_rond[[#This Row],[Ø (mm)]]/2)^2</f>
        <v>1.9634954084936204E-3</v>
      </c>
      <c r="L201" s="21">
        <f>VLOOKUP(tab_rond[[#This Row],[Matériaux]],tab_matériaux[],3,FALSE)*tab_rond[[#This Row],[Surface m²]]</f>
        <v>4.3196898986859651</v>
      </c>
      <c r="M201" s="18">
        <v>300</v>
      </c>
      <c r="N201" s="5" t="s">
        <v>6</v>
      </c>
      <c r="O201" s="46">
        <f>10^-3*tab_rond[[#This Row],[Poids au mètre(kg)]]*tab_rond[[#This Row],[Stock réel (mm) / m²]]</f>
        <v>1.2959069696057894</v>
      </c>
      <c r="P201" s="50">
        <f>tab_rond[[#This Row],[Poids du stock réel (Kg)]]*VLOOKUP(tab_rond[[#This Row],[Matériaux]],tab_matériaux[],4,FALSE)</f>
        <v>24.1297877740598</v>
      </c>
      <c r="Q201" s="26"/>
      <c r="R201" s="6"/>
    </row>
    <row r="202" spans="1:18" x14ac:dyDescent="0.25">
      <c r="A202" s="28"/>
      <c r="B202" s="11">
        <v>1404055</v>
      </c>
      <c r="C202" s="16"/>
      <c r="D202" s="5" t="s">
        <v>225</v>
      </c>
      <c r="E202" s="5" t="s">
        <v>208</v>
      </c>
      <c r="F202" s="31" t="str">
        <f>VLOOKUP(tab_rond[[#This Row],[Matériaux]],tab_matériaux[],2,FALSE)</f>
        <v>Plastique</v>
      </c>
      <c r="G202" s="5">
        <v>55</v>
      </c>
      <c r="H202" s="5"/>
      <c r="I202" s="5"/>
      <c r="J202" s="5"/>
      <c r="K202" s="18">
        <f>10^-6*PI()*(tab_rond[[#This Row],[Ø (mm)]]/2)^2</f>
        <v>2.3758294442772811E-3</v>
      </c>
      <c r="L202" s="21">
        <f>VLOOKUP(tab_rond[[#This Row],[Matériaux]],tab_matériaux[],3,FALSE)*tab_rond[[#This Row],[Surface m²]]</f>
        <v>5.2268247774100187</v>
      </c>
      <c r="M202" s="18">
        <v>2400</v>
      </c>
      <c r="N202" s="5" t="s">
        <v>6</v>
      </c>
      <c r="O202" s="46">
        <f>10^-3*tab_rond[[#This Row],[Poids au mètre(kg)]]*tab_rond[[#This Row],[Stock réel (mm) / m²]]</f>
        <v>12.544379465784045</v>
      </c>
      <c r="P202" s="50">
        <f>tab_rond[[#This Row],[Poids du stock réel (Kg)]]*VLOOKUP(tab_rond[[#This Row],[Matériaux]],tab_matériaux[],4,FALSE)</f>
        <v>233.57634565289894</v>
      </c>
      <c r="Q202" s="26"/>
      <c r="R202" s="6"/>
    </row>
    <row r="203" spans="1:18" x14ac:dyDescent="0.25">
      <c r="A203" s="28"/>
      <c r="B203" s="12">
        <v>1404060</v>
      </c>
      <c r="C203" s="16"/>
      <c r="D203" s="5" t="s">
        <v>225</v>
      </c>
      <c r="E203" s="5" t="s">
        <v>208</v>
      </c>
      <c r="F203" s="31" t="str">
        <f>VLOOKUP(tab_rond[[#This Row],[Matériaux]],tab_matériaux[],2,FALSE)</f>
        <v>Plastique</v>
      </c>
      <c r="G203" s="5">
        <v>60</v>
      </c>
      <c r="H203" s="5"/>
      <c r="I203" s="5"/>
      <c r="J203" s="5"/>
      <c r="K203" s="18">
        <f>10^-6*PI()*(tab_rond[[#This Row],[Ø (mm)]]/2)^2</f>
        <v>2.8274333882308137E-3</v>
      </c>
      <c r="L203" s="21">
        <f>VLOOKUP(tab_rond[[#This Row],[Matériaux]],tab_matériaux[],3,FALSE)*tab_rond[[#This Row],[Surface m²]]</f>
        <v>6.2203534541077898</v>
      </c>
      <c r="M203" s="18">
        <v>500</v>
      </c>
      <c r="N203" s="5" t="s">
        <v>6</v>
      </c>
      <c r="O203" s="46">
        <f>10^-3*tab_rond[[#This Row],[Poids au mètre(kg)]]*tab_rond[[#This Row],[Stock réel (mm) / m²]]</f>
        <v>3.1101767270538949</v>
      </c>
      <c r="P203" s="50">
        <f>tab_rond[[#This Row],[Poids du stock réel (Kg)]]*VLOOKUP(tab_rond[[#This Row],[Matériaux]],tab_matériaux[],4,FALSE)</f>
        <v>57.911490657743528</v>
      </c>
      <c r="Q203" s="26"/>
      <c r="R203" s="6"/>
    </row>
    <row r="204" spans="1:18" x14ac:dyDescent="0.25">
      <c r="A204" s="28"/>
      <c r="B204" s="12">
        <v>1404070</v>
      </c>
      <c r="C204" s="16"/>
      <c r="D204" s="5" t="s">
        <v>225</v>
      </c>
      <c r="E204" s="5" t="s">
        <v>208</v>
      </c>
      <c r="F204" s="31" t="str">
        <f>VLOOKUP(tab_rond[[#This Row],[Matériaux]],tab_matériaux[],2,FALSE)</f>
        <v>Plastique</v>
      </c>
      <c r="G204" s="5">
        <v>70</v>
      </c>
      <c r="H204" s="5"/>
      <c r="I204" s="5"/>
      <c r="J204" s="5"/>
      <c r="K204" s="18">
        <f>10^-6*PI()*(tab_rond[[#This Row],[Ø (mm)]]/2)^2</f>
        <v>3.8484510006474965E-3</v>
      </c>
      <c r="L204" s="21">
        <f>VLOOKUP(tab_rond[[#This Row],[Matériaux]],tab_matériaux[],3,FALSE)*tab_rond[[#This Row],[Surface m²]]</f>
        <v>8.4665922014244916</v>
      </c>
      <c r="M204" s="18">
        <v>1350</v>
      </c>
      <c r="N204" s="5" t="s">
        <v>6</v>
      </c>
      <c r="O204" s="46">
        <f>10^-3*tab_rond[[#This Row],[Poids au mètre(kg)]]*tab_rond[[#This Row],[Stock réel (mm) / m²]]</f>
        <v>11.429899471923065</v>
      </c>
      <c r="P204" s="50">
        <f>tab_rond[[#This Row],[Poids du stock réel (Kg)]]*VLOOKUP(tab_rond[[#This Row],[Matériaux]],tab_matériaux[],4,FALSE)</f>
        <v>212.82472816720747</v>
      </c>
      <c r="Q204" s="26"/>
      <c r="R204" s="6"/>
    </row>
    <row r="205" spans="1:18" x14ac:dyDescent="0.25">
      <c r="A205" s="28"/>
      <c r="B205" s="12">
        <v>1404080</v>
      </c>
      <c r="C205" s="16"/>
      <c r="D205" s="5" t="s">
        <v>225</v>
      </c>
      <c r="E205" s="5" t="s">
        <v>208</v>
      </c>
      <c r="F205" s="31" t="str">
        <f>VLOOKUP(tab_rond[[#This Row],[Matériaux]],tab_matériaux[],2,FALSE)</f>
        <v>Plastique</v>
      </c>
      <c r="G205" s="5">
        <v>80</v>
      </c>
      <c r="H205" s="5"/>
      <c r="I205" s="5"/>
      <c r="J205" s="5"/>
      <c r="K205" s="18">
        <f>10^-6*PI()*(tab_rond[[#This Row],[Ø (mm)]]/2)^2</f>
        <v>5.0265482457436689E-3</v>
      </c>
      <c r="L205" s="21">
        <f>VLOOKUP(tab_rond[[#This Row],[Matériaux]],tab_matériaux[],3,FALSE)*tab_rond[[#This Row],[Surface m²]]</f>
        <v>11.058406140636071</v>
      </c>
      <c r="M205" s="18">
        <v>1000</v>
      </c>
      <c r="N205" s="5" t="s">
        <v>6</v>
      </c>
      <c r="O205" s="46">
        <f>10^-3*tab_rond[[#This Row],[Poids au mètre(kg)]]*tab_rond[[#This Row],[Stock réel (mm) / m²]]</f>
        <v>11.058406140636071</v>
      </c>
      <c r="P205" s="50">
        <f>tab_rond[[#This Row],[Poids du stock réel (Kg)]]*VLOOKUP(tab_rond[[#This Row],[Matériaux]],tab_matériaux[],4,FALSE)</f>
        <v>205.90752233864367</v>
      </c>
      <c r="Q205" s="26"/>
      <c r="R205" s="6"/>
    </row>
    <row r="206" spans="1:18" x14ac:dyDescent="0.25">
      <c r="A206" s="28"/>
      <c r="B206" s="12">
        <v>1404085</v>
      </c>
      <c r="C206" s="16"/>
      <c r="D206" s="5" t="s">
        <v>225</v>
      </c>
      <c r="E206" s="5" t="s">
        <v>208</v>
      </c>
      <c r="F206" s="31" t="str">
        <f>VLOOKUP(tab_rond[[#This Row],[Matériaux]],tab_matériaux[],2,FALSE)</f>
        <v>Plastique</v>
      </c>
      <c r="G206" s="5">
        <v>85</v>
      </c>
      <c r="H206" s="5"/>
      <c r="I206" s="5"/>
      <c r="J206" s="5"/>
      <c r="K206" s="18">
        <f>10^-6*PI()*(tab_rond[[#This Row],[Ø (mm)]]/2)^2</f>
        <v>5.6745017305465635E-3</v>
      </c>
      <c r="L206" s="21">
        <f>VLOOKUP(tab_rond[[#This Row],[Matériaux]],tab_matériaux[],3,FALSE)*tab_rond[[#This Row],[Surface m²]]</f>
        <v>12.48390380720244</v>
      </c>
      <c r="M206" s="18">
        <v>260</v>
      </c>
      <c r="N206" s="5" t="s">
        <v>6</v>
      </c>
      <c r="O206" s="46">
        <f>10^-3*tab_rond[[#This Row],[Poids au mètre(kg)]]*tab_rond[[#This Row],[Stock réel (mm) / m²]]</f>
        <v>3.2458149898726343</v>
      </c>
      <c r="P206" s="50">
        <f>tab_rond[[#This Row],[Poids du stock réel (Kg)]]*VLOOKUP(tab_rond[[#This Row],[Matériaux]],tab_matériaux[],4,FALSE)</f>
        <v>60.437075111428456</v>
      </c>
      <c r="Q206" s="26"/>
      <c r="R206" s="6"/>
    </row>
    <row r="207" spans="1:18" x14ac:dyDescent="0.25">
      <c r="A207" s="28"/>
      <c r="B207" s="11"/>
      <c r="C207" s="40"/>
      <c r="D207" s="7" t="s">
        <v>225</v>
      </c>
      <c r="E207" s="7" t="s">
        <v>208</v>
      </c>
      <c r="F207" s="42" t="str">
        <f>VLOOKUP(tab_rond[[#This Row],[Matériaux]],tab_matériaux[],2,FALSE)</f>
        <v>Plastique</v>
      </c>
      <c r="G207" s="7">
        <v>140</v>
      </c>
      <c r="H207" s="7"/>
      <c r="I207" s="7"/>
      <c r="J207" s="7"/>
      <c r="K207" s="18">
        <f>10^-6*PI()*(tab_rond[[#This Row],[Ø (mm)]]/2)^2</f>
        <v>1.5393804002589986E-2</v>
      </c>
      <c r="L207" s="19">
        <f>VLOOKUP(tab_rond[[#This Row],[Matériaux]],tab_matériaux[],3,FALSE)*tab_rond[[#This Row],[Surface m²]]</f>
        <v>33.866368805697967</v>
      </c>
      <c r="M207" s="19">
        <v>200</v>
      </c>
      <c r="N207" s="7" t="s">
        <v>6</v>
      </c>
      <c r="O207" s="47">
        <f>10^-3*tab_rond[[#This Row],[Poids au mètre(kg)]]*tab_rond[[#This Row],[Stock réel (mm) / m²]]</f>
        <v>6.7732737611395937</v>
      </c>
      <c r="P207" s="51">
        <f>tab_rond[[#This Row],[Poids du stock réel (Kg)]]*VLOOKUP(tab_rond[[#This Row],[Matériaux]],tab_matériaux[],4,FALSE)</f>
        <v>126.11835743241924</v>
      </c>
      <c r="Q207" s="26"/>
      <c r="R207" s="6"/>
    </row>
    <row r="208" spans="1:18" x14ac:dyDescent="0.25">
      <c r="A208" s="28"/>
      <c r="B208" s="11"/>
      <c r="C208" s="40"/>
      <c r="D208" s="7" t="s">
        <v>225</v>
      </c>
      <c r="E208" s="7" t="s">
        <v>208</v>
      </c>
      <c r="F208" s="42" t="str">
        <f>VLOOKUP(tab_rond[[#This Row],[Matériaux]],tab_matériaux[],2,FALSE)</f>
        <v>Plastique</v>
      </c>
      <c r="G208" s="7">
        <v>180</v>
      </c>
      <c r="H208" s="7"/>
      <c r="I208" s="7"/>
      <c r="J208" s="7"/>
      <c r="K208" s="18">
        <f>10^-6*PI()*(tab_rond[[#This Row],[Ø (mm)]]/2)^2</f>
        <v>2.5446900494077322E-2</v>
      </c>
      <c r="L208" s="19">
        <f>VLOOKUP(tab_rond[[#This Row],[Matériaux]],tab_matériaux[],3,FALSE)*tab_rond[[#This Row],[Surface m²]]</f>
        <v>55.983181086970106</v>
      </c>
      <c r="M208" s="19">
        <v>300</v>
      </c>
      <c r="N208" s="7" t="s">
        <v>6</v>
      </c>
      <c r="O208" s="47">
        <f>10^-3*tab_rond[[#This Row],[Poids au mètre(kg)]]*tab_rond[[#This Row],[Stock réel (mm) / m²]]</f>
        <v>16.79495432609103</v>
      </c>
      <c r="P208" s="51">
        <f>tab_rond[[#This Row],[Poids du stock réel (Kg)]]*VLOOKUP(tab_rond[[#This Row],[Matériaux]],tab_matériaux[],4,FALSE)</f>
        <v>312.72204955181502</v>
      </c>
      <c r="Q208" s="26"/>
      <c r="R208" s="6"/>
    </row>
    <row r="209" spans="1:18" x14ac:dyDescent="0.25">
      <c r="A209" s="28"/>
      <c r="B209" s="11"/>
      <c r="C209" s="40"/>
      <c r="D209" s="7" t="s">
        <v>225</v>
      </c>
      <c r="E209" s="7" t="s">
        <v>208</v>
      </c>
      <c r="F209" s="42" t="str">
        <f>VLOOKUP(tab_rond[[#This Row],[Matériaux]],tab_matériaux[],2,FALSE)</f>
        <v>Plastique</v>
      </c>
      <c r="G209" s="7">
        <v>260</v>
      </c>
      <c r="H209" s="7"/>
      <c r="I209" s="7"/>
      <c r="J209" s="7"/>
      <c r="K209" s="18">
        <f>10^-6*PI()*(tab_rond[[#This Row],[Ø (mm)]]/2)^2</f>
        <v>5.3092915845667499E-2</v>
      </c>
      <c r="L209" s="19">
        <f>VLOOKUP(tab_rond[[#This Row],[Matériaux]],tab_matériaux[],3,FALSE)*tab_rond[[#This Row],[Surface m²]]</f>
        <v>116.8044148604685</v>
      </c>
      <c r="M209" s="19">
        <v>450</v>
      </c>
      <c r="N209" s="7" t="s">
        <v>6</v>
      </c>
      <c r="O209" s="47">
        <f>10^-3*tab_rond[[#This Row],[Poids au mètre(kg)]]*tab_rond[[#This Row],[Stock réel (mm) / m²]]</f>
        <v>52.561986687210826</v>
      </c>
      <c r="P209" s="51">
        <f>tab_rond[[#This Row],[Poids du stock réel (Kg)]]*VLOOKUP(tab_rond[[#This Row],[Matériaux]],tab_matériaux[],4,FALSE)</f>
        <v>978.70419211586568</v>
      </c>
      <c r="Q209" s="26"/>
      <c r="R209" s="6"/>
    </row>
    <row r="210" spans="1:18" x14ac:dyDescent="0.25">
      <c r="A210" s="28"/>
      <c r="B210" s="12" t="s">
        <v>160</v>
      </c>
      <c r="C210" s="16"/>
      <c r="D210" s="5" t="s">
        <v>225</v>
      </c>
      <c r="E210" s="5" t="s">
        <v>209</v>
      </c>
      <c r="F210" s="31" t="str">
        <f>VLOOKUP(tab_rond[[#This Row],[Matériaux]],tab_matériaux[],2,FALSE)</f>
        <v>Cuivreux</v>
      </c>
      <c r="G210" s="5">
        <v>2</v>
      </c>
      <c r="H210" s="5"/>
      <c r="I210" s="5"/>
      <c r="J210" s="5"/>
      <c r="K210" s="18">
        <f>10^-6*PI()*(tab_rond[[#This Row],[Ø (mm)]]/2)^2</f>
        <v>3.1415926535897929E-6</v>
      </c>
      <c r="L210" s="21">
        <f>VLOOKUP(tab_rond[[#This Row],[Matériaux]],tab_matériaux[],3,FALSE)*tab_rond[[#This Row],[Surface m²]]</f>
        <v>2.8023006470020952E-2</v>
      </c>
      <c r="M210" s="18">
        <v>300</v>
      </c>
      <c r="N210" s="5" t="s">
        <v>6</v>
      </c>
      <c r="O210" s="46">
        <f>10^-3*tab_rond[[#This Row],[Poids au mètre(kg)]]*tab_rond[[#This Row],[Stock réel (mm) / m²]]</f>
        <v>8.4069019410062864E-3</v>
      </c>
      <c r="P210" s="50">
        <f>tab_rond[[#This Row],[Poids du stock réel (Kg)]]*VLOOKUP(tab_rond[[#This Row],[Matériaux]],tab_matériaux[],4,FALSE)</f>
        <v>0.10861717307780122</v>
      </c>
      <c r="Q210" s="26"/>
      <c r="R210" s="6"/>
    </row>
    <row r="211" spans="1:18" x14ac:dyDescent="0.25">
      <c r="A211" s="28"/>
      <c r="B211" s="12" t="s">
        <v>161</v>
      </c>
      <c r="C211" s="16"/>
      <c r="D211" s="5" t="s">
        <v>225</v>
      </c>
      <c r="E211" s="5" t="s">
        <v>209</v>
      </c>
      <c r="F211" s="31" t="str">
        <f>VLOOKUP(tab_rond[[#This Row],[Matériaux]],tab_matériaux[],2,FALSE)</f>
        <v>Cuivreux</v>
      </c>
      <c r="G211" s="5">
        <v>3</v>
      </c>
      <c r="H211" s="5"/>
      <c r="I211" s="5"/>
      <c r="J211" s="5"/>
      <c r="K211" s="18">
        <f>10^-6*PI()*(tab_rond[[#This Row],[Ø (mm)]]/2)^2</f>
        <v>7.0685834705770344E-6</v>
      </c>
      <c r="L211" s="21">
        <f>VLOOKUP(tab_rond[[#This Row],[Matériaux]],tab_matériaux[],3,FALSE)*tab_rond[[#This Row],[Surface m²]]</f>
        <v>6.3051764557547144E-2</v>
      </c>
      <c r="M211" s="18">
        <v>1000</v>
      </c>
      <c r="N211" s="5" t="s">
        <v>6</v>
      </c>
      <c r="O211" s="46">
        <f>10^-3*tab_rond[[#This Row],[Poids au mètre(kg)]]*tab_rond[[#This Row],[Stock réel (mm) / m²]]</f>
        <v>6.3051764557547144E-2</v>
      </c>
      <c r="P211" s="50">
        <f>tab_rond[[#This Row],[Poids du stock réel (Kg)]]*VLOOKUP(tab_rond[[#This Row],[Matériaux]],tab_matériaux[],4,FALSE)</f>
        <v>0.81462879808350908</v>
      </c>
      <c r="Q211" s="26"/>
      <c r="R211" s="6"/>
    </row>
    <row r="212" spans="1:18" x14ac:dyDescent="0.25">
      <c r="A212" s="28"/>
      <c r="B212" s="11" t="s">
        <v>162</v>
      </c>
      <c r="C212" s="16"/>
      <c r="D212" s="5" t="s">
        <v>225</v>
      </c>
      <c r="E212" s="5" t="s">
        <v>209</v>
      </c>
      <c r="F212" s="31" t="str">
        <f>VLOOKUP(tab_rond[[#This Row],[Matériaux]],tab_matériaux[],2,FALSE)</f>
        <v>Cuivreux</v>
      </c>
      <c r="G212" s="5">
        <v>4</v>
      </c>
      <c r="H212" s="5"/>
      <c r="I212" s="5"/>
      <c r="J212" s="5"/>
      <c r="K212" s="18">
        <f>10^-6*PI()*(tab_rond[[#This Row],[Ø (mm)]]/2)^2</f>
        <v>1.2566370614359172E-5</v>
      </c>
      <c r="L212" s="21">
        <f>VLOOKUP(tab_rond[[#This Row],[Matériaux]],tab_matériaux[],3,FALSE)*tab_rond[[#This Row],[Surface m²]]</f>
        <v>0.11209202588008381</v>
      </c>
      <c r="M212" s="18">
        <v>4000</v>
      </c>
      <c r="N212" s="5" t="s">
        <v>6</v>
      </c>
      <c r="O212" s="46">
        <f>10^-3*tab_rond[[#This Row],[Poids au mètre(kg)]]*tab_rond[[#This Row],[Stock réel (mm) / m²]]</f>
        <v>0.44836810352033524</v>
      </c>
      <c r="P212" s="50">
        <f>tab_rond[[#This Row],[Poids du stock réel (Kg)]]*VLOOKUP(tab_rond[[#This Row],[Matériaux]],tab_matériaux[],4,FALSE)</f>
        <v>5.7929158974827315</v>
      </c>
      <c r="Q212" s="26"/>
      <c r="R212" s="6"/>
    </row>
    <row r="213" spans="1:18" x14ac:dyDescent="0.25">
      <c r="A213" s="28"/>
      <c r="B213" s="11" t="s">
        <v>163</v>
      </c>
      <c r="C213" s="16"/>
      <c r="D213" s="5" t="s">
        <v>225</v>
      </c>
      <c r="E213" s="5" t="s">
        <v>209</v>
      </c>
      <c r="F213" s="31" t="str">
        <f>VLOOKUP(tab_rond[[#This Row],[Matériaux]],tab_matériaux[],2,FALSE)</f>
        <v>Cuivreux</v>
      </c>
      <c r="G213" s="5">
        <v>6</v>
      </c>
      <c r="H213" s="5"/>
      <c r="I213" s="5"/>
      <c r="J213" s="5"/>
      <c r="K213" s="18">
        <f>10^-6*PI()*(tab_rond[[#This Row],[Ø (mm)]]/2)^2</f>
        <v>2.8274333882308137E-5</v>
      </c>
      <c r="L213" s="21">
        <f>VLOOKUP(tab_rond[[#This Row],[Matériaux]],tab_matériaux[],3,FALSE)*tab_rond[[#This Row],[Surface m²]]</f>
        <v>0.25220705823018857</v>
      </c>
      <c r="M213" s="18">
        <v>8000</v>
      </c>
      <c r="N213" s="5" t="s">
        <v>6</v>
      </c>
      <c r="O213" s="46">
        <f>10^-3*tab_rond[[#This Row],[Poids au mètre(kg)]]*tab_rond[[#This Row],[Stock réel (mm) / m²]]</f>
        <v>2.0176564658415086</v>
      </c>
      <c r="P213" s="50">
        <f>tab_rond[[#This Row],[Poids du stock réel (Kg)]]*VLOOKUP(tab_rond[[#This Row],[Matériaux]],tab_matériaux[],4,FALSE)</f>
        <v>26.06812153867229</v>
      </c>
      <c r="Q213" s="26"/>
      <c r="R213" s="6"/>
    </row>
    <row r="214" spans="1:18" x14ac:dyDescent="0.25">
      <c r="A214" s="28"/>
      <c r="B214" s="11" t="s">
        <v>164</v>
      </c>
      <c r="C214" s="16"/>
      <c r="D214" s="5" t="s">
        <v>225</v>
      </c>
      <c r="E214" s="5" t="s">
        <v>209</v>
      </c>
      <c r="F214" s="31" t="str">
        <f>VLOOKUP(tab_rond[[#This Row],[Matériaux]],tab_matériaux[],2,FALSE)</f>
        <v>Cuivreux</v>
      </c>
      <c r="G214" s="5">
        <v>8</v>
      </c>
      <c r="H214" s="5"/>
      <c r="I214" s="5"/>
      <c r="J214" s="5"/>
      <c r="K214" s="18">
        <f>10^-6*PI()*(tab_rond[[#This Row],[Ø (mm)]]/2)^2</f>
        <v>5.0265482457436686E-5</v>
      </c>
      <c r="L214" s="21">
        <f>VLOOKUP(tab_rond[[#This Row],[Matériaux]],tab_matériaux[],3,FALSE)*tab_rond[[#This Row],[Surface m²]]</f>
        <v>0.44836810352033524</v>
      </c>
      <c r="M214" s="18">
        <v>700</v>
      </c>
      <c r="N214" s="5" t="s">
        <v>6</v>
      </c>
      <c r="O214" s="46">
        <f>10^-3*tab_rond[[#This Row],[Poids au mètre(kg)]]*tab_rond[[#This Row],[Stock réel (mm) / m²]]</f>
        <v>0.31385767246423468</v>
      </c>
      <c r="P214" s="50">
        <f>tab_rond[[#This Row],[Poids du stock réel (Kg)]]*VLOOKUP(tab_rond[[#This Row],[Matériaux]],tab_matériaux[],4,FALSE)</f>
        <v>4.055041128237912</v>
      </c>
      <c r="Q214" s="26"/>
      <c r="R214" s="6"/>
    </row>
    <row r="215" spans="1:18" x14ac:dyDescent="0.25">
      <c r="A215" s="28"/>
      <c r="B215" s="11" t="s">
        <v>165</v>
      </c>
      <c r="C215" s="16"/>
      <c r="D215" s="5" t="s">
        <v>225</v>
      </c>
      <c r="E215" s="5" t="s">
        <v>209</v>
      </c>
      <c r="F215" s="31" t="str">
        <f>VLOOKUP(tab_rond[[#This Row],[Matériaux]],tab_matériaux[],2,FALSE)</f>
        <v>Cuivreux</v>
      </c>
      <c r="G215" s="5">
        <v>10</v>
      </c>
      <c r="H215" s="5"/>
      <c r="I215" s="5"/>
      <c r="J215" s="5"/>
      <c r="K215" s="18">
        <f>10^-6*PI()*(tab_rond[[#This Row],[Ø (mm)]]/2)^2</f>
        <v>7.8539816339744827E-5</v>
      </c>
      <c r="L215" s="21">
        <f>VLOOKUP(tab_rond[[#This Row],[Matériaux]],tab_matériaux[],3,FALSE)*tab_rond[[#This Row],[Surface m²]]</f>
        <v>0.70057516175052381</v>
      </c>
      <c r="M215" s="18">
        <v>1500</v>
      </c>
      <c r="N215" s="5" t="s">
        <v>6</v>
      </c>
      <c r="O215" s="46">
        <f>10^-3*tab_rond[[#This Row],[Poids au mètre(kg)]]*tab_rond[[#This Row],[Stock réel (mm) / m²]]</f>
        <v>1.0508627426257857</v>
      </c>
      <c r="P215" s="50">
        <f>tab_rond[[#This Row],[Poids du stock réel (Kg)]]*VLOOKUP(tab_rond[[#This Row],[Matériaux]],tab_matériaux[],4,FALSE)</f>
        <v>13.577146634725151</v>
      </c>
      <c r="Q215" s="26"/>
      <c r="R215" s="6"/>
    </row>
    <row r="216" spans="1:18" x14ac:dyDescent="0.25">
      <c r="A216" s="28"/>
      <c r="B216" s="11" t="s">
        <v>166</v>
      </c>
      <c r="C216" s="16"/>
      <c r="D216" s="5" t="s">
        <v>225</v>
      </c>
      <c r="E216" s="5" t="s">
        <v>209</v>
      </c>
      <c r="F216" s="31" t="str">
        <f>VLOOKUP(tab_rond[[#This Row],[Matériaux]],tab_matériaux[],2,FALSE)</f>
        <v>Cuivreux</v>
      </c>
      <c r="G216" s="5">
        <v>12</v>
      </c>
      <c r="H216" s="5"/>
      <c r="I216" s="5"/>
      <c r="J216" s="5"/>
      <c r="K216" s="18">
        <f>10^-6*PI()*(tab_rond[[#This Row],[Ø (mm)]]/2)^2</f>
        <v>1.1309733552923255E-4</v>
      </c>
      <c r="L216" s="21">
        <f>VLOOKUP(tab_rond[[#This Row],[Matériaux]],tab_matériaux[],3,FALSE)*tab_rond[[#This Row],[Surface m²]]</f>
        <v>1.0088282329207543</v>
      </c>
      <c r="M216" s="18">
        <v>5000</v>
      </c>
      <c r="N216" s="5" t="s">
        <v>6</v>
      </c>
      <c r="O216" s="46">
        <f>10^-3*tab_rond[[#This Row],[Poids au mètre(kg)]]*tab_rond[[#This Row],[Stock réel (mm) / m²]]</f>
        <v>5.0441411646037713</v>
      </c>
      <c r="P216" s="50">
        <f>tab_rond[[#This Row],[Poids du stock réel (Kg)]]*VLOOKUP(tab_rond[[#This Row],[Matériaux]],tab_matériaux[],4,FALSE)</f>
        <v>65.170303846680724</v>
      </c>
      <c r="Q216" s="26"/>
      <c r="R216" s="6"/>
    </row>
    <row r="217" spans="1:18" x14ac:dyDescent="0.25">
      <c r="A217" s="28"/>
      <c r="B217" s="11" t="s">
        <v>167</v>
      </c>
      <c r="C217" s="16"/>
      <c r="D217" s="5" t="s">
        <v>225</v>
      </c>
      <c r="E217" s="5" t="s">
        <v>209</v>
      </c>
      <c r="F217" s="31" t="str">
        <f>VLOOKUP(tab_rond[[#This Row],[Matériaux]],tab_matériaux[],2,FALSE)</f>
        <v>Cuivreux</v>
      </c>
      <c r="G217" s="5">
        <v>14</v>
      </c>
      <c r="H217" s="5"/>
      <c r="I217" s="5"/>
      <c r="J217" s="5"/>
      <c r="K217" s="18">
        <f>10^-6*PI()*(tab_rond[[#This Row],[Ø (mm)]]/2)^2</f>
        <v>1.5393804002589986E-4</v>
      </c>
      <c r="L217" s="21">
        <f>VLOOKUP(tab_rond[[#This Row],[Matériaux]],tab_matériaux[],3,FALSE)*tab_rond[[#This Row],[Surface m²]]</f>
        <v>1.3731273170310268</v>
      </c>
      <c r="M217" s="18">
        <v>1000</v>
      </c>
      <c r="N217" s="5" t="s">
        <v>6</v>
      </c>
      <c r="O217" s="46">
        <f>10^-3*tab_rond[[#This Row],[Poids au mètre(kg)]]*tab_rond[[#This Row],[Stock réel (mm) / m²]]</f>
        <v>1.3731273170310268</v>
      </c>
      <c r="P217" s="50">
        <f>tab_rond[[#This Row],[Poids du stock réel (Kg)]]*VLOOKUP(tab_rond[[#This Row],[Matériaux]],tab_matériaux[],4,FALSE)</f>
        <v>17.740804936040867</v>
      </c>
      <c r="Q217" s="26"/>
      <c r="R217" s="6"/>
    </row>
    <row r="218" spans="1:18" x14ac:dyDescent="0.25">
      <c r="A218" s="28"/>
      <c r="B218" s="11" t="s">
        <v>168</v>
      </c>
      <c r="C218" s="16"/>
      <c r="D218" s="5" t="s">
        <v>225</v>
      </c>
      <c r="E218" s="5" t="s">
        <v>209</v>
      </c>
      <c r="F218" s="31" t="str">
        <f>VLOOKUP(tab_rond[[#This Row],[Matériaux]],tab_matériaux[],2,FALSE)</f>
        <v>Cuivreux</v>
      </c>
      <c r="G218" s="5">
        <v>18</v>
      </c>
      <c r="H218" s="5"/>
      <c r="I218" s="5"/>
      <c r="J218" s="5"/>
      <c r="K218" s="18">
        <f>10^-6*PI()*(tab_rond[[#This Row],[Ø (mm)]]/2)^2</f>
        <v>2.5446900494077322E-4</v>
      </c>
      <c r="L218" s="21">
        <f>VLOOKUP(tab_rond[[#This Row],[Matériaux]],tab_matériaux[],3,FALSE)*tab_rond[[#This Row],[Surface m²]]</f>
        <v>2.2698635240716971</v>
      </c>
      <c r="M218" s="18">
        <v>2000</v>
      </c>
      <c r="N218" s="5" t="s">
        <v>6</v>
      </c>
      <c r="O218" s="46">
        <f>10^-3*tab_rond[[#This Row],[Poids au mètre(kg)]]*tab_rond[[#This Row],[Stock réel (mm) / m²]]</f>
        <v>4.5397270481433942</v>
      </c>
      <c r="P218" s="50">
        <f>tab_rond[[#This Row],[Poids du stock réel (Kg)]]*VLOOKUP(tab_rond[[#This Row],[Matériaux]],tab_matériaux[],4,FALSE)</f>
        <v>58.653273462012656</v>
      </c>
      <c r="Q218" s="26"/>
      <c r="R218" s="6"/>
    </row>
    <row r="219" spans="1:18" x14ac:dyDescent="0.25">
      <c r="A219" s="28"/>
      <c r="B219" s="11" t="s">
        <v>169</v>
      </c>
      <c r="C219" s="16"/>
      <c r="D219" s="5" t="s">
        <v>225</v>
      </c>
      <c r="E219" s="5" t="s">
        <v>209</v>
      </c>
      <c r="F219" s="31" t="str">
        <f>VLOOKUP(tab_rond[[#This Row],[Matériaux]],tab_matériaux[],2,FALSE)</f>
        <v>Cuivreux</v>
      </c>
      <c r="G219" s="5">
        <v>20</v>
      </c>
      <c r="H219" s="5"/>
      <c r="I219" s="5"/>
      <c r="J219" s="5"/>
      <c r="K219" s="18">
        <f>10^-6*PI()*(tab_rond[[#This Row],[Ø (mm)]]/2)^2</f>
        <v>3.1415926535897931E-4</v>
      </c>
      <c r="L219" s="21">
        <f>VLOOKUP(tab_rond[[#This Row],[Matériaux]],tab_matériaux[],3,FALSE)*tab_rond[[#This Row],[Surface m²]]</f>
        <v>2.8023006470020952</v>
      </c>
      <c r="M219" s="18">
        <v>2600</v>
      </c>
      <c r="N219" s="5" t="s">
        <v>6</v>
      </c>
      <c r="O219" s="46">
        <f>10^-3*tab_rond[[#This Row],[Poids au mètre(kg)]]*tab_rond[[#This Row],[Stock réel (mm) / m²]]</f>
        <v>7.2859816822054482</v>
      </c>
      <c r="P219" s="50">
        <f>tab_rond[[#This Row],[Poids du stock réel (Kg)]]*VLOOKUP(tab_rond[[#This Row],[Matériaux]],tab_matériaux[],4,FALSE)</f>
        <v>94.134883334094397</v>
      </c>
      <c r="Q219" s="26"/>
      <c r="R219" s="6"/>
    </row>
    <row r="220" spans="1:18" x14ac:dyDescent="0.25">
      <c r="A220" s="28"/>
      <c r="B220" s="11" t="s">
        <v>170</v>
      </c>
      <c r="C220" s="16"/>
      <c r="D220" s="5" t="s">
        <v>225</v>
      </c>
      <c r="E220" s="5" t="s">
        <v>209</v>
      </c>
      <c r="F220" s="31" t="str">
        <f>VLOOKUP(tab_rond[[#This Row],[Matériaux]],tab_matériaux[],2,FALSE)</f>
        <v>Cuivreux</v>
      </c>
      <c r="G220" s="5">
        <v>25</v>
      </c>
      <c r="H220" s="5"/>
      <c r="I220" s="5"/>
      <c r="J220" s="5"/>
      <c r="K220" s="18">
        <f>10^-6*PI()*(tab_rond[[#This Row],[Ø (mm)]]/2)^2</f>
        <v>4.9087385212340511E-4</v>
      </c>
      <c r="L220" s="21">
        <f>VLOOKUP(tab_rond[[#This Row],[Matériaux]],tab_matériaux[],3,FALSE)*tab_rond[[#This Row],[Surface m²]]</f>
        <v>4.3785947609407732</v>
      </c>
      <c r="M220" s="18">
        <v>1700</v>
      </c>
      <c r="N220" s="5" t="s">
        <v>6</v>
      </c>
      <c r="O220" s="46">
        <f>10^-3*tab_rond[[#This Row],[Poids au mètre(kg)]]*tab_rond[[#This Row],[Stock réel (mm) / m²]]</f>
        <v>7.4436110935993147</v>
      </c>
      <c r="P220" s="50">
        <f>tab_rond[[#This Row],[Poids du stock réel (Kg)]]*VLOOKUP(tab_rond[[#This Row],[Matériaux]],tab_matériaux[],4,FALSE)</f>
        <v>96.171455329303143</v>
      </c>
      <c r="Q220" s="26"/>
      <c r="R220" s="6"/>
    </row>
    <row r="221" spans="1:18" x14ac:dyDescent="0.25">
      <c r="A221" s="28"/>
      <c r="B221" s="12" t="s">
        <v>171</v>
      </c>
      <c r="C221" s="16"/>
      <c r="D221" s="5" t="s">
        <v>225</v>
      </c>
      <c r="E221" s="5" t="s">
        <v>209</v>
      </c>
      <c r="F221" s="31" t="str">
        <f>VLOOKUP(tab_rond[[#This Row],[Matériaux]],tab_matériaux[],2,FALSE)</f>
        <v>Cuivreux</v>
      </c>
      <c r="G221" s="5">
        <v>30</v>
      </c>
      <c r="H221" s="5"/>
      <c r="I221" s="5"/>
      <c r="J221" s="5"/>
      <c r="K221" s="18">
        <f>10^-6*PI()*(tab_rond[[#This Row],[Ø (mm)]]/2)^2</f>
        <v>7.0685834705770342E-4</v>
      </c>
      <c r="L221" s="21">
        <f>VLOOKUP(tab_rond[[#This Row],[Matériaux]],tab_matériaux[],3,FALSE)*tab_rond[[#This Row],[Surface m²]]</f>
        <v>6.3051764557547143</v>
      </c>
      <c r="M221" s="18">
        <v>2000</v>
      </c>
      <c r="N221" s="5" t="s">
        <v>6</v>
      </c>
      <c r="O221" s="46">
        <f>10^-3*tab_rond[[#This Row],[Poids au mètre(kg)]]*tab_rond[[#This Row],[Stock réel (mm) / m²]]</f>
        <v>12.610352911509429</v>
      </c>
      <c r="P221" s="50">
        <f>tab_rond[[#This Row],[Poids du stock réel (Kg)]]*VLOOKUP(tab_rond[[#This Row],[Matériaux]],tab_matériaux[],4,FALSE)</f>
        <v>162.92575961670181</v>
      </c>
      <c r="Q221" s="26"/>
      <c r="R221" s="6"/>
    </row>
    <row r="222" spans="1:18" x14ac:dyDescent="0.25">
      <c r="A222" s="28"/>
      <c r="B222" s="12" t="s">
        <v>172</v>
      </c>
      <c r="C222" s="16"/>
      <c r="D222" s="5" t="s">
        <v>225</v>
      </c>
      <c r="E222" s="5" t="s">
        <v>209</v>
      </c>
      <c r="F222" s="31" t="str">
        <f>VLOOKUP(tab_rond[[#This Row],[Matériaux]],tab_matériaux[],2,FALSE)</f>
        <v>Cuivreux</v>
      </c>
      <c r="G222" s="5">
        <v>35</v>
      </c>
      <c r="H222" s="5"/>
      <c r="I222" s="5"/>
      <c r="J222" s="5"/>
      <c r="K222" s="18">
        <f>10^-6*PI()*(tab_rond[[#This Row],[Ø (mm)]]/2)^2</f>
        <v>9.6211275016187413E-4</v>
      </c>
      <c r="L222" s="21">
        <f>VLOOKUP(tab_rond[[#This Row],[Matériaux]],tab_matériaux[],3,FALSE)*tab_rond[[#This Row],[Surface m²]]</f>
        <v>8.5820457314439178</v>
      </c>
      <c r="M222" s="18">
        <v>1000</v>
      </c>
      <c r="N222" s="5" t="s">
        <v>6</v>
      </c>
      <c r="O222" s="46">
        <f>10^-3*tab_rond[[#This Row],[Poids au mètre(kg)]]*tab_rond[[#This Row],[Stock réel (mm) / m²]]</f>
        <v>8.5820457314439178</v>
      </c>
      <c r="P222" s="50">
        <f>tab_rond[[#This Row],[Poids du stock réel (Kg)]]*VLOOKUP(tab_rond[[#This Row],[Matériaux]],tab_matériaux[],4,FALSE)</f>
        <v>110.88003085025542</v>
      </c>
      <c r="Q222" s="26"/>
      <c r="R222" s="6"/>
    </row>
    <row r="223" spans="1:18" x14ac:dyDescent="0.25">
      <c r="A223" s="28"/>
      <c r="B223" s="11" t="s">
        <v>173</v>
      </c>
      <c r="C223" s="16"/>
      <c r="D223" s="5" t="s">
        <v>225</v>
      </c>
      <c r="E223" s="5" t="s">
        <v>209</v>
      </c>
      <c r="F223" s="31" t="str">
        <f>VLOOKUP(tab_rond[[#This Row],[Matériaux]],tab_matériaux[],2,FALSE)</f>
        <v>Cuivreux</v>
      </c>
      <c r="G223" s="5">
        <v>40</v>
      </c>
      <c r="H223" s="5"/>
      <c r="I223" s="5"/>
      <c r="J223" s="5"/>
      <c r="K223" s="18">
        <f>10^-6*PI()*(tab_rond[[#This Row],[Ø (mm)]]/2)^2</f>
        <v>1.2566370614359172E-3</v>
      </c>
      <c r="L223" s="21">
        <f>VLOOKUP(tab_rond[[#This Row],[Matériaux]],tab_matériaux[],3,FALSE)*tab_rond[[#This Row],[Surface m²]]</f>
        <v>11.209202588008381</v>
      </c>
      <c r="M223" s="18">
        <v>2200</v>
      </c>
      <c r="N223" s="5" t="s">
        <v>6</v>
      </c>
      <c r="O223" s="46">
        <f>10^-3*tab_rond[[#This Row],[Poids au mètre(kg)]]*tab_rond[[#This Row],[Stock réel (mm) / m²]]</f>
        <v>24.660245693618439</v>
      </c>
      <c r="P223" s="50">
        <f>tab_rond[[#This Row],[Poids du stock réel (Kg)]]*VLOOKUP(tab_rond[[#This Row],[Matériaux]],tab_matériaux[],4,FALSE)</f>
        <v>318.61037436155021</v>
      </c>
      <c r="Q223" s="26"/>
      <c r="R223" s="6"/>
    </row>
    <row r="224" spans="1:18" x14ac:dyDescent="0.25">
      <c r="A224" s="28"/>
      <c r="B224" s="12" t="s">
        <v>174</v>
      </c>
      <c r="C224" s="16"/>
      <c r="D224" s="5" t="s">
        <v>225</v>
      </c>
      <c r="E224" s="5" t="s">
        <v>209</v>
      </c>
      <c r="F224" s="31" t="str">
        <f>VLOOKUP(tab_rond[[#This Row],[Matériaux]],tab_matériaux[],2,FALSE)</f>
        <v>Cuivreux</v>
      </c>
      <c r="G224" s="5">
        <v>50</v>
      </c>
      <c r="H224" s="5"/>
      <c r="I224" s="5"/>
      <c r="J224" s="5"/>
      <c r="K224" s="18">
        <f>10^-6*PI()*(tab_rond[[#This Row],[Ø (mm)]]/2)^2</f>
        <v>1.9634954084936204E-3</v>
      </c>
      <c r="L224" s="21">
        <f>VLOOKUP(tab_rond[[#This Row],[Matériaux]],tab_matériaux[],3,FALSE)*tab_rond[[#This Row],[Surface m²]]</f>
        <v>17.514379043763093</v>
      </c>
      <c r="M224" s="18">
        <v>1200</v>
      </c>
      <c r="N224" s="5" t="s">
        <v>6</v>
      </c>
      <c r="O224" s="46">
        <f>10^-3*tab_rond[[#This Row],[Poids au mètre(kg)]]*tab_rond[[#This Row],[Stock réel (mm) / m²]]</f>
        <v>21.017254852515713</v>
      </c>
      <c r="P224" s="50">
        <f>tab_rond[[#This Row],[Poids du stock réel (Kg)]]*VLOOKUP(tab_rond[[#This Row],[Matériaux]],tab_matériaux[],4,FALSE)</f>
        <v>271.54293269450301</v>
      </c>
      <c r="Q224" s="26"/>
      <c r="R224" s="6"/>
    </row>
    <row r="225" spans="1:18" x14ac:dyDescent="0.25">
      <c r="A225" s="28"/>
      <c r="B225" s="12" t="s">
        <v>175</v>
      </c>
      <c r="C225" s="16"/>
      <c r="D225" s="5" t="s">
        <v>225</v>
      </c>
      <c r="E225" s="5" t="s">
        <v>209</v>
      </c>
      <c r="F225" s="31" t="str">
        <f>VLOOKUP(tab_rond[[#This Row],[Matériaux]],tab_matériaux[],2,FALSE)</f>
        <v>Cuivreux</v>
      </c>
      <c r="G225" s="5">
        <v>60</v>
      </c>
      <c r="H225" s="5"/>
      <c r="I225" s="5"/>
      <c r="J225" s="5"/>
      <c r="K225" s="18">
        <f>10^-6*PI()*(tab_rond[[#This Row],[Ø (mm)]]/2)^2</f>
        <v>2.8274333882308137E-3</v>
      </c>
      <c r="L225" s="21">
        <f>VLOOKUP(tab_rond[[#This Row],[Matériaux]],tab_matériaux[],3,FALSE)*tab_rond[[#This Row],[Surface m²]]</f>
        <v>25.220705823018857</v>
      </c>
      <c r="M225" s="18">
        <v>1600</v>
      </c>
      <c r="N225" s="5" t="s">
        <v>6</v>
      </c>
      <c r="O225" s="46">
        <f>10^-3*tab_rond[[#This Row],[Poids au mètre(kg)]]*tab_rond[[#This Row],[Stock réel (mm) / m²]]</f>
        <v>40.35312931683017</v>
      </c>
      <c r="P225" s="50">
        <f>tab_rond[[#This Row],[Poids du stock réel (Kg)]]*VLOOKUP(tab_rond[[#This Row],[Matériaux]],tab_matériaux[],4,FALSE)</f>
        <v>521.36243077344579</v>
      </c>
      <c r="Q225" s="26"/>
      <c r="R225" s="6"/>
    </row>
    <row r="226" spans="1:18" x14ac:dyDescent="0.25">
      <c r="A226" s="28"/>
      <c r="B226" s="11" t="s">
        <v>176</v>
      </c>
      <c r="C226" s="16"/>
      <c r="D226" s="5" t="s">
        <v>225</v>
      </c>
      <c r="E226" s="5" t="s">
        <v>210</v>
      </c>
      <c r="F226" s="31" t="str">
        <f>VLOOKUP(tab_rond[[#This Row],[Matériaux]],tab_matériaux[],2,FALSE)</f>
        <v>Cuivreux</v>
      </c>
      <c r="G226" s="5">
        <v>2</v>
      </c>
      <c r="H226" s="5"/>
      <c r="I226" s="5"/>
      <c r="J226" s="5"/>
      <c r="K226" s="18">
        <f>10^-6*PI()*(tab_rond[[#This Row],[Ø (mm)]]/2)^2</f>
        <v>3.1415926535897929E-6</v>
      </c>
      <c r="L226" s="21">
        <f>VLOOKUP(tab_rond[[#This Row],[Matériaux]],tab_matériaux[],3,FALSE)*tab_rond[[#This Row],[Surface m²]]</f>
        <v>2.6609289775905546E-2</v>
      </c>
      <c r="M226" s="18">
        <v>7000</v>
      </c>
      <c r="N226" s="5" t="s">
        <v>6</v>
      </c>
      <c r="O226" s="46">
        <f>10^-3*tab_rond[[#This Row],[Poids au mètre(kg)]]*tab_rond[[#This Row],[Stock réel (mm) / m²]]</f>
        <v>0.18626502843133882</v>
      </c>
      <c r="P226" s="50">
        <f>tab_rond[[#This Row],[Poids du stock réel (Kg)]]*VLOOKUP(tab_rond[[#This Row],[Matériaux]],tab_matériaux[],4,FALSE)</f>
        <v>1.659621403323229</v>
      </c>
      <c r="Q226" s="26"/>
      <c r="R226" s="6"/>
    </row>
    <row r="227" spans="1:18" x14ac:dyDescent="0.25">
      <c r="A227" s="28"/>
      <c r="B227" s="11" t="s">
        <v>177</v>
      </c>
      <c r="C227" s="16"/>
      <c r="D227" s="5" t="s">
        <v>225</v>
      </c>
      <c r="E227" s="5" t="s">
        <v>210</v>
      </c>
      <c r="F227" s="31" t="str">
        <f>VLOOKUP(tab_rond[[#This Row],[Matériaux]],tab_matériaux[],2,FALSE)</f>
        <v>Cuivreux</v>
      </c>
      <c r="G227" s="5">
        <v>3</v>
      </c>
      <c r="H227" s="5"/>
      <c r="I227" s="5"/>
      <c r="J227" s="5"/>
      <c r="K227" s="18">
        <f>10^-6*PI()*(tab_rond[[#This Row],[Ø (mm)]]/2)^2</f>
        <v>7.0685834705770344E-6</v>
      </c>
      <c r="L227" s="21">
        <f>VLOOKUP(tab_rond[[#This Row],[Matériaux]],tab_matériaux[],3,FALSE)*tab_rond[[#This Row],[Surface m²]]</f>
        <v>5.9870901995787484E-2</v>
      </c>
      <c r="M227" s="18">
        <v>5000</v>
      </c>
      <c r="N227" s="5" t="s">
        <v>6</v>
      </c>
      <c r="O227" s="46">
        <f>10^-3*tab_rond[[#This Row],[Poids au mètre(kg)]]*tab_rond[[#This Row],[Stock réel (mm) / m²]]</f>
        <v>0.29935450997893742</v>
      </c>
      <c r="P227" s="50">
        <f>tab_rond[[#This Row],[Poids du stock réel (Kg)]]*VLOOKUP(tab_rond[[#This Row],[Matériaux]],tab_matériaux[],4,FALSE)</f>
        <v>2.6672486839123324</v>
      </c>
      <c r="Q227" s="26"/>
      <c r="R227" s="6"/>
    </row>
    <row r="228" spans="1:18" x14ac:dyDescent="0.25">
      <c r="A228" s="28"/>
      <c r="B228" s="11" t="s">
        <v>178</v>
      </c>
      <c r="C228" s="16"/>
      <c r="D228" s="5" t="s">
        <v>225</v>
      </c>
      <c r="E228" s="5" t="s">
        <v>210</v>
      </c>
      <c r="F228" s="31" t="str">
        <f>VLOOKUP(tab_rond[[#This Row],[Matériaux]],tab_matériaux[],2,FALSE)</f>
        <v>Cuivreux</v>
      </c>
      <c r="G228" s="5">
        <v>4</v>
      </c>
      <c r="H228" s="5"/>
      <c r="I228" s="5"/>
      <c r="J228" s="5"/>
      <c r="K228" s="18">
        <f>10^-6*PI()*(tab_rond[[#This Row],[Ø (mm)]]/2)^2</f>
        <v>1.2566370614359172E-5</v>
      </c>
      <c r="L228" s="21">
        <f>VLOOKUP(tab_rond[[#This Row],[Matériaux]],tab_matériaux[],3,FALSE)*tab_rond[[#This Row],[Surface m²]]</f>
        <v>0.10643715910362218</v>
      </c>
      <c r="M228" s="18">
        <v>5500</v>
      </c>
      <c r="N228" s="5" t="s">
        <v>6</v>
      </c>
      <c r="O228" s="46">
        <f>10^-3*tab_rond[[#This Row],[Poids au mètre(kg)]]*tab_rond[[#This Row],[Stock réel (mm) / m²]]</f>
        <v>0.58540437506992204</v>
      </c>
      <c r="P228" s="50">
        <f>tab_rond[[#This Row],[Poids du stock réel (Kg)]]*VLOOKUP(tab_rond[[#This Row],[Matériaux]],tab_matériaux[],4,FALSE)</f>
        <v>5.2159529818730057</v>
      </c>
      <c r="Q228" s="26"/>
      <c r="R228" s="6"/>
    </row>
    <row r="229" spans="1:18" x14ac:dyDescent="0.25">
      <c r="A229" s="28"/>
      <c r="B229" s="11" t="s">
        <v>179</v>
      </c>
      <c r="C229" s="16"/>
      <c r="D229" s="5" t="s">
        <v>225</v>
      </c>
      <c r="E229" s="5" t="s">
        <v>210</v>
      </c>
      <c r="F229" s="31" t="str">
        <f>VLOOKUP(tab_rond[[#This Row],[Matériaux]],tab_matériaux[],2,FALSE)</f>
        <v>Cuivreux</v>
      </c>
      <c r="G229" s="5">
        <v>5</v>
      </c>
      <c r="H229" s="5"/>
      <c r="I229" s="5"/>
      <c r="J229" s="5"/>
      <c r="K229" s="18">
        <f>10^-6*PI()*(tab_rond[[#This Row],[Ø (mm)]]/2)^2</f>
        <v>1.9634954084936207E-5</v>
      </c>
      <c r="L229" s="21">
        <f>VLOOKUP(tab_rond[[#This Row],[Matériaux]],tab_matériaux[],3,FALSE)*tab_rond[[#This Row],[Surface m²]]</f>
        <v>0.16630806109940968</v>
      </c>
      <c r="M229" s="18">
        <v>3000</v>
      </c>
      <c r="N229" s="5" t="s">
        <v>6</v>
      </c>
      <c r="O229" s="46">
        <f>10^-3*tab_rond[[#This Row],[Poids au mètre(kg)]]*tab_rond[[#This Row],[Stock réel (mm) / m²]]</f>
        <v>0.49892418329822902</v>
      </c>
      <c r="P229" s="50">
        <f>tab_rond[[#This Row],[Poids du stock réel (Kg)]]*VLOOKUP(tab_rond[[#This Row],[Matériaux]],tab_matériaux[],4,FALSE)</f>
        <v>4.4454144731872205</v>
      </c>
      <c r="Q229" s="26"/>
      <c r="R229" s="6"/>
    </row>
    <row r="230" spans="1:18" x14ac:dyDescent="0.25">
      <c r="A230" s="28"/>
      <c r="B230" s="11" t="s">
        <v>178</v>
      </c>
      <c r="C230" s="16"/>
      <c r="D230" s="5" t="s">
        <v>225</v>
      </c>
      <c r="E230" s="5" t="s">
        <v>210</v>
      </c>
      <c r="F230" s="31" t="str">
        <f>VLOOKUP(tab_rond[[#This Row],[Matériaux]],tab_matériaux[],2,FALSE)</f>
        <v>Cuivreux</v>
      </c>
      <c r="G230" s="5">
        <v>6</v>
      </c>
      <c r="H230" s="5"/>
      <c r="I230" s="5"/>
      <c r="J230" s="5"/>
      <c r="K230" s="18">
        <f>10^-6*PI()*(tab_rond[[#This Row],[Ø (mm)]]/2)^2</f>
        <v>2.8274333882308137E-5</v>
      </c>
      <c r="L230" s="21">
        <f>VLOOKUP(tab_rond[[#This Row],[Matériaux]],tab_matériaux[],3,FALSE)*tab_rond[[#This Row],[Surface m²]]</f>
        <v>0.23948360798314994</v>
      </c>
      <c r="M230" s="18">
        <v>3800</v>
      </c>
      <c r="N230" s="5" t="s">
        <v>6</v>
      </c>
      <c r="O230" s="46">
        <f>10^-3*tab_rond[[#This Row],[Poids au mètre(kg)]]*tab_rond[[#This Row],[Stock réel (mm) / m²]]</f>
        <v>0.9100377103359697</v>
      </c>
      <c r="P230" s="50">
        <f>tab_rond[[#This Row],[Poids du stock réel (Kg)]]*VLOOKUP(tab_rond[[#This Row],[Matériaux]],tab_matériaux[],4,FALSE)</f>
        <v>8.1084359990934907</v>
      </c>
      <c r="Q230" s="26"/>
      <c r="R230" s="6"/>
    </row>
    <row r="231" spans="1:18" x14ac:dyDescent="0.25">
      <c r="A231" s="28"/>
      <c r="B231" s="11" t="s">
        <v>180</v>
      </c>
      <c r="C231" s="16"/>
      <c r="D231" s="5" t="s">
        <v>225</v>
      </c>
      <c r="E231" s="5" t="s">
        <v>210</v>
      </c>
      <c r="F231" s="31" t="str">
        <f>VLOOKUP(tab_rond[[#This Row],[Matériaux]],tab_matériaux[],2,FALSE)</f>
        <v>Cuivreux</v>
      </c>
      <c r="G231" s="5">
        <v>8</v>
      </c>
      <c r="H231" s="5"/>
      <c r="I231" s="5"/>
      <c r="J231" s="5"/>
      <c r="K231" s="18">
        <f>10^-6*PI()*(tab_rond[[#This Row],[Ø (mm)]]/2)^2</f>
        <v>5.0265482457436686E-5</v>
      </c>
      <c r="L231" s="21">
        <f>VLOOKUP(tab_rond[[#This Row],[Matériaux]],tab_matériaux[],3,FALSE)*tab_rond[[#This Row],[Surface m²]]</f>
        <v>0.42574863641448873</v>
      </c>
      <c r="M231" s="18">
        <v>2800</v>
      </c>
      <c r="N231" s="5" t="s">
        <v>6</v>
      </c>
      <c r="O231" s="46">
        <f>10^-3*tab_rond[[#This Row],[Poids au mètre(kg)]]*tab_rond[[#This Row],[Stock réel (mm) / m²]]</f>
        <v>1.1920961819605684</v>
      </c>
      <c r="P231" s="50">
        <f>tab_rond[[#This Row],[Poids du stock réel (Kg)]]*VLOOKUP(tab_rond[[#This Row],[Matériaux]],tab_matériaux[],4,FALSE)</f>
        <v>10.621576981268666</v>
      </c>
      <c r="Q231" s="26"/>
      <c r="R231" s="6"/>
    </row>
    <row r="232" spans="1:18" x14ac:dyDescent="0.25">
      <c r="A232" s="28"/>
      <c r="B232" s="11" t="s">
        <v>181</v>
      </c>
      <c r="C232" s="16"/>
      <c r="D232" s="5" t="s">
        <v>225</v>
      </c>
      <c r="E232" s="5" t="s">
        <v>210</v>
      </c>
      <c r="F232" s="31" t="str">
        <f>VLOOKUP(tab_rond[[#This Row],[Matériaux]],tab_matériaux[],2,FALSE)</f>
        <v>Cuivreux</v>
      </c>
      <c r="G232" s="5">
        <v>10</v>
      </c>
      <c r="H232" s="5"/>
      <c r="I232" s="5"/>
      <c r="J232" s="5"/>
      <c r="K232" s="18">
        <f>10^-6*PI()*(tab_rond[[#This Row],[Ø (mm)]]/2)^2</f>
        <v>7.8539816339744827E-5</v>
      </c>
      <c r="L232" s="21">
        <f>VLOOKUP(tab_rond[[#This Row],[Matériaux]],tab_matériaux[],3,FALSE)*tab_rond[[#This Row],[Surface m²]]</f>
        <v>0.66523224439763873</v>
      </c>
      <c r="M232" s="18">
        <v>2000</v>
      </c>
      <c r="N232" s="5" t="s">
        <v>6</v>
      </c>
      <c r="O232" s="46">
        <f>10^-3*tab_rond[[#This Row],[Poids au mètre(kg)]]*tab_rond[[#This Row],[Stock réel (mm) / m²]]</f>
        <v>1.3304644887952775</v>
      </c>
      <c r="P232" s="50">
        <f>tab_rond[[#This Row],[Poids du stock réel (Kg)]]*VLOOKUP(tab_rond[[#This Row],[Matériaux]],tab_matériaux[],4,FALSE)</f>
        <v>11.854438595165922</v>
      </c>
      <c r="Q232" s="26"/>
      <c r="R232" s="6"/>
    </row>
    <row r="233" spans="1:18" x14ac:dyDescent="0.25">
      <c r="A233" s="28"/>
      <c r="B233" s="11" t="s">
        <v>182</v>
      </c>
      <c r="C233" s="16"/>
      <c r="D233" s="5" t="s">
        <v>225</v>
      </c>
      <c r="E233" s="5" t="s">
        <v>210</v>
      </c>
      <c r="F233" s="31" t="str">
        <f>VLOOKUP(tab_rond[[#This Row],[Matériaux]],tab_matériaux[],2,FALSE)</f>
        <v>Cuivreux</v>
      </c>
      <c r="G233" s="5">
        <v>12</v>
      </c>
      <c r="H233" s="5"/>
      <c r="I233" s="5"/>
      <c r="J233" s="5"/>
      <c r="K233" s="18">
        <f>10^-6*PI()*(tab_rond[[#This Row],[Ø (mm)]]/2)^2</f>
        <v>1.1309733552923255E-4</v>
      </c>
      <c r="L233" s="21">
        <f>VLOOKUP(tab_rond[[#This Row],[Matériaux]],tab_matériaux[],3,FALSE)*tab_rond[[#This Row],[Surface m²]]</f>
        <v>0.95793443193259975</v>
      </c>
      <c r="M233" s="18">
        <v>5000</v>
      </c>
      <c r="N233" s="5" t="s">
        <v>6</v>
      </c>
      <c r="O233" s="46">
        <f>10^-3*tab_rond[[#This Row],[Poids au mètre(kg)]]*tab_rond[[#This Row],[Stock réel (mm) / m²]]</f>
        <v>4.7896721596629988</v>
      </c>
      <c r="P233" s="50">
        <f>tab_rond[[#This Row],[Poids du stock réel (Kg)]]*VLOOKUP(tab_rond[[#This Row],[Matériaux]],tab_matériaux[],4,FALSE)</f>
        <v>42.675978942597318</v>
      </c>
      <c r="Q233" s="26"/>
      <c r="R233" s="6"/>
    </row>
    <row r="234" spans="1:18" x14ac:dyDescent="0.25">
      <c r="A234" s="28"/>
      <c r="B234" s="11" t="s">
        <v>183</v>
      </c>
      <c r="C234" s="16"/>
      <c r="D234" s="5" t="s">
        <v>225</v>
      </c>
      <c r="E234" s="5" t="s">
        <v>210</v>
      </c>
      <c r="F234" s="31" t="str">
        <f>VLOOKUP(tab_rond[[#This Row],[Matériaux]],tab_matériaux[],2,FALSE)</f>
        <v>Cuivreux</v>
      </c>
      <c r="G234" s="5">
        <v>14</v>
      </c>
      <c r="H234" s="5"/>
      <c r="I234" s="5"/>
      <c r="J234" s="5"/>
      <c r="K234" s="18">
        <f>10^-6*PI()*(tab_rond[[#This Row],[Ø (mm)]]/2)^2</f>
        <v>1.5393804002589986E-4</v>
      </c>
      <c r="L234" s="21">
        <f>VLOOKUP(tab_rond[[#This Row],[Matériaux]],tab_matériaux[],3,FALSE)*tab_rond[[#This Row],[Surface m²]]</f>
        <v>1.3038551990193719</v>
      </c>
      <c r="M234" s="18">
        <v>4200</v>
      </c>
      <c r="N234" s="5" t="s">
        <v>6</v>
      </c>
      <c r="O234" s="46">
        <f>10^-3*tab_rond[[#This Row],[Poids au mètre(kg)]]*tab_rond[[#This Row],[Stock réel (mm) / m²]]</f>
        <v>5.4761918358813624</v>
      </c>
      <c r="P234" s="50">
        <f>tab_rond[[#This Row],[Poids du stock réel (Kg)]]*VLOOKUP(tab_rond[[#This Row],[Matériaux]],tab_matériaux[],4,FALSE)</f>
        <v>48.792869257702939</v>
      </c>
      <c r="Q234" s="26"/>
      <c r="R234" s="6"/>
    </row>
    <row r="235" spans="1:18" x14ac:dyDescent="0.25">
      <c r="A235" s="28"/>
      <c r="B235" s="11" t="s">
        <v>184</v>
      </c>
      <c r="C235" s="16"/>
      <c r="D235" s="5" t="s">
        <v>225</v>
      </c>
      <c r="E235" s="5" t="s">
        <v>210</v>
      </c>
      <c r="F235" s="31" t="str">
        <f>VLOOKUP(tab_rond[[#This Row],[Matériaux]],tab_matériaux[],2,FALSE)</f>
        <v>Cuivreux</v>
      </c>
      <c r="G235" s="5">
        <v>16</v>
      </c>
      <c r="H235" s="5"/>
      <c r="I235" s="5"/>
      <c r="J235" s="5"/>
      <c r="K235" s="18">
        <f>10^-6*PI()*(tab_rond[[#This Row],[Ø (mm)]]/2)^2</f>
        <v>2.0106192982974675E-4</v>
      </c>
      <c r="L235" s="21">
        <f>VLOOKUP(tab_rond[[#This Row],[Matériaux]],tab_matériaux[],3,FALSE)*tab_rond[[#This Row],[Surface m²]]</f>
        <v>1.7029945456579549</v>
      </c>
      <c r="M235" s="18">
        <v>7600</v>
      </c>
      <c r="N235" s="5" t="s">
        <v>6</v>
      </c>
      <c r="O235" s="46">
        <f>10^-3*tab_rond[[#This Row],[Poids au mètre(kg)]]*tab_rond[[#This Row],[Stock réel (mm) / m²]]</f>
        <v>12.942758547000459</v>
      </c>
      <c r="P235" s="50">
        <f>tab_rond[[#This Row],[Poids du stock réel (Kg)]]*VLOOKUP(tab_rond[[#This Row],[Matériaux]],tab_matériaux[],4,FALSE)</f>
        <v>115.31997865377409</v>
      </c>
      <c r="Q235" s="26"/>
      <c r="R235" s="6"/>
    </row>
    <row r="236" spans="1:18" x14ac:dyDescent="0.25">
      <c r="A236" s="28"/>
      <c r="B236" s="11" t="s">
        <v>185</v>
      </c>
      <c r="C236" s="16"/>
      <c r="D236" s="5" t="s">
        <v>225</v>
      </c>
      <c r="E236" s="5" t="s">
        <v>210</v>
      </c>
      <c r="F236" s="31" t="str">
        <f>VLOOKUP(tab_rond[[#This Row],[Matériaux]],tab_matériaux[],2,FALSE)</f>
        <v>Cuivreux</v>
      </c>
      <c r="G236" s="5">
        <v>20</v>
      </c>
      <c r="H236" s="5"/>
      <c r="I236" s="5"/>
      <c r="J236" s="5"/>
      <c r="K236" s="18">
        <f>10^-6*PI()*(tab_rond[[#This Row],[Ø (mm)]]/2)^2</f>
        <v>3.1415926535897931E-4</v>
      </c>
      <c r="L236" s="21">
        <f>VLOOKUP(tab_rond[[#This Row],[Matériaux]],tab_matériaux[],3,FALSE)*tab_rond[[#This Row],[Surface m²]]</f>
        <v>2.6609289775905549</v>
      </c>
      <c r="M236" s="18">
        <v>6000</v>
      </c>
      <c r="N236" s="5" t="s">
        <v>6</v>
      </c>
      <c r="O236" s="46">
        <f>10^-3*tab_rond[[#This Row],[Poids au mètre(kg)]]*tab_rond[[#This Row],[Stock réel (mm) / m²]]</f>
        <v>15.965573865543329</v>
      </c>
      <c r="P236" s="50">
        <f>tab_rond[[#This Row],[Poids du stock réel (Kg)]]*VLOOKUP(tab_rond[[#This Row],[Matériaux]],tab_matériaux[],4,FALSE)</f>
        <v>142.25326314199106</v>
      </c>
      <c r="Q236" s="26"/>
      <c r="R236" s="6"/>
    </row>
    <row r="237" spans="1:18" x14ac:dyDescent="0.25">
      <c r="A237" s="28"/>
      <c r="B237" s="11" t="s">
        <v>186</v>
      </c>
      <c r="C237" s="16"/>
      <c r="D237" s="5" t="s">
        <v>225</v>
      </c>
      <c r="E237" s="5" t="s">
        <v>210</v>
      </c>
      <c r="F237" s="31" t="str">
        <f>VLOOKUP(tab_rond[[#This Row],[Matériaux]],tab_matériaux[],2,FALSE)</f>
        <v>Cuivreux</v>
      </c>
      <c r="G237" s="5">
        <v>25</v>
      </c>
      <c r="H237" s="5"/>
      <c r="I237" s="5"/>
      <c r="J237" s="5"/>
      <c r="K237" s="18">
        <f>10^-6*PI()*(tab_rond[[#This Row],[Ø (mm)]]/2)^2</f>
        <v>4.9087385212340511E-4</v>
      </c>
      <c r="L237" s="21">
        <f>VLOOKUP(tab_rond[[#This Row],[Matériaux]],tab_matériaux[],3,FALSE)*tab_rond[[#This Row],[Surface m²]]</f>
        <v>4.1577015274852416</v>
      </c>
      <c r="M237" s="18">
        <v>1600</v>
      </c>
      <c r="N237" s="5" t="s">
        <v>6</v>
      </c>
      <c r="O237" s="46">
        <f>10^-3*tab_rond[[#This Row],[Poids au mètre(kg)]]*tab_rond[[#This Row],[Stock réel (mm) / m²]]</f>
        <v>6.6523224439763871</v>
      </c>
      <c r="P237" s="50">
        <f>tab_rond[[#This Row],[Poids du stock réel (Kg)]]*VLOOKUP(tab_rond[[#This Row],[Matériaux]],tab_matériaux[],4,FALSE)</f>
        <v>59.272192975829611</v>
      </c>
      <c r="Q237" s="26"/>
      <c r="R237" s="6"/>
    </row>
    <row r="238" spans="1:18" x14ac:dyDescent="0.25">
      <c r="A238" s="28"/>
      <c r="B238" s="12" t="s">
        <v>187</v>
      </c>
      <c r="C238" s="16"/>
      <c r="D238" s="5" t="s">
        <v>225</v>
      </c>
      <c r="E238" s="5" t="s">
        <v>210</v>
      </c>
      <c r="F238" s="31" t="str">
        <f>VLOOKUP(tab_rond[[#This Row],[Matériaux]],tab_matériaux[],2,FALSE)</f>
        <v>Cuivreux</v>
      </c>
      <c r="G238" s="5">
        <v>30</v>
      </c>
      <c r="H238" s="5"/>
      <c r="I238" s="5"/>
      <c r="J238" s="5"/>
      <c r="K238" s="18">
        <f>10^-6*PI()*(tab_rond[[#This Row],[Ø (mm)]]/2)^2</f>
        <v>7.0685834705770342E-4</v>
      </c>
      <c r="L238" s="21">
        <f>VLOOKUP(tab_rond[[#This Row],[Matériaux]],tab_matériaux[],3,FALSE)*tab_rond[[#This Row],[Surface m²]]</f>
        <v>5.9870901995787476</v>
      </c>
      <c r="M238" s="18">
        <v>3500</v>
      </c>
      <c r="N238" s="5" t="s">
        <v>6</v>
      </c>
      <c r="O238" s="46">
        <f>10^-3*tab_rond[[#This Row],[Poids au mètre(kg)]]*tab_rond[[#This Row],[Stock réel (mm) / m²]]</f>
        <v>20.954815698525618</v>
      </c>
      <c r="P238" s="50">
        <f>tab_rond[[#This Row],[Poids du stock réel (Kg)]]*VLOOKUP(tab_rond[[#This Row],[Matériaux]],tab_matériaux[],4,FALSE)</f>
        <v>186.70740787386325</v>
      </c>
      <c r="Q238" s="26"/>
      <c r="R238" s="6"/>
    </row>
    <row r="239" spans="1:18" x14ac:dyDescent="0.25">
      <c r="A239" s="28"/>
      <c r="B239" s="11" t="s">
        <v>188</v>
      </c>
      <c r="C239" s="16"/>
      <c r="D239" s="5" t="s">
        <v>225</v>
      </c>
      <c r="E239" s="5" t="s">
        <v>210</v>
      </c>
      <c r="F239" s="31" t="str">
        <f>VLOOKUP(tab_rond[[#This Row],[Matériaux]],tab_matériaux[],2,FALSE)</f>
        <v>Cuivreux</v>
      </c>
      <c r="G239" s="5">
        <v>34</v>
      </c>
      <c r="H239" s="5"/>
      <c r="I239" s="5"/>
      <c r="J239" s="5"/>
      <c r="K239" s="18">
        <f>10^-6*PI()*(tab_rond[[#This Row],[Ø (mm)]]/2)^2</f>
        <v>9.0792027688745014E-4</v>
      </c>
      <c r="L239" s="21">
        <f>VLOOKUP(tab_rond[[#This Row],[Matériaux]],tab_matériaux[],3,FALSE)*tab_rond[[#This Row],[Surface m²]]</f>
        <v>7.6900847452367023</v>
      </c>
      <c r="M239" s="18">
        <v>4200</v>
      </c>
      <c r="N239" s="5" t="s">
        <v>6</v>
      </c>
      <c r="O239" s="46">
        <f>10^-3*tab_rond[[#This Row],[Poids au mètre(kg)]]*tab_rond[[#This Row],[Stock réel (mm) / m²]]</f>
        <v>32.298355929994152</v>
      </c>
      <c r="P239" s="50">
        <f>tab_rond[[#This Row],[Poids du stock réel (Kg)]]*VLOOKUP(tab_rond[[#This Row],[Matériaux]],tab_matériaux[],4,FALSE)</f>
        <v>287.77835133624791</v>
      </c>
      <c r="Q239" s="26"/>
      <c r="R239" s="6"/>
    </row>
    <row r="240" spans="1:18" x14ac:dyDescent="0.25">
      <c r="A240" s="28"/>
      <c r="B240" s="11" t="s">
        <v>189</v>
      </c>
      <c r="C240" s="16"/>
      <c r="D240" s="5" t="s">
        <v>225</v>
      </c>
      <c r="E240" s="5" t="s">
        <v>210</v>
      </c>
      <c r="F240" s="31" t="str">
        <f>VLOOKUP(tab_rond[[#This Row],[Matériaux]],tab_matériaux[],2,FALSE)</f>
        <v>Cuivreux</v>
      </c>
      <c r="G240" s="5">
        <v>40</v>
      </c>
      <c r="H240" s="5"/>
      <c r="I240" s="5"/>
      <c r="J240" s="5"/>
      <c r="K240" s="18">
        <f>10^-6*PI()*(tab_rond[[#This Row],[Ø (mm)]]/2)^2</f>
        <v>1.2566370614359172E-3</v>
      </c>
      <c r="L240" s="21">
        <f>VLOOKUP(tab_rond[[#This Row],[Matériaux]],tab_matériaux[],3,FALSE)*tab_rond[[#This Row],[Surface m²]]</f>
        <v>10.64371591036222</v>
      </c>
      <c r="M240" s="18">
        <v>6650</v>
      </c>
      <c r="N240" s="5" t="s">
        <v>6</v>
      </c>
      <c r="O240" s="46">
        <f>10^-3*tab_rond[[#This Row],[Poids au mètre(kg)]]*tab_rond[[#This Row],[Stock réel (mm) / m²]]</f>
        <v>70.780710803908761</v>
      </c>
      <c r="P240" s="50">
        <f>tab_rond[[#This Row],[Poids du stock réel (Kg)]]*VLOOKUP(tab_rond[[#This Row],[Matériaux]],tab_matériaux[],4,FALSE)</f>
        <v>630.6561332628271</v>
      </c>
      <c r="Q240" s="26"/>
      <c r="R240" s="6"/>
    </row>
    <row r="241" spans="1:18" x14ac:dyDescent="0.25">
      <c r="A241" s="28"/>
      <c r="B241" s="12" t="s">
        <v>190</v>
      </c>
      <c r="C241" s="16"/>
      <c r="D241" s="5" t="s">
        <v>225</v>
      </c>
      <c r="E241" s="5" t="s">
        <v>210</v>
      </c>
      <c r="F241" s="31" t="str">
        <f>VLOOKUP(tab_rond[[#This Row],[Matériaux]],tab_matériaux[],2,FALSE)</f>
        <v>Cuivreux</v>
      </c>
      <c r="G241" s="5">
        <v>45</v>
      </c>
      <c r="H241" s="5"/>
      <c r="I241" s="5"/>
      <c r="J241" s="5"/>
      <c r="K241" s="18">
        <f>10^-6*PI()*(tab_rond[[#This Row],[Ø (mm)]]/2)^2</f>
        <v>1.5904312808798326E-3</v>
      </c>
      <c r="L241" s="21">
        <f>VLOOKUP(tab_rond[[#This Row],[Matériaux]],tab_matériaux[],3,FALSE)*tab_rond[[#This Row],[Surface m²]]</f>
        <v>13.470952949052183</v>
      </c>
      <c r="M241" s="18">
        <v>4000</v>
      </c>
      <c r="N241" s="5" t="s">
        <v>6</v>
      </c>
      <c r="O241" s="46">
        <f>10^-3*tab_rond[[#This Row],[Poids au mètre(kg)]]*tab_rond[[#This Row],[Stock réel (mm) / m²]]</f>
        <v>53.883811796208732</v>
      </c>
      <c r="P241" s="50">
        <f>tab_rond[[#This Row],[Poids du stock réel (Kg)]]*VLOOKUP(tab_rond[[#This Row],[Matériaux]],tab_matériaux[],4,FALSE)</f>
        <v>480.10476310421978</v>
      </c>
      <c r="Q241" s="26"/>
      <c r="R241" s="6"/>
    </row>
    <row r="242" spans="1:18" x14ac:dyDescent="0.25">
      <c r="A242" s="28"/>
      <c r="B242" s="11" t="s">
        <v>191</v>
      </c>
      <c r="C242" s="16"/>
      <c r="D242" s="5" t="s">
        <v>225</v>
      </c>
      <c r="E242" s="5" t="s">
        <v>210</v>
      </c>
      <c r="F242" s="31" t="str">
        <f>VLOOKUP(tab_rond[[#This Row],[Matériaux]],tab_matériaux[],2,FALSE)</f>
        <v>Cuivreux</v>
      </c>
      <c r="G242" s="5">
        <v>50</v>
      </c>
      <c r="H242" s="5"/>
      <c r="I242" s="5"/>
      <c r="J242" s="5"/>
      <c r="K242" s="18">
        <f>10^-6*PI()*(tab_rond[[#This Row],[Ø (mm)]]/2)^2</f>
        <v>1.9634954084936204E-3</v>
      </c>
      <c r="L242" s="21">
        <f>VLOOKUP(tab_rond[[#This Row],[Matériaux]],tab_matériaux[],3,FALSE)*tab_rond[[#This Row],[Surface m²]]</f>
        <v>16.630806109940966</v>
      </c>
      <c r="M242" s="18">
        <v>2000</v>
      </c>
      <c r="N242" s="5" t="s">
        <v>6</v>
      </c>
      <c r="O242" s="46">
        <f>10^-3*tab_rond[[#This Row],[Poids au mètre(kg)]]*tab_rond[[#This Row],[Stock réel (mm) / m²]]</f>
        <v>33.261612219881933</v>
      </c>
      <c r="P242" s="50">
        <f>tab_rond[[#This Row],[Poids du stock réel (Kg)]]*VLOOKUP(tab_rond[[#This Row],[Matériaux]],tab_matériaux[],4,FALSE)</f>
        <v>296.36096487914801</v>
      </c>
      <c r="Q242" s="26"/>
      <c r="R242" s="6"/>
    </row>
    <row r="243" spans="1:18" x14ac:dyDescent="0.25">
      <c r="A243" s="28"/>
      <c r="B243" s="11" t="s">
        <v>192</v>
      </c>
      <c r="C243" s="16"/>
      <c r="D243" s="5" t="s">
        <v>225</v>
      </c>
      <c r="E243" s="5" t="s">
        <v>210</v>
      </c>
      <c r="F243" s="31" t="str">
        <f>VLOOKUP(tab_rond[[#This Row],[Matériaux]],tab_matériaux[],2,FALSE)</f>
        <v>Cuivreux</v>
      </c>
      <c r="G243" s="5">
        <v>55</v>
      </c>
      <c r="H243" s="5"/>
      <c r="I243" s="5"/>
      <c r="J243" s="5"/>
      <c r="K243" s="18">
        <f>10^-6*PI()*(tab_rond[[#This Row],[Ø (mm)]]/2)^2</f>
        <v>2.3758294442772811E-3</v>
      </c>
      <c r="L243" s="21">
        <f>VLOOKUP(tab_rond[[#This Row],[Matériaux]],tab_matériaux[],3,FALSE)*tab_rond[[#This Row],[Surface m²]]</f>
        <v>20.123275393028571</v>
      </c>
      <c r="M243" s="18">
        <v>4000</v>
      </c>
      <c r="N243" s="5" t="s">
        <v>6</v>
      </c>
      <c r="O243" s="46">
        <f>10^-3*tab_rond[[#This Row],[Poids au mètre(kg)]]*tab_rond[[#This Row],[Stock réel (mm) / m²]]</f>
        <v>80.493101572114284</v>
      </c>
      <c r="P243" s="50">
        <f>tab_rond[[#This Row],[Poids du stock réel (Kg)]]*VLOOKUP(tab_rond[[#This Row],[Matériaux]],tab_matériaux[],4,FALSE)</f>
        <v>717.19353500753823</v>
      </c>
      <c r="Q243" s="26"/>
      <c r="R243" s="6"/>
    </row>
    <row r="244" spans="1:18" x14ac:dyDescent="0.25">
      <c r="A244" s="28"/>
      <c r="B244" s="11" t="s">
        <v>193</v>
      </c>
      <c r="C244" s="16"/>
      <c r="D244" s="5" t="s">
        <v>225</v>
      </c>
      <c r="E244" s="5" t="s">
        <v>210</v>
      </c>
      <c r="F244" s="31" t="str">
        <f>VLOOKUP(tab_rond[[#This Row],[Matériaux]],tab_matériaux[],2,FALSE)</f>
        <v>Cuivreux</v>
      </c>
      <c r="G244" s="5">
        <v>65</v>
      </c>
      <c r="H244" s="5"/>
      <c r="I244" s="5"/>
      <c r="J244" s="5"/>
      <c r="K244" s="18">
        <f>10^-6*PI()*(tab_rond[[#This Row],[Ø (mm)]]/2)^2</f>
        <v>3.3183072403542187E-3</v>
      </c>
      <c r="L244" s="21">
        <f>VLOOKUP(tab_rond[[#This Row],[Matériaux]],tab_matériaux[],3,FALSE)*tab_rond[[#This Row],[Surface m²]]</f>
        <v>28.106062325800231</v>
      </c>
      <c r="M244" s="18">
        <v>3000</v>
      </c>
      <c r="N244" s="5" t="s">
        <v>6</v>
      </c>
      <c r="O244" s="46">
        <f>10^-3*tab_rond[[#This Row],[Poids au mètre(kg)]]*tab_rond[[#This Row],[Stock réel (mm) / m²]]</f>
        <v>84.3181869774007</v>
      </c>
      <c r="P244" s="50">
        <f>tab_rond[[#This Row],[Poids du stock réel (Kg)]]*VLOOKUP(tab_rond[[#This Row],[Matériaux]],tab_matériaux[],4,FALSE)</f>
        <v>751.27504596864026</v>
      </c>
      <c r="Q244" s="26"/>
      <c r="R244" s="6"/>
    </row>
    <row r="245" spans="1:18" x14ac:dyDescent="0.25">
      <c r="A245" s="28"/>
      <c r="B245" s="12" t="s">
        <v>194</v>
      </c>
      <c r="C245" s="16"/>
      <c r="D245" s="5" t="s">
        <v>225</v>
      </c>
      <c r="E245" s="5" t="s">
        <v>210</v>
      </c>
      <c r="F245" s="31" t="str">
        <f>VLOOKUP(tab_rond[[#This Row],[Matériaux]],tab_matériaux[],2,FALSE)</f>
        <v>Cuivreux</v>
      </c>
      <c r="G245" s="5">
        <v>75</v>
      </c>
      <c r="H245" s="5"/>
      <c r="I245" s="5"/>
      <c r="J245" s="5"/>
      <c r="K245" s="18">
        <f>10^-6*PI()*(tab_rond[[#This Row],[Ø (mm)]]/2)^2</f>
        <v>4.4178646691106459E-3</v>
      </c>
      <c r="L245" s="21">
        <f>VLOOKUP(tab_rond[[#This Row],[Matériaux]],tab_matériaux[],3,FALSE)*tab_rond[[#This Row],[Surface m²]]</f>
        <v>37.41931374736717</v>
      </c>
      <c r="M245" s="18">
        <v>2450</v>
      </c>
      <c r="N245" s="5" t="s">
        <v>6</v>
      </c>
      <c r="O245" s="46">
        <f>10^-3*tab_rond[[#This Row],[Poids au mètre(kg)]]*tab_rond[[#This Row],[Stock réel (mm) / m²]]</f>
        <v>91.67731868104957</v>
      </c>
      <c r="P245" s="50">
        <f>tab_rond[[#This Row],[Poids du stock réel (Kg)]]*VLOOKUP(tab_rond[[#This Row],[Matériaux]],tab_matériaux[],4,FALSE)</f>
        <v>816.84490944815172</v>
      </c>
      <c r="Q245" s="26"/>
      <c r="R245" s="6"/>
    </row>
    <row r="246" spans="1:18" x14ac:dyDescent="0.25">
      <c r="A246" s="28"/>
      <c r="B246" s="11" t="s">
        <v>195</v>
      </c>
      <c r="C246" s="16"/>
      <c r="D246" s="5" t="s">
        <v>225</v>
      </c>
      <c r="E246" s="5" t="s">
        <v>210</v>
      </c>
      <c r="F246" s="31" t="str">
        <f>VLOOKUP(tab_rond[[#This Row],[Matériaux]],tab_matériaux[],2,FALSE)</f>
        <v>Cuivreux</v>
      </c>
      <c r="G246" s="5">
        <v>80</v>
      </c>
      <c r="H246" s="5"/>
      <c r="I246" s="5"/>
      <c r="J246" s="5"/>
      <c r="K246" s="18">
        <f>10^-6*PI()*(tab_rond[[#This Row],[Ø (mm)]]/2)^2</f>
        <v>5.0265482457436689E-3</v>
      </c>
      <c r="L246" s="21">
        <f>VLOOKUP(tab_rond[[#This Row],[Matériaux]],tab_matériaux[],3,FALSE)*tab_rond[[#This Row],[Surface m²]]</f>
        <v>42.574863641448879</v>
      </c>
      <c r="M246" s="18">
        <v>2000</v>
      </c>
      <c r="N246" s="5" t="s">
        <v>6</v>
      </c>
      <c r="O246" s="46">
        <f>10^-3*tab_rond[[#This Row],[Poids au mètre(kg)]]*tab_rond[[#This Row],[Stock réel (mm) / m²]]</f>
        <v>85.149727282897757</v>
      </c>
      <c r="P246" s="50">
        <f>tab_rond[[#This Row],[Poids du stock réel (Kg)]]*VLOOKUP(tab_rond[[#This Row],[Matériaux]],tab_matériaux[],4,FALSE)</f>
        <v>758.684070090619</v>
      </c>
      <c r="Q246" s="26"/>
      <c r="R246" s="6"/>
    </row>
    <row r="247" spans="1:18" x14ac:dyDescent="0.25">
      <c r="A247" s="28"/>
      <c r="B247" s="11" t="s">
        <v>196</v>
      </c>
      <c r="C247" s="16"/>
      <c r="D247" s="5" t="s">
        <v>225</v>
      </c>
      <c r="E247" s="5" t="s">
        <v>210</v>
      </c>
      <c r="F247" s="31" t="str">
        <f>VLOOKUP(tab_rond[[#This Row],[Matériaux]],tab_matériaux[],2,FALSE)</f>
        <v>Cuivreux</v>
      </c>
      <c r="G247" s="5">
        <v>85</v>
      </c>
      <c r="H247" s="5"/>
      <c r="I247" s="5"/>
      <c r="J247" s="5"/>
      <c r="K247" s="18">
        <f>10^-6*PI()*(tab_rond[[#This Row],[Ø (mm)]]/2)^2</f>
        <v>5.6745017305465635E-3</v>
      </c>
      <c r="L247" s="21">
        <f>VLOOKUP(tab_rond[[#This Row],[Matériaux]],tab_matériaux[],3,FALSE)*tab_rond[[#This Row],[Surface m²]]</f>
        <v>48.063029657729395</v>
      </c>
      <c r="M247" s="18">
        <v>2000</v>
      </c>
      <c r="N247" s="5" t="s">
        <v>6</v>
      </c>
      <c r="O247" s="46">
        <f>10^-3*tab_rond[[#This Row],[Poids au mètre(kg)]]*tab_rond[[#This Row],[Stock réel (mm) / m²]]</f>
        <v>96.126059315458804</v>
      </c>
      <c r="P247" s="50">
        <f>tab_rond[[#This Row],[Poids du stock réel (Kg)]]*VLOOKUP(tab_rond[[#This Row],[Matériaux]],tab_matériaux[],4,FALSE)</f>
        <v>856.48318850073792</v>
      </c>
      <c r="Q247" s="26"/>
      <c r="R247" s="6"/>
    </row>
    <row r="248" spans="1:18" x14ac:dyDescent="0.25">
      <c r="A248" s="28"/>
      <c r="B248" s="11" t="s">
        <v>197</v>
      </c>
      <c r="C248" s="16"/>
      <c r="D248" s="5" t="s">
        <v>225</v>
      </c>
      <c r="E248" s="5" t="s">
        <v>210</v>
      </c>
      <c r="F248" s="31" t="str">
        <f>VLOOKUP(tab_rond[[#This Row],[Matériaux]],tab_matériaux[],2,FALSE)</f>
        <v>Cuivreux</v>
      </c>
      <c r="G248" s="5">
        <v>100</v>
      </c>
      <c r="H248" s="5"/>
      <c r="I248" s="5"/>
      <c r="J248" s="5"/>
      <c r="K248" s="18">
        <f>10^-6*PI()*(tab_rond[[#This Row],[Ø (mm)]]/2)^2</f>
        <v>7.8539816339744817E-3</v>
      </c>
      <c r="L248" s="21">
        <f>VLOOKUP(tab_rond[[#This Row],[Matériaux]],tab_matériaux[],3,FALSE)*tab_rond[[#This Row],[Surface m²]]</f>
        <v>66.523224439763865</v>
      </c>
      <c r="M248" s="18">
        <v>1500</v>
      </c>
      <c r="N248" s="5" t="s">
        <v>6</v>
      </c>
      <c r="O248" s="46">
        <f>10^-3*tab_rond[[#This Row],[Poids au mètre(kg)]]*tab_rond[[#This Row],[Stock réel (mm) / m²]]</f>
        <v>99.784836659645805</v>
      </c>
      <c r="P248" s="50">
        <f>tab_rond[[#This Row],[Poids du stock réel (Kg)]]*VLOOKUP(tab_rond[[#This Row],[Matériaux]],tab_matériaux[],4,FALSE)</f>
        <v>889.08289463744416</v>
      </c>
      <c r="Q248" s="26"/>
      <c r="R248" s="6"/>
    </row>
    <row r="249" spans="1:18" x14ac:dyDescent="0.25">
      <c r="A249" s="28"/>
      <c r="B249" s="12" t="s">
        <v>198</v>
      </c>
      <c r="C249" s="16"/>
      <c r="D249" s="5" t="s">
        <v>225</v>
      </c>
      <c r="E249" s="5" t="s">
        <v>210</v>
      </c>
      <c r="F249" s="31" t="str">
        <f>VLOOKUP(tab_rond[[#This Row],[Matériaux]],tab_matériaux[],2,FALSE)</f>
        <v>Cuivreux</v>
      </c>
      <c r="G249" s="5">
        <v>110</v>
      </c>
      <c r="H249" s="5"/>
      <c r="I249" s="5"/>
      <c r="J249" s="5"/>
      <c r="K249" s="18">
        <f>10^-6*PI()*(tab_rond[[#This Row],[Ø (mm)]]/2)^2</f>
        <v>9.5033177771091243E-3</v>
      </c>
      <c r="L249" s="21">
        <f>VLOOKUP(tab_rond[[#This Row],[Matériaux]],tab_matériaux[],3,FALSE)*tab_rond[[#This Row],[Surface m²]]</f>
        <v>80.493101572114284</v>
      </c>
      <c r="M249" s="18">
        <v>150</v>
      </c>
      <c r="N249" s="5" t="s">
        <v>6</v>
      </c>
      <c r="O249" s="46">
        <f>10^-3*tab_rond[[#This Row],[Poids au mètre(kg)]]*tab_rond[[#This Row],[Stock réel (mm) / m²]]</f>
        <v>12.073965235817143</v>
      </c>
      <c r="P249" s="50">
        <f>tab_rond[[#This Row],[Poids du stock réel (Kg)]]*VLOOKUP(tab_rond[[#This Row],[Matériaux]],tab_matériaux[],4,FALSE)</f>
        <v>107.57903025113075</v>
      </c>
      <c r="Q249" s="26"/>
      <c r="R249" s="6"/>
    </row>
    <row r="250" spans="1:18" x14ac:dyDescent="0.25">
      <c r="A250" s="28"/>
      <c r="B250" s="12" t="s">
        <v>199</v>
      </c>
      <c r="C250" s="16"/>
      <c r="D250" s="5" t="s">
        <v>225</v>
      </c>
      <c r="E250" s="5" t="s">
        <v>210</v>
      </c>
      <c r="F250" s="31" t="str">
        <f>VLOOKUP(tab_rond[[#This Row],[Matériaux]],tab_matériaux[],2,FALSE)</f>
        <v>Cuivreux</v>
      </c>
      <c r="G250" s="5">
        <v>120</v>
      </c>
      <c r="H250" s="5"/>
      <c r="I250" s="5"/>
      <c r="J250" s="5"/>
      <c r="K250" s="18">
        <f>10^-6*PI()*(tab_rond[[#This Row],[Ø (mm)]]/2)^2</f>
        <v>1.1309733552923255E-2</v>
      </c>
      <c r="L250" s="21">
        <f>VLOOKUP(tab_rond[[#This Row],[Matériaux]],tab_matériaux[],3,FALSE)*tab_rond[[#This Row],[Surface m²]]</f>
        <v>95.793443193259961</v>
      </c>
      <c r="M250" s="18">
        <v>500</v>
      </c>
      <c r="N250" s="5" t="s">
        <v>6</v>
      </c>
      <c r="O250" s="46">
        <f>10^-3*tab_rond[[#This Row],[Poids au mètre(kg)]]*tab_rond[[#This Row],[Stock réel (mm) / m²]]</f>
        <v>47.896721596629988</v>
      </c>
      <c r="P250" s="50">
        <f>tab_rond[[#This Row],[Poids du stock réel (Kg)]]*VLOOKUP(tab_rond[[#This Row],[Matériaux]],tab_matériaux[],4,FALSE)</f>
        <v>426.75978942597317</v>
      </c>
      <c r="Q250" s="26"/>
      <c r="R250" s="6"/>
    </row>
    <row r="251" spans="1:18" x14ac:dyDescent="0.25">
      <c r="A251" s="28"/>
      <c r="B251" s="11"/>
      <c r="C251" s="40"/>
      <c r="D251" s="7" t="s">
        <v>225</v>
      </c>
      <c r="E251" s="7" t="s">
        <v>210</v>
      </c>
      <c r="F251" s="42" t="str">
        <f>VLOOKUP(tab_rond[[#This Row],[Matériaux]],tab_matériaux[],2,FALSE)</f>
        <v>Cuivreux</v>
      </c>
      <c r="G251" s="7">
        <v>90</v>
      </c>
      <c r="H251" s="7"/>
      <c r="I251" s="7"/>
      <c r="J251" s="7"/>
      <c r="K251" s="18">
        <f>10^-6*PI()*(tab_rond[[#This Row],[Ø (mm)]]/2)^2</f>
        <v>6.3617251235193305E-3</v>
      </c>
      <c r="L251" s="19">
        <f>VLOOKUP(tab_rond[[#This Row],[Matériaux]],tab_matériaux[],3,FALSE)*tab_rond[[#This Row],[Surface m²]]</f>
        <v>53.883811796208732</v>
      </c>
      <c r="M251" s="19">
        <v>400</v>
      </c>
      <c r="N251" s="7" t="s">
        <v>6</v>
      </c>
      <c r="O251" s="47">
        <f>10^-3*tab_rond[[#This Row],[Poids au mètre(kg)]]*tab_rond[[#This Row],[Stock réel (mm) / m²]]</f>
        <v>21.553524718483494</v>
      </c>
      <c r="P251" s="51">
        <f>tab_rond[[#This Row],[Poids du stock réel (Kg)]]*VLOOKUP(tab_rond[[#This Row],[Matériaux]],tab_matériaux[],4,FALSE)</f>
        <v>192.04190524168794</v>
      </c>
      <c r="Q251" s="26"/>
      <c r="R251" s="6"/>
    </row>
    <row r="252" spans="1:18" x14ac:dyDescent="0.25">
      <c r="A252" s="28"/>
      <c r="B252" s="11"/>
      <c r="C252" s="40"/>
      <c r="D252" s="7" t="s">
        <v>225</v>
      </c>
      <c r="E252" s="7" t="s">
        <v>210</v>
      </c>
      <c r="F252" s="42" t="str">
        <f>VLOOKUP(tab_rond[[#This Row],[Matériaux]],tab_matériaux[],2,FALSE)</f>
        <v>Cuivreux</v>
      </c>
      <c r="G252" s="7">
        <v>200</v>
      </c>
      <c r="H252" s="7"/>
      <c r="I252" s="7"/>
      <c r="J252" s="7"/>
      <c r="K252" s="18">
        <f>10^-6*PI()*(tab_rond[[#This Row],[Ø (mm)]]/2)^2</f>
        <v>3.1415926535897927E-2</v>
      </c>
      <c r="L252" s="19">
        <f>VLOOKUP(tab_rond[[#This Row],[Matériaux]],tab_matériaux[],3,FALSE)*tab_rond[[#This Row],[Surface m²]]</f>
        <v>266.09289775905546</v>
      </c>
      <c r="M252" s="19">
        <v>650</v>
      </c>
      <c r="N252" s="7" t="s">
        <v>6</v>
      </c>
      <c r="O252" s="47">
        <f>10^-3*tab_rond[[#This Row],[Poids au mètre(kg)]]*tab_rond[[#This Row],[Stock réel (mm) / m²]]</f>
        <v>172.96038354338606</v>
      </c>
      <c r="P252" s="51">
        <f>tab_rond[[#This Row],[Poids du stock réel (Kg)]]*VLOOKUP(tab_rond[[#This Row],[Matériaux]],tab_matériaux[],4,FALSE)</f>
        <v>1541.0770173715698</v>
      </c>
      <c r="Q252" s="26"/>
      <c r="R252" s="6"/>
    </row>
    <row r="253" spans="1:18" x14ac:dyDescent="0.25">
      <c r="A253" s="28"/>
      <c r="B253" s="11"/>
      <c r="C253" s="40"/>
      <c r="D253" s="7" t="s">
        <v>225</v>
      </c>
      <c r="E253" s="7" t="s">
        <v>210</v>
      </c>
      <c r="F253" s="42" t="str">
        <f>VLOOKUP(tab_rond[[#This Row],[Matériaux]],tab_matériaux[],2,FALSE)</f>
        <v>Cuivreux</v>
      </c>
      <c r="G253" s="7">
        <v>220</v>
      </c>
      <c r="H253" s="7"/>
      <c r="I253" s="7"/>
      <c r="J253" s="7"/>
      <c r="K253" s="18">
        <f>10^-6*PI()*(tab_rond[[#This Row],[Ø (mm)]]/2)^2</f>
        <v>3.8013271108436497E-2</v>
      </c>
      <c r="L253" s="19">
        <f>VLOOKUP(tab_rond[[#This Row],[Matériaux]],tab_matériaux[],3,FALSE)*tab_rond[[#This Row],[Surface m²]]</f>
        <v>321.97240628845714</v>
      </c>
      <c r="M253" s="19">
        <v>150</v>
      </c>
      <c r="N253" s="7" t="s">
        <v>6</v>
      </c>
      <c r="O253" s="47">
        <f>10^-3*tab_rond[[#This Row],[Poids au mètre(kg)]]*tab_rond[[#This Row],[Stock réel (mm) / m²]]</f>
        <v>48.295860943268572</v>
      </c>
      <c r="P253" s="51">
        <f>tab_rond[[#This Row],[Poids du stock réel (Kg)]]*VLOOKUP(tab_rond[[#This Row],[Matériaux]],tab_matériaux[],4,FALSE)</f>
        <v>430.31612100452298</v>
      </c>
      <c r="Q253" s="26"/>
      <c r="R253" s="6"/>
    </row>
    <row r="254" spans="1:18" x14ac:dyDescent="0.25">
      <c r="A254" s="28"/>
      <c r="B254" s="11"/>
      <c r="C254" s="40"/>
      <c r="D254" s="8" t="s">
        <v>225</v>
      </c>
      <c r="E254" s="8" t="s">
        <v>210</v>
      </c>
      <c r="F254" s="43" t="str">
        <f>VLOOKUP(tab_rond[[#This Row],[Matériaux]],tab_matériaux[],2,FALSE)</f>
        <v>Cuivreux</v>
      </c>
      <c r="G254" s="8">
        <v>9.1999999999999993</v>
      </c>
      <c r="H254" s="8"/>
      <c r="I254" s="8"/>
      <c r="J254" s="8"/>
      <c r="K254" s="18">
        <f>10^-6*PI()*(tab_rond[[#This Row],[Ø (mm)]]/2)^2</f>
        <v>6.6476100549960006E-5</v>
      </c>
      <c r="L254" s="20">
        <f>VLOOKUP(tab_rond[[#This Row],[Matériaux]],tab_matériaux[],3,FALSE)*tab_rond[[#This Row],[Surface m²]]</f>
        <v>0.56305257165816125</v>
      </c>
      <c r="M254" s="20">
        <v>4600</v>
      </c>
      <c r="N254" s="8" t="s">
        <v>6</v>
      </c>
      <c r="O254" s="48">
        <f>10^-3*tab_rond[[#This Row],[Poids au mètre(kg)]]*tab_rond[[#This Row],[Stock réel (mm) / m²]]</f>
        <v>2.5900418296275416</v>
      </c>
      <c r="P254" s="52">
        <f>tab_rond[[#This Row],[Poids du stock réel (Kg)]]*VLOOKUP(tab_rond[[#This Row],[Matériaux]],tab_matériaux[],4,FALSE)</f>
        <v>23.077272701981396</v>
      </c>
      <c r="Q254" s="26"/>
      <c r="R254" s="6"/>
    </row>
    <row r="255" spans="1:18" x14ac:dyDescent="0.25">
      <c r="A255" s="28"/>
      <c r="B255" s="11"/>
      <c r="C255" s="40"/>
      <c r="D255" s="8" t="s">
        <v>225</v>
      </c>
      <c r="E255" s="8" t="s">
        <v>210</v>
      </c>
      <c r="F255" s="43" t="str">
        <f>VLOOKUP(tab_rond[[#This Row],[Matériaux]],tab_matériaux[],2,FALSE)</f>
        <v>Cuivreux</v>
      </c>
      <c r="G255" s="8">
        <v>11.4</v>
      </c>
      <c r="H255" s="8"/>
      <c r="I255" s="8"/>
      <c r="J255" s="8"/>
      <c r="K255" s="18">
        <f>10^-6*PI()*(tab_rond[[#This Row],[Ø (mm)]]/2)^2</f>
        <v>1.0207034531513238E-4</v>
      </c>
      <c r="L255" s="20">
        <f>VLOOKUP(tab_rond[[#This Row],[Matériaux]],tab_matériaux[],3,FALSE)*tab_rond[[#This Row],[Surface m²]]</f>
        <v>0.86453582481917124</v>
      </c>
      <c r="M255" s="20">
        <v>5600</v>
      </c>
      <c r="N255" s="8" t="s">
        <v>6</v>
      </c>
      <c r="O255" s="48">
        <f>10^-3*tab_rond[[#This Row],[Poids au mètre(kg)]]*tab_rond[[#This Row],[Stock réel (mm) / m²]]</f>
        <v>4.8414006189873593</v>
      </c>
      <c r="P255" s="52">
        <f>tab_rond[[#This Row],[Poids du stock réel (Kg)]]*VLOOKUP(tab_rond[[#This Row],[Matériaux]],tab_matériaux[],4,FALSE)</f>
        <v>43.13687951517737</v>
      </c>
      <c r="Q255" s="26"/>
      <c r="R255" s="6"/>
    </row>
    <row r="256" spans="1:18" x14ac:dyDescent="0.25">
      <c r="A256" s="28"/>
      <c r="B256" s="11"/>
      <c r="C256" s="16"/>
      <c r="D256" s="5" t="s">
        <v>225</v>
      </c>
      <c r="E256" s="5" t="s">
        <v>216</v>
      </c>
      <c r="F256" s="31" t="str">
        <f>VLOOKUP(tab_rond[[#This Row],[Matériaux]],tab_matériaux[],2,FALSE)</f>
        <v>Acier</v>
      </c>
      <c r="G256" s="15">
        <v>12</v>
      </c>
      <c r="H256" s="15"/>
      <c r="I256" s="15"/>
      <c r="J256" s="15"/>
      <c r="K256" s="18">
        <f>10^-6*PI()*(tab_rond[[#This Row],[Ø (mm)]]/2)^2</f>
        <v>1.1309733552923255E-4</v>
      </c>
      <c r="L256" s="21">
        <f>VLOOKUP(tab_rond[[#This Row],[Matériaux]],tab_matériaux[],3,FALSE)*tab_rond[[#This Row],[Surface m²]]</f>
        <v>0.88215921712801393</v>
      </c>
      <c r="M256" s="21">
        <v>2</v>
      </c>
      <c r="N256" s="5" t="s">
        <v>36</v>
      </c>
      <c r="O256" s="46">
        <f>10^-3*tab_rond[[#This Row],[Poids au mètre(kg)]]*tab_rond[[#This Row],[Stock réel (mm) / m²]]</f>
        <v>1.7643184342560278E-3</v>
      </c>
      <c r="P256" s="50">
        <f>tab_rond[[#This Row],[Poids du stock réel (Kg)]]*VLOOKUP(tab_rond[[#This Row],[Matériaux]],tab_matériaux[],4,FALSE)</f>
        <v>0</v>
      </c>
      <c r="Q256" s="26"/>
      <c r="R256" s="6"/>
    </row>
  </sheetData>
  <sheetProtection formatCells="0" formatColumns="0" formatRows="0" insertColumns="0" insertRows="0" insertHyperlinks="0" deleteColumns="0" deleteRows="0" sort="0" autoFilter="0" pivotTables="0"/>
  <conditionalFormatting sqref="G3:G256">
    <cfRule type="expression" dxfId="7" priority="4">
      <formula>OR($D3="Rond",$D3="Tube rond",$D3="Disque")</formula>
    </cfRule>
  </conditionalFormatting>
  <conditionalFormatting sqref="H3:H256">
    <cfRule type="expression" dxfId="6" priority="3">
      <formula>OR($D3="Carré",$D3="Plat",$D3="Cornière",$D3="Tube rectangulaire",$D3="Tube carré")</formula>
    </cfRule>
  </conditionalFormatting>
  <conditionalFormatting sqref="I3:I256">
    <cfRule type="expression" dxfId="5" priority="2">
      <formula>OR($D3="Carré",$D3="Cornière",$D3="Tube rectangulaire",$D3="Tube carré")</formula>
    </cfRule>
  </conditionalFormatting>
  <conditionalFormatting sqref="J3:J256">
    <cfRule type="expression" dxfId="4" priority="1">
      <formula>OR($D3="Plat",$D3="Cornière",$D3="Tube rectangulaire",$D3="Tube carré",$D3="Tole",$D3="Plaque",$D3="Tube rond")</formula>
    </cfRule>
  </conditionalFormatting>
  <dataValidations count="3">
    <dataValidation type="list" allowBlank="1" showInputMessage="1" showErrorMessage="1" sqref="N3:N256">
      <formula1>Emplacement</formula1>
    </dataValidation>
    <dataValidation type="list" allowBlank="1" showInputMessage="1" showErrorMessage="1" sqref="E3:E256">
      <formula1>Matériaux</formula1>
    </dataValidation>
    <dataValidation type="list" allowBlank="1" showInputMessage="1" showErrorMessage="1" sqref="D3:D256">
      <formula1>format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tock_standar2"/>
  <dimension ref="A1:O5"/>
  <sheetViews>
    <sheetView zoomScaleNormal="100" workbookViewId="0">
      <pane ySplit="3" topLeftCell="A4" activePane="bottomLeft" state="frozen"/>
      <selection pane="bottomLeft" activeCell="B27" sqref="B27"/>
    </sheetView>
  </sheetViews>
  <sheetFormatPr baseColWidth="10" defaultColWidth="9.140625" defaultRowHeight="15" x14ac:dyDescent="0.25"/>
  <cols>
    <col min="1" max="1" width="12.42578125" style="32" customWidth="1"/>
    <col min="2" max="2" width="18.42578125" style="32" customWidth="1"/>
    <col min="3" max="3" width="18.140625" style="32" customWidth="1"/>
    <col min="4" max="4" width="12.140625" style="32" customWidth="1"/>
    <col min="5" max="5" width="10.7109375" style="32" customWidth="1"/>
    <col min="6" max="6" width="8.42578125" style="32" customWidth="1"/>
    <col min="7" max="8" width="10.5703125" style="32" customWidth="1"/>
    <col min="9" max="9" width="11.140625" style="32" customWidth="1"/>
    <col min="10" max="12" width="14.42578125" style="33" customWidth="1"/>
    <col min="13" max="13" width="13.28515625" style="32" customWidth="1"/>
    <col min="14" max="14" width="17.85546875" style="34" customWidth="1"/>
    <col min="15" max="15" width="9.5703125" style="6" bestFit="1" customWidth="1"/>
    <col min="16" max="16" width="9.140625" style="6" customWidth="1"/>
    <col min="17" max="16384" width="9.140625" style="6"/>
  </cols>
  <sheetData>
    <row r="1" spans="1:15" x14ac:dyDescent="0.25">
      <c r="C1" s="32" t="s">
        <v>241</v>
      </c>
    </row>
    <row r="3" spans="1:15" ht="38.25" x14ac:dyDescent="0.25">
      <c r="A3" s="63" t="s">
        <v>242</v>
      </c>
      <c r="B3" s="36" t="s">
        <v>0</v>
      </c>
      <c r="C3" s="37" t="s">
        <v>28</v>
      </c>
      <c r="D3" s="37" t="s">
        <v>30</v>
      </c>
      <c r="E3" s="37" t="s">
        <v>29</v>
      </c>
      <c r="F3" s="37" t="s">
        <v>230</v>
      </c>
      <c r="G3" s="37" t="s">
        <v>222</v>
      </c>
      <c r="H3" s="37" t="s">
        <v>223</v>
      </c>
      <c r="I3" s="37" t="s">
        <v>224</v>
      </c>
      <c r="J3" s="38" t="s">
        <v>245</v>
      </c>
      <c r="K3" s="38" t="s">
        <v>243</v>
      </c>
      <c r="L3" s="38" t="s">
        <v>244</v>
      </c>
      <c r="M3" s="37" t="s">
        <v>4</v>
      </c>
      <c r="N3" s="6"/>
      <c r="O3" s="25"/>
    </row>
    <row r="4" spans="1:15" x14ac:dyDescent="0.25">
      <c r="A4" s="28"/>
      <c r="B4" s="11" t="s">
        <v>5</v>
      </c>
      <c r="C4" s="5" t="s">
        <v>225</v>
      </c>
      <c r="D4" s="5" t="s">
        <v>32</v>
      </c>
      <c r="E4" s="31" t="str">
        <f>VLOOKUP(tab_stock5[[#This Row],[Matériaux]],tab_matériaux[],2,FALSE)</f>
        <v>Inox</v>
      </c>
      <c r="F4" s="5">
        <v>3</v>
      </c>
      <c r="G4" s="5"/>
      <c r="H4" s="5"/>
      <c r="I4" s="5"/>
      <c r="J4" s="18">
        <v>4500</v>
      </c>
      <c r="K4" s="18"/>
      <c r="L4" s="18"/>
      <c r="M4" s="5" t="s">
        <v>6</v>
      </c>
      <c r="N4" s="6"/>
    </row>
    <row r="5" spans="1:15" x14ac:dyDescent="0.25">
      <c r="A5" s="28"/>
      <c r="B5" s="11"/>
      <c r="C5" s="5"/>
      <c r="D5" s="5"/>
      <c r="E5" s="31"/>
      <c r="F5" s="5"/>
      <c r="G5" s="5"/>
      <c r="H5" s="5"/>
      <c r="I5" s="5"/>
      <c r="J5" s="18"/>
      <c r="K5" s="18"/>
      <c r="L5" s="18"/>
      <c r="M5" s="5"/>
      <c r="N5" s="6"/>
    </row>
  </sheetData>
  <sheetProtection formatCells="0" formatColumns="0" formatRows="0" insertColumns="0" insertRows="0" insertHyperlinks="0" deleteColumns="0" deleteRows="0" sort="0" autoFilter="0" pivotTables="0"/>
  <conditionalFormatting sqref="F4:F5">
    <cfRule type="expression" dxfId="3" priority="4">
      <formula>OR($C4="Rond",$C4="Tube rond",$C4="Disque")</formula>
    </cfRule>
  </conditionalFormatting>
  <conditionalFormatting sqref="G4:G5">
    <cfRule type="expression" dxfId="2" priority="3">
      <formula>OR($C4="Carré",$C4="Plat",$C4="Cornière",$C4="Tube rectangulaire",$C4="Tube carré")</formula>
    </cfRule>
  </conditionalFormatting>
  <conditionalFormatting sqref="H4:H5">
    <cfRule type="expression" dxfId="1" priority="2">
      <formula>OR($C4="Carré",$C4="Cornière",$C4="Tube rectangulaire",$C4="Tube carré")</formula>
    </cfRule>
  </conditionalFormatting>
  <conditionalFormatting sqref="I4:I5">
    <cfRule type="expression" dxfId="0" priority="1">
      <formula>OR($C4="Plat",$C4="Cornière",$C4="Tube rectangulaire",$C4="Tube carré",$C4="Tole",$C4="Plaque",$C4="Tube rond")</formula>
    </cfRule>
  </conditionalFormatting>
  <dataValidations count="3">
    <dataValidation type="list" allowBlank="1" showInputMessage="1" showErrorMessage="1" sqref="M4:M5">
      <formula1>Emplacement</formula1>
    </dataValidation>
    <dataValidation type="list" allowBlank="1" showInputMessage="1" showErrorMessage="1" sqref="D4:D5">
      <formula1>Matériaux</formula1>
    </dataValidation>
    <dataValidation type="list" allowBlank="1" showInputMessage="1" showErrorMessage="1" sqref="C4:C5">
      <formula1>format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Parramètre</vt:lpstr>
      <vt:lpstr>Stock</vt:lpstr>
      <vt:lpstr>Rond</vt:lpstr>
      <vt:lpstr>Mouvement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WEIGEL Guillaume (ISL-STI-PE)</dc:creator>
  <cp:lastModifiedBy>WEIGEL Guillaume (ISL-STI-PE)</cp:lastModifiedBy>
  <dcterms:created xsi:type="dcterms:W3CDTF">2006-09-16T00:00:00Z</dcterms:created>
  <dcterms:modified xsi:type="dcterms:W3CDTF">2016-09-26T13:21:25Z</dcterms:modified>
</cp:coreProperties>
</file>