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DONNEES\Documents Didier\"/>
    </mc:Choice>
  </mc:AlternateContent>
  <bookViews>
    <workbookView xWindow="0" yWindow="0" windowWidth="28800" windowHeight="11835" activeTab="1"/>
  </bookViews>
  <sheets>
    <sheet name="EBP" sheetId="1" r:id="rId1"/>
    <sheet name="T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L2" i="1" s="1"/>
  <c r="J3" i="1"/>
  <c r="L3" i="1" s="1"/>
  <c r="J37" i="2" l="1"/>
  <c r="L37" i="2" s="1"/>
  <c r="L36" i="2"/>
  <c r="L35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J16" i="2"/>
  <c r="M16" i="2" s="1"/>
  <c r="L15" i="2"/>
  <c r="J14" i="2"/>
  <c r="L14" i="2" s="1"/>
  <c r="J13" i="2"/>
  <c r="L13" i="2" s="1"/>
  <c r="J12" i="2"/>
  <c r="L12" i="2" s="1"/>
  <c r="J11" i="2"/>
  <c r="L11" i="2" s="1"/>
  <c r="J10" i="2"/>
  <c r="L10" i="2" s="1"/>
  <c r="J9" i="2"/>
  <c r="L9" i="2" s="1"/>
  <c r="J8" i="2"/>
  <c r="L8" i="2" s="1"/>
  <c r="J7" i="2"/>
  <c r="L7" i="2" s="1"/>
  <c r="J6" i="2"/>
  <c r="J5" i="2"/>
  <c r="L5" i="2" s="1"/>
  <c r="J4" i="2"/>
  <c r="L4" i="2" s="1"/>
  <c r="W3" i="2"/>
  <c r="W4" i="2" s="1"/>
  <c r="W5" i="2" s="1"/>
  <c r="W6" i="2" s="1"/>
  <c r="W7" i="2" s="1"/>
  <c r="W8" i="2" s="1"/>
  <c r="W9" i="2" s="1"/>
  <c r="W10" i="2" s="1"/>
  <c r="W11" i="2" s="1"/>
  <c r="W12" i="2" s="1"/>
  <c r="W13" i="2" s="1"/>
  <c r="U3" i="2"/>
  <c r="U4" i="2" s="1"/>
  <c r="U5" i="2" s="1"/>
  <c r="U6" i="2" s="1"/>
  <c r="U7" i="2" s="1"/>
  <c r="U8" i="2" s="1"/>
  <c r="U9" i="2" s="1"/>
  <c r="U10" i="2" s="1"/>
  <c r="U11" i="2" s="1"/>
  <c r="U12" i="2" s="1"/>
  <c r="U13" i="2" s="1"/>
  <c r="U14" i="2" s="1"/>
  <c r="U15" i="2" s="1"/>
  <c r="U16" i="2" s="1"/>
  <c r="Q3" i="2"/>
  <c r="J3" i="2"/>
  <c r="L3" i="2" s="1"/>
  <c r="Y2" i="2"/>
  <c r="J7" i="1"/>
  <c r="L7" i="1" s="1"/>
  <c r="J6" i="1"/>
  <c r="L6" i="1" s="1"/>
  <c r="J5" i="1"/>
  <c r="L5" i="1" s="1"/>
  <c r="J4" i="1"/>
  <c r="L4" i="1" s="1"/>
  <c r="U17" i="2" l="1"/>
  <c r="U18" i="2" s="1"/>
  <c r="U19" i="2" s="1"/>
  <c r="U20" i="2" s="1"/>
  <c r="U21" i="2" s="1"/>
  <c r="U22" i="2" s="1"/>
  <c r="U23" i="2" s="1"/>
  <c r="U24" i="2" s="1"/>
  <c r="U25" i="2" s="1"/>
  <c r="U26" i="2" s="1"/>
  <c r="U27" i="2" s="1"/>
  <c r="U28" i="2" s="1"/>
  <c r="U29" i="2" s="1"/>
  <c r="U30" i="2" s="1"/>
  <c r="U31" i="2" s="1"/>
  <c r="U32" i="2" s="1"/>
  <c r="U33" i="2" s="1"/>
  <c r="U34" i="2" s="1"/>
  <c r="U35" i="2" s="1"/>
  <c r="U36" i="2" s="1"/>
  <c r="U37" i="2" s="1"/>
  <c r="Y3" i="2"/>
  <c r="Y4" i="2" s="1"/>
  <c r="Y5" i="2" s="1"/>
  <c r="Y6" i="2" s="1"/>
  <c r="Y7" i="2" s="1"/>
  <c r="Y8" i="2" s="1"/>
  <c r="Y9" i="2" s="1"/>
  <c r="Y10" i="2" s="1"/>
  <c r="Y11" i="2" s="1"/>
  <c r="Y12" i="2" s="1"/>
  <c r="Y13" i="2" s="1"/>
  <c r="Y14" i="2" s="1"/>
  <c r="Y15" i="2" s="1"/>
  <c r="Y16" i="2" s="1"/>
  <c r="Y17" i="2" s="1"/>
  <c r="Y18" i="2" s="1"/>
  <c r="Y19" i="2" s="1"/>
  <c r="Y20" i="2" s="1"/>
  <c r="Y21" i="2" s="1"/>
  <c r="Y22" i="2" s="1"/>
  <c r="Y23" i="2" s="1"/>
  <c r="Y24" i="2" s="1"/>
  <c r="Y25" i="2" s="1"/>
  <c r="Y26" i="2" s="1"/>
  <c r="Y27" i="2" s="1"/>
  <c r="Y28" i="2" s="1"/>
  <c r="Y29" i="2" s="1"/>
  <c r="Y30" i="2" s="1"/>
  <c r="Y31" i="2" s="1"/>
  <c r="Y32" i="2" s="1"/>
  <c r="Y33" i="2" s="1"/>
  <c r="Y34" i="2" s="1"/>
  <c r="Y35" i="2" s="1"/>
  <c r="Y36" i="2" s="1"/>
  <c r="Y37" i="2" s="1"/>
  <c r="W14" i="2"/>
  <c r="W15" i="2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W33" i="2" s="1"/>
  <c r="W34" i="2" s="1"/>
  <c r="W35" i="2" s="1"/>
  <c r="W36" i="2" s="1"/>
  <c r="W37" i="2" s="1"/>
  <c r="Q4" i="2"/>
  <c r="Q5" i="2" s="1"/>
  <c r="Q6" i="2" s="1"/>
  <c r="Q7" i="2" s="1"/>
  <c r="Q8" i="2" s="1"/>
  <c r="Q9" i="2" s="1"/>
  <c r="Q10" i="2" s="1"/>
  <c r="Q11" i="2" s="1"/>
  <c r="Q12" i="2" s="1"/>
  <c r="Q13" i="2" s="1"/>
  <c r="Q14" i="2" s="1"/>
  <c r="Q15" i="2" s="1"/>
  <c r="Q16" i="2" s="1"/>
  <c r="Q17" i="2" s="1"/>
  <c r="Q18" i="2" s="1"/>
  <c r="Q19" i="2" s="1"/>
  <c r="Q20" i="2" s="1"/>
  <c r="Q21" i="2" s="1"/>
  <c r="Q22" i="2" s="1"/>
  <c r="Q23" i="2" s="1"/>
  <c r="Q24" i="2" s="1"/>
  <c r="Q25" i="2" s="1"/>
  <c r="Q26" i="2" s="1"/>
  <c r="Q27" i="2" s="1"/>
  <c r="Q28" i="2" s="1"/>
  <c r="Q29" i="2" s="1"/>
  <c r="Q30" i="2" s="1"/>
  <c r="Q31" i="2" s="1"/>
  <c r="Q32" i="2" s="1"/>
  <c r="Q33" i="2" s="1"/>
  <c r="Q34" i="2" s="1"/>
  <c r="Q35" i="2" s="1"/>
  <c r="Q36" i="2" s="1"/>
  <c r="Q37" i="2" s="1"/>
  <c r="S3" i="2"/>
  <c r="S4" i="2" s="1"/>
  <c r="S5" i="2" s="1"/>
  <c r="S6" i="2" s="1"/>
  <c r="S7" i="2" s="1"/>
  <c r="S8" i="2" s="1"/>
  <c r="S9" i="2" s="1"/>
  <c r="S10" i="2" s="1"/>
  <c r="S11" i="2" s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S29" i="2" s="1"/>
  <c r="S30" i="2" s="1"/>
  <c r="S31" i="2" s="1"/>
  <c r="S32" i="2" s="1"/>
  <c r="S33" i="2" s="1"/>
  <c r="S34" i="2" s="1"/>
  <c r="S35" i="2" s="1"/>
  <c r="S36" i="2" s="1"/>
  <c r="S37" i="2" s="1"/>
</calcChain>
</file>

<file path=xl/sharedStrings.xml><?xml version="1.0" encoding="utf-8"?>
<sst xmlns="http://schemas.openxmlformats.org/spreadsheetml/2006/main" count="213" uniqueCount="97">
  <si>
    <t>Banque</t>
  </si>
  <si>
    <t>Date échéance (Code document -&gt; Échéance de vente)</t>
  </si>
  <si>
    <t>Code mode de règlement</t>
  </si>
  <si>
    <t>Nom du client</t>
  </si>
  <si>
    <t>Compte comptable (Code client -&gt; Client)</t>
  </si>
  <si>
    <t>Numéro du document</t>
  </si>
  <si>
    <t>Date</t>
  </si>
  <si>
    <t>Imprimé</t>
  </si>
  <si>
    <t>Total Net HT</t>
  </si>
  <si>
    <t>Total TTC</t>
  </si>
  <si>
    <t>Montant de l'acompte</t>
  </si>
  <si>
    <t>Net à payer</t>
  </si>
  <si>
    <t>Solde dû</t>
  </si>
  <si>
    <t>Code client</t>
  </si>
  <si>
    <t>LD30M</t>
  </si>
  <si>
    <t>Trucmuche 1</t>
  </si>
  <si>
    <t>411TRU01</t>
  </si>
  <si>
    <t>Coché</t>
  </si>
  <si>
    <t>TRU01</t>
  </si>
  <si>
    <t>Trucmuche 2</t>
  </si>
  <si>
    <t>411TRU02</t>
  </si>
  <si>
    <t>TRU02</t>
  </si>
  <si>
    <t>Trucmuche 3</t>
  </si>
  <si>
    <t>411TRU03</t>
  </si>
  <si>
    <t>TRU03</t>
  </si>
  <si>
    <t>Trucmuche 4</t>
  </si>
  <si>
    <t>411TRU04</t>
  </si>
  <si>
    <t>TRU04</t>
  </si>
  <si>
    <t>Trucmuche 5</t>
  </si>
  <si>
    <t>411TRU05</t>
  </si>
  <si>
    <t>TRU05</t>
  </si>
  <si>
    <t>Trucmuche 6</t>
  </si>
  <si>
    <t>411TRU06</t>
  </si>
  <si>
    <t>TRU06</t>
  </si>
  <si>
    <t>Date de paiement</t>
  </si>
  <si>
    <t>Mode de paiement</t>
  </si>
  <si>
    <t>Intitulé</t>
  </si>
  <si>
    <t>Code client ou fournisseur</t>
  </si>
  <si>
    <t>N° de document</t>
  </si>
  <si>
    <t>Date de document</t>
  </si>
  <si>
    <t>Date de Facture
Fournisseur</t>
  </si>
  <si>
    <t>HT</t>
  </si>
  <si>
    <t>TTC</t>
  </si>
  <si>
    <t xml:space="preserve">Débit </t>
  </si>
  <si>
    <t>Crédit</t>
  </si>
  <si>
    <t>CE</t>
  </si>
  <si>
    <t>BP</t>
  </si>
  <si>
    <t>BNP</t>
  </si>
  <si>
    <t>-</t>
  </si>
  <si>
    <t>Prél.</t>
  </si>
  <si>
    <t>Crédit BP - CAP Développement</t>
  </si>
  <si>
    <t>Banque BP</t>
  </si>
  <si>
    <t>Dernière échéance le 30/11/18</t>
  </si>
  <si>
    <t xml:space="preserve">Frais </t>
  </si>
  <si>
    <t>Banque CE</t>
  </si>
  <si>
    <t>Frais LCR Rejetée</t>
  </si>
  <si>
    <t>Prévisionnel</t>
  </si>
  <si>
    <t>Dernière échéance le 07/09/20</t>
  </si>
  <si>
    <t>Vir.</t>
  </si>
  <si>
    <t>Charge Fixe</t>
  </si>
  <si>
    <t>CH</t>
  </si>
  <si>
    <t xml:space="preserve">      </t>
  </si>
  <si>
    <t>Four.</t>
  </si>
  <si>
    <t>Four. Prévisionnel</t>
  </si>
  <si>
    <t>Four. CA Mars</t>
  </si>
  <si>
    <t>Janvier - Février - Mars</t>
  </si>
  <si>
    <t>Dernière échéance le 14/10/18</t>
  </si>
  <si>
    <t xml:space="preserve">Crédit CE - Reso Début </t>
  </si>
  <si>
    <t>Dernière échéance le 15/04/19</t>
  </si>
  <si>
    <t>Urssaf</t>
  </si>
  <si>
    <t>Frais confirmation Virement</t>
  </si>
  <si>
    <t>Frais Remise enct</t>
  </si>
  <si>
    <t>Frais de carte CB</t>
  </si>
  <si>
    <t>Arrete Trim.</t>
  </si>
  <si>
    <t xml:space="preserve">Crédit CE - Camion </t>
  </si>
  <si>
    <t>Dernière échéance le 22/04/19</t>
  </si>
  <si>
    <t>TVA</t>
  </si>
  <si>
    <t>Orange</t>
  </si>
  <si>
    <t>Eau</t>
  </si>
  <si>
    <t>Vinci</t>
  </si>
  <si>
    <t>Apicil</t>
  </si>
  <si>
    <t>LCR</t>
  </si>
  <si>
    <t>SCI truc - Loyer</t>
  </si>
  <si>
    <t>CB - 1</t>
  </si>
  <si>
    <t>CB - 2</t>
  </si>
  <si>
    <t>Solde
Global</t>
  </si>
  <si>
    <t>Crédit BP - Voiture Patron</t>
  </si>
  <si>
    <t>Formation Pro</t>
  </si>
  <si>
    <t>Multirisque Pro Formation</t>
  </si>
  <si>
    <t>Mutuelle</t>
  </si>
  <si>
    <t>Prévoyance</t>
  </si>
  <si>
    <t>Assurance Camion</t>
  </si>
  <si>
    <t>CCI Taxe d'apprentissage</t>
  </si>
  <si>
    <t>Crédit BP - Valise</t>
  </si>
  <si>
    <t>Comptable</t>
  </si>
  <si>
    <t>EDF</t>
  </si>
  <si>
    <t>Location chariot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</si>
</sst>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d/m;@"/>
    <numFmt numFmtId="165" formatCode="d/mm;@"/>
    <numFmt numFmtId="166" formatCode="dd/mm/yy;@"/>
    <numFmt numFmtId="167" formatCode="_-* #,##0.00\ [$€-1]_-;\-* #,##0.00\ [$€-1]_-;_-* &quot;-&quot;??\ [$€-1]_-"/>
    <numFmt numFmtId="168" formatCode="mm/yy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b/>
      <sz val="7"/>
      <name val="Tahoma"/>
      <family val="2"/>
    </font>
    <font>
      <b/>
      <sz val="16"/>
      <color rgb="FFFF0000"/>
      <name val="Tahoma"/>
      <family val="2"/>
    </font>
    <font>
      <sz val="7"/>
      <name val="Tahoma"/>
      <family val="2"/>
    </font>
    <font>
      <sz val="7"/>
      <name val="Calibri"/>
      <family val="2"/>
      <scheme val="minor"/>
    </font>
    <font>
      <sz val="7"/>
      <color rgb="FFFF0000"/>
      <name val="Tahoma"/>
      <family val="2"/>
    </font>
    <font>
      <b/>
      <sz val="14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D3D3D3"/>
      </patternFill>
    </fill>
    <fill>
      <patternFill patternType="solid">
        <fgColor rgb="FFFFFFFF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3"/>
      </right>
      <top style="thin">
        <color indexed="6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</cellStyleXfs>
  <cellXfs count="75">
    <xf numFmtId="0" fontId="0" fillId="0" borderId="0" xfId="0"/>
    <xf numFmtId="0" fontId="3" fillId="2" borderId="1" xfId="2" applyNumberFormat="1" applyFont="1" applyFill="1" applyBorder="1" applyAlignment="1" applyProtection="1">
      <alignment horizontal="center" vertical="center" wrapText="1"/>
    </xf>
    <xf numFmtId="0" fontId="3" fillId="3" borderId="2" xfId="2" applyNumberFormat="1" applyFont="1" applyFill="1" applyBorder="1" applyAlignment="1" applyProtection="1">
      <alignment horizontal="center" vertical="center" wrapText="1"/>
    </xf>
    <xf numFmtId="0" fontId="2" fillId="0" borderId="0" xfId="2" applyNumberFormat="1" applyAlignment="1">
      <alignment wrapText="1"/>
    </xf>
    <xf numFmtId="0" fontId="2" fillId="0" borderId="3" xfId="2" applyNumberFormat="1" applyBorder="1"/>
    <xf numFmtId="0" fontId="3" fillId="4" borderId="2" xfId="2" applyNumberFormat="1" applyFont="1" applyFill="1" applyBorder="1" applyAlignment="1" applyProtection="1">
      <alignment horizontal="left" vertical="center"/>
    </xf>
    <xf numFmtId="14" fontId="3" fillId="4" borderId="2" xfId="2" applyNumberFormat="1" applyFont="1" applyFill="1" applyBorder="1" applyAlignment="1" applyProtection="1">
      <alignment horizontal="left" vertical="center"/>
    </xf>
    <xf numFmtId="0" fontId="3" fillId="4" borderId="2" xfId="2" applyNumberFormat="1" applyFont="1" applyFill="1" applyBorder="1" applyAlignment="1" applyProtection="1">
      <alignment horizontal="right" vertical="center"/>
    </xf>
    <xf numFmtId="0" fontId="3" fillId="0" borderId="2" xfId="2" applyNumberFormat="1" applyFont="1" applyFill="1" applyBorder="1" applyAlignment="1" applyProtection="1">
      <alignment horizontal="left" vertical="center"/>
    </xf>
    <xf numFmtId="0" fontId="2" fillId="0" borderId="0" xfId="2" applyNumberFormat="1"/>
    <xf numFmtId="0" fontId="4" fillId="5" borderId="3" xfId="0" applyFont="1" applyFill="1" applyBorder="1" applyAlignment="1">
      <alignment horizontal="center" vertical="center" wrapText="1"/>
    </xf>
    <xf numFmtId="0" fontId="4" fillId="5" borderId="3" xfId="0" applyNumberFormat="1" applyFont="1" applyFill="1" applyBorder="1" applyAlignment="1">
      <alignment horizontal="center" vertical="center" wrapText="1"/>
    </xf>
    <xf numFmtId="14" fontId="4" fillId="5" borderId="3" xfId="0" applyNumberFormat="1" applyFont="1" applyFill="1" applyBorder="1" applyAlignment="1">
      <alignment horizontal="center" vertical="center" wrapText="1"/>
    </xf>
    <xf numFmtId="44" fontId="4" fillId="5" borderId="3" xfId="1" applyNumberFormat="1" applyFont="1" applyFill="1" applyBorder="1" applyAlignment="1">
      <alignment horizontal="center" vertical="center" wrapText="1"/>
    </xf>
    <xf numFmtId="44" fontId="4" fillId="5" borderId="3" xfId="0" applyNumberFormat="1" applyFont="1" applyFill="1" applyBorder="1" applyAlignment="1">
      <alignment horizontal="center" vertical="center" wrapText="1"/>
    </xf>
    <xf numFmtId="44" fontId="4" fillId="5" borderId="3" xfId="1" applyNumberFormat="1" applyFont="1" applyFill="1" applyBorder="1" applyAlignment="1">
      <alignment vertical="center" wrapText="1"/>
    </xf>
    <xf numFmtId="0" fontId="6" fillId="0" borderId="0" xfId="0" applyFont="1" applyFill="1" applyAlignment="1">
      <alignment vertical="top"/>
    </xf>
    <xf numFmtId="44" fontId="6" fillId="0" borderId="0" xfId="0" applyNumberFormat="1" applyFont="1" applyFill="1" applyAlignment="1">
      <alignment vertical="top"/>
    </xf>
    <xf numFmtId="44" fontId="6" fillId="0" borderId="0" xfId="1" applyNumberFormat="1" applyFont="1" applyFill="1" applyAlignment="1">
      <alignment vertical="top"/>
    </xf>
    <xf numFmtId="44" fontId="6" fillId="0" borderId="0" xfId="1" applyNumberFormat="1" applyFont="1" applyFill="1" applyBorder="1" applyAlignment="1">
      <alignment vertical="top"/>
    </xf>
    <xf numFmtId="0" fontId="6" fillId="0" borderId="3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vertical="center"/>
    </xf>
    <xf numFmtId="0" fontId="4" fillId="0" borderId="3" xfId="0" applyFont="1" applyFill="1" applyBorder="1" applyAlignment="1">
      <alignment horizontal="left" vertical="center"/>
    </xf>
    <xf numFmtId="49" fontId="6" fillId="0" borderId="3" xfId="0" applyNumberFormat="1" applyFont="1" applyFill="1" applyBorder="1" applyAlignment="1" applyProtection="1">
      <alignment horizontal="left" vertical="center"/>
    </xf>
    <xf numFmtId="0" fontId="6" fillId="0" borderId="3" xfId="0" applyFont="1" applyFill="1" applyBorder="1" applyAlignment="1">
      <alignment horizontal="left" vertical="top"/>
    </xf>
    <xf numFmtId="0" fontId="6" fillId="0" borderId="3" xfId="0" applyFont="1" applyFill="1" applyBorder="1" applyAlignment="1">
      <alignment vertical="top"/>
    </xf>
    <xf numFmtId="14" fontId="6" fillId="0" borderId="3" xfId="0" applyNumberFormat="1" applyFont="1" applyFill="1" applyBorder="1" applyAlignment="1">
      <alignment vertical="center"/>
    </xf>
    <xf numFmtId="44" fontId="6" fillId="0" borderId="3" xfId="1" applyNumberFormat="1" applyFont="1" applyFill="1" applyBorder="1" applyAlignment="1">
      <alignment vertical="top"/>
    </xf>
    <xf numFmtId="44" fontId="6" fillId="0" borderId="3" xfId="0" applyNumberFormat="1" applyFont="1" applyFill="1" applyBorder="1" applyAlignment="1">
      <alignment horizontal="center" vertical="center"/>
    </xf>
    <xf numFmtId="44" fontId="6" fillId="0" borderId="0" xfId="0" applyNumberFormat="1" applyFont="1" applyFill="1" applyBorder="1"/>
    <xf numFmtId="44" fontId="6" fillId="0" borderId="5" xfId="1" applyNumberFormat="1" applyFont="1" applyFill="1" applyBorder="1"/>
    <xf numFmtId="44" fontId="6" fillId="0" borderId="0" xfId="1" applyNumberFormat="1" applyFont="1" applyFill="1" applyBorder="1"/>
    <xf numFmtId="44" fontId="6" fillId="0" borderId="3" xfId="1" applyNumberFormat="1" applyFont="1" applyFill="1" applyBorder="1"/>
    <xf numFmtId="44" fontId="6" fillId="0" borderId="3" xfId="0" applyNumberFormat="1" applyFont="1" applyFill="1" applyBorder="1"/>
    <xf numFmtId="0" fontId="6" fillId="0" borderId="0" xfId="0" applyFont="1" applyFill="1"/>
    <xf numFmtId="44" fontId="6" fillId="0" borderId="0" xfId="0" applyNumberFormat="1" applyFont="1" applyFill="1" applyBorder="1" applyAlignment="1">
      <alignment vertical="top"/>
    </xf>
    <xf numFmtId="0" fontId="6" fillId="0" borderId="3" xfId="3" applyFont="1" applyFill="1" applyBorder="1" applyAlignment="1">
      <alignment horizontal="center" vertical="top"/>
    </xf>
    <xf numFmtId="4" fontId="6" fillId="0" borderId="3" xfId="0" applyNumberFormat="1" applyFont="1" applyFill="1" applyBorder="1" applyAlignment="1" applyProtection="1">
      <alignment horizontal="right" vertical="center"/>
    </xf>
    <xf numFmtId="14" fontId="6" fillId="0" borderId="3" xfId="0" applyNumberFormat="1" applyFont="1" applyFill="1" applyBorder="1" applyAlignment="1" applyProtection="1">
      <alignment horizontal="right" vertical="center"/>
    </xf>
    <xf numFmtId="44" fontId="6" fillId="0" borderId="3" xfId="1" applyNumberFormat="1" applyFont="1" applyFill="1" applyBorder="1" applyAlignment="1" applyProtection="1">
      <alignment horizontal="left" vertical="center"/>
    </xf>
    <xf numFmtId="44" fontId="6" fillId="0" borderId="3" xfId="0" applyNumberFormat="1" applyFont="1" applyFill="1" applyBorder="1" applyAlignment="1" applyProtection="1">
      <alignment horizontal="left" vertical="center"/>
    </xf>
    <xf numFmtId="44" fontId="6" fillId="0" borderId="3" xfId="1" applyNumberFormat="1" applyFont="1" applyFill="1" applyBorder="1" applyAlignment="1" applyProtection="1">
      <alignment vertical="center"/>
    </xf>
    <xf numFmtId="44" fontId="6" fillId="0" borderId="3" xfId="1" applyNumberFormat="1" applyFont="1" applyFill="1" applyBorder="1" applyAlignment="1" applyProtection="1">
      <alignment horizontal="right" vertical="center"/>
    </xf>
    <xf numFmtId="164" fontId="6" fillId="0" borderId="3" xfId="0" applyNumberFormat="1" applyFont="1" applyFill="1" applyBorder="1" applyAlignment="1">
      <alignment horizontal="center" vertical="top"/>
    </xf>
    <xf numFmtId="165" fontId="6" fillId="0" borderId="3" xfId="0" applyNumberFormat="1" applyFont="1" applyFill="1" applyBorder="1" applyAlignment="1">
      <alignment horizontal="left" vertical="top"/>
    </xf>
    <xf numFmtId="164" fontId="6" fillId="0" borderId="3" xfId="0" applyNumberFormat="1" applyFont="1" applyFill="1" applyBorder="1" applyAlignment="1">
      <alignment horizontal="left" vertical="top"/>
    </xf>
    <xf numFmtId="166" fontId="6" fillId="0" borderId="3" xfId="0" applyNumberFormat="1" applyFont="1" applyFill="1" applyBorder="1" applyAlignment="1">
      <alignment vertical="top"/>
    </xf>
    <xf numFmtId="0" fontId="6" fillId="0" borderId="0" xfId="3" applyFont="1" applyFill="1" applyAlignment="1">
      <alignment vertical="top"/>
    </xf>
    <xf numFmtId="164" fontId="6" fillId="0" borderId="3" xfId="0" applyNumberFormat="1" applyFont="1" applyFill="1" applyBorder="1" applyAlignment="1">
      <alignment vertical="top"/>
    </xf>
    <xf numFmtId="44" fontId="6" fillId="0" borderId="3" xfId="1" applyNumberFormat="1" applyFont="1" applyFill="1" applyBorder="1" applyAlignment="1">
      <alignment horizontal="right" vertical="top"/>
    </xf>
    <xf numFmtId="44" fontId="6" fillId="0" borderId="3" xfId="4" applyNumberFormat="1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vertical="top"/>
    </xf>
    <xf numFmtId="14" fontId="6" fillId="0" borderId="3" xfId="0" applyNumberFormat="1" applyFont="1" applyFill="1" applyBorder="1" applyAlignment="1">
      <alignment horizontal="left" vertical="center"/>
    </xf>
    <xf numFmtId="0" fontId="6" fillId="0" borderId="0" xfId="3" applyFont="1" applyFill="1"/>
    <xf numFmtId="168" fontId="6" fillId="0" borderId="3" xfId="0" applyNumberFormat="1" applyFont="1" applyFill="1" applyBorder="1" applyAlignment="1">
      <alignment horizontal="left" vertical="top"/>
    </xf>
    <xf numFmtId="16" fontId="6" fillId="0" borderId="3" xfId="0" applyNumberFormat="1" applyFont="1" applyFill="1" applyBorder="1" applyAlignment="1">
      <alignment vertical="center"/>
    </xf>
    <xf numFmtId="0" fontId="6" fillId="0" borderId="0" xfId="0" applyFont="1" applyFill="1" applyAlignment="1">
      <alignment horizontal="center" vertical="top"/>
    </xf>
    <xf numFmtId="0" fontId="6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top"/>
    </xf>
    <xf numFmtId="14" fontId="6" fillId="0" borderId="0" xfId="0" applyNumberFormat="1" applyFont="1" applyFill="1" applyAlignment="1">
      <alignment vertical="center"/>
    </xf>
    <xf numFmtId="44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Border="1" applyAlignment="1">
      <alignment vertical="top"/>
    </xf>
    <xf numFmtId="44" fontId="6" fillId="0" borderId="0" xfId="1" applyNumberFormat="1" applyFont="1" applyFill="1" applyAlignment="1">
      <alignment horizontal="right" vertical="top"/>
    </xf>
    <xf numFmtId="44" fontId="7" fillId="0" borderId="0" xfId="0" applyNumberFormat="1" applyFont="1" applyFill="1" applyBorder="1"/>
    <xf numFmtId="44" fontId="4" fillId="5" borderId="0" xfId="1" applyNumberFormat="1" applyFont="1" applyFill="1" applyAlignment="1">
      <alignment horizontal="center" vertical="center"/>
    </xf>
    <xf numFmtId="44" fontId="4" fillId="5" borderId="0" xfId="1" applyNumberFormat="1" applyFont="1" applyFill="1" applyBorder="1" applyAlignment="1">
      <alignment horizontal="center" vertical="center"/>
    </xf>
    <xf numFmtId="44" fontId="5" fillId="5" borderId="0" xfId="0" applyNumberFormat="1" applyFont="1" applyFill="1" applyBorder="1" applyAlignment="1">
      <alignment horizontal="center" vertical="center"/>
    </xf>
    <xf numFmtId="0" fontId="8" fillId="0" borderId="3" xfId="3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top"/>
    </xf>
    <xf numFmtId="14" fontId="6" fillId="0" borderId="3" xfId="2" applyNumberFormat="1" applyFont="1" applyFill="1" applyBorder="1" applyAlignment="1" applyProtection="1">
      <alignment horizontal="right" vertical="center"/>
    </xf>
    <xf numFmtId="14" fontId="6" fillId="0" borderId="3" xfId="0" applyNumberFormat="1" applyFont="1" applyFill="1" applyBorder="1" applyAlignment="1">
      <alignment horizontal="right" vertical="top"/>
    </xf>
    <xf numFmtId="14" fontId="3" fillId="0" borderId="4" xfId="2" applyNumberFormat="1" applyFont="1" applyFill="1" applyBorder="1" applyAlignment="1" applyProtection="1">
      <alignment horizontal="left" vertical="center"/>
    </xf>
    <xf numFmtId="14" fontId="3" fillId="4" borderId="4" xfId="2" applyNumberFormat="1" applyFont="1" applyFill="1" applyBorder="1" applyAlignment="1" applyProtection="1">
      <alignment horizontal="left" vertical="center"/>
    </xf>
  </cellXfs>
  <cellStyles count="5">
    <cellStyle name="Euro" xfId="4"/>
    <cellStyle name="Monétaire" xfId="1" builtinId="4"/>
    <cellStyle name="Normal" xfId="0" builtinId="0"/>
    <cellStyle name="Normal 2 2" xfId="3"/>
    <cellStyle name="Normal 3" xfId="2"/>
  </cellStyles>
  <dxfs count="18">
    <dxf>
      <font>
        <b/>
        <i val="0"/>
        <color auto="1"/>
      </font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  <dxf>
      <font>
        <b/>
        <i val="0"/>
        <color auto="1"/>
      </font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  <dxf>
      <font>
        <b/>
        <i val="0"/>
        <color auto="1"/>
      </font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  <dxf>
      <font>
        <b/>
        <i val="0"/>
        <color auto="1"/>
      </font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  <dxf>
      <font>
        <b/>
        <i val="0"/>
        <color auto="1"/>
      </font>
    </dxf>
    <dxf>
      <font>
        <b/>
        <i val="0"/>
        <color auto="1"/>
      </font>
    </dxf>
    <dxf>
      <font>
        <color theme="5"/>
      </font>
    </dxf>
    <dxf>
      <font>
        <color rgb="FF0070C0"/>
      </font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295275</xdr:colOff>
          <xdr:row>5</xdr:row>
          <xdr:rowOff>95250</xdr:rowOff>
        </xdr:from>
        <xdr:to>
          <xdr:col>27</xdr:col>
          <xdr:colOff>561975</xdr:colOff>
          <xdr:row>16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7"/>
  <sheetViews>
    <sheetView showGridLines="0" workbookViewId="0">
      <selection activeCell="F15" sqref="F15"/>
    </sheetView>
  </sheetViews>
  <sheetFormatPr baseColWidth="10" defaultRowHeight="12.75" x14ac:dyDescent="0.2"/>
  <cols>
    <col min="1" max="3" width="10" style="9" customWidth="1"/>
    <col min="4" max="4" width="18.28515625" style="9" customWidth="1"/>
    <col min="5" max="5" width="10" style="9" customWidth="1"/>
    <col min="6" max="6" width="13.85546875" style="9" customWidth="1"/>
    <col min="7" max="14" width="10" style="9" customWidth="1"/>
    <col min="15" max="256" width="11.42578125" style="9"/>
    <col min="257" max="270" width="10" style="9" customWidth="1"/>
    <col min="271" max="512" width="11.42578125" style="9"/>
    <col min="513" max="526" width="10" style="9" customWidth="1"/>
    <col min="527" max="768" width="11.42578125" style="9"/>
    <col min="769" max="782" width="10" style="9" customWidth="1"/>
    <col min="783" max="1024" width="11.42578125" style="9"/>
    <col min="1025" max="1038" width="10" style="9" customWidth="1"/>
    <col min="1039" max="1280" width="11.42578125" style="9"/>
    <col min="1281" max="1294" width="10" style="9" customWidth="1"/>
    <col min="1295" max="1536" width="11.42578125" style="9"/>
    <col min="1537" max="1550" width="10" style="9" customWidth="1"/>
    <col min="1551" max="1792" width="11.42578125" style="9"/>
    <col min="1793" max="1806" width="10" style="9" customWidth="1"/>
    <col min="1807" max="2048" width="11.42578125" style="9"/>
    <col min="2049" max="2062" width="10" style="9" customWidth="1"/>
    <col min="2063" max="2304" width="11.42578125" style="9"/>
    <col min="2305" max="2318" width="10" style="9" customWidth="1"/>
    <col min="2319" max="2560" width="11.42578125" style="9"/>
    <col min="2561" max="2574" width="10" style="9" customWidth="1"/>
    <col min="2575" max="2816" width="11.42578125" style="9"/>
    <col min="2817" max="2830" width="10" style="9" customWidth="1"/>
    <col min="2831" max="3072" width="11.42578125" style="9"/>
    <col min="3073" max="3086" width="10" style="9" customWidth="1"/>
    <col min="3087" max="3328" width="11.42578125" style="9"/>
    <col min="3329" max="3342" width="10" style="9" customWidth="1"/>
    <col min="3343" max="3584" width="11.42578125" style="9"/>
    <col min="3585" max="3598" width="10" style="9" customWidth="1"/>
    <col min="3599" max="3840" width="11.42578125" style="9"/>
    <col min="3841" max="3854" width="10" style="9" customWidth="1"/>
    <col min="3855" max="4096" width="11.42578125" style="9"/>
    <col min="4097" max="4110" width="10" style="9" customWidth="1"/>
    <col min="4111" max="4352" width="11.42578125" style="9"/>
    <col min="4353" max="4366" width="10" style="9" customWidth="1"/>
    <col min="4367" max="4608" width="11.42578125" style="9"/>
    <col min="4609" max="4622" width="10" style="9" customWidth="1"/>
    <col min="4623" max="4864" width="11.42578125" style="9"/>
    <col min="4865" max="4878" width="10" style="9" customWidth="1"/>
    <col min="4879" max="5120" width="11.42578125" style="9"/>
    <col min="5121" max="5134" width="10" style="9" customWidth="1"/>
    <col min="5135" max="5376" width="11.42578125" style="9"/>
    <col min="5377" max="5390" width="10" style="9" customWidth="1"/>
    <col min="5391" max="5632" width="11.42578125" style="9"/>
    <col min="5633" max="5646" width="10" style="9" customWidth="1"/>
    <col min="5647" max="5888" width="11.42578125" style="9"/>
    <col min="5889" max="5902" width="10" style="9" customWidth="1"/>
    <col min="5903" max="6144" width="11.42578125" style="9"/>
    <col min="6145" max="6158" width="10" style="9" customWidth="1"/>
    <col min="6159" max="6400" width="11.42578125" style="9"/>
    <col min="6401" max="6414" width="10" style="9" customWidth="1"/>
    <col min="6415" max="6656" width="11.42578125" style="9"/>
    <col min="6657" max="6670" width="10" style="9" customWidth="1"/>
    <col min="6671" max="6912" width="11.42578125" style="9"/>
    <col min="6913" max="6926" width="10" style="9" customWidth="1"/>
    <col min="6927" max="7168" width="11.42578125" style="9"/>
    <col min="7169" max="7182" width="10" style="9" customWidth="1"/>
    <col min="7183" max="7424" width="11.42578125" style="9"/>
    <col min="7425" max="7438" width="10" style="9" customWidth="1"/>
    <col min="7439" max="7680" width="11.42578125" style="9"/>
    <col min="7681" max="7694" width="10" style="9" customWidth="1"/>
    <col min="7695" max="7936" width="11.42578125" style="9"/>
    <col min="7937" max="7950" width="10" style="9" customWidth="1"/>
    <col min="7951" max="8192" width="11.42578125" style="9"/>
    <col min="8193" max="8206" width="10" style="9" customWidth="1"/>
    <col min="8207" max="8448" width="11.42578125" style="9"/>
    <col min="8449" max="8462" width="10" style="9" customWidth="1"/>
    <col min="8463" max="8704" width="11.42578125" style="9"/>
    <col min="8705" max="8718" width="10" style="9" customWidth="1"/>
    <col min="8719" max="8960" width="11.42578125" style="9"/>
    <col min="8961" max="8974" width="10" style="9" customWidth="1"/>
    <col min="8975" max="9216" width="11.42578125" style="9"/>
    <col min="9217" max="9230" width="10" style="9" customWidth="1"/>
    <col min="9231" max="9472" width="11.42578125" style="9"/>
    <col min="9473" max="9486" width="10" style="9" customWidth="1"/>
    <col min="9487" max="9728" width="11.42578125" style="9"/>
    <col min="9729" max="9742" width="10" style="9" customWidth="1"/>
    <col min="9743" max="9984" width="11.42578125" style="9"/>
    <col min="9985" max="9998" width="10" style="9" customWidth="1"/>
    <col min="9999" max="10240" width="11.42578125" style="9"/>
    <col min="10241" max="10254" width="10" style="9" customWidth="1"/>
    <col min="10255" max="10496" width="11.42578125" style="9"/>
    <col min="10497" max="10510" width="10" style="9" customWidth="1"/>
    <col min="10511" max="10752" width="11.42578125" style="9"/>
    <col min="10753" max="10766" width="10" style="9" customWidth="1"/>
    <col min="10767" max="11008" width="11.42578125" style="9"/>
    <col min="11009" max="11022" width="10" style="9" customWidth="1"/>
    <col min="11023" max="11264" width="11.42578125" style="9"/>
    <col min="11265" max="11278" width="10" style="9" customWidth="1"/>
    <col min="11279" max="11520" width="11.42578125" style="9"/>
    <col min="11521" max="11534" width="10" style="9" customWidth="1"/>
    <col min="11535" max="11776" width="11.42578125" style="9"/>
    <col min="11777" max="11790" width="10" style="9" customWidth="1"/>
    <col min="11791" max="12032" width="11.42578125" style="9"/>
    <col min="12033" max="12046" width="10" style="9" customWidth="1"/>
    <col min="12047" max="12288" width="11.42578125" style="9"/>
    <col min="12289" max="12302" width="10" style="9" customWidth="1"/>
    <col min="12303" max="12544" width="11.42578125" style="9"/>
    <col min="12545" max="12558" width="10" style="9" customWidth="1"/>
    <col min="12559" max="12800" width="11.42578125" style="9"/>
    <col min="12801" max="12814" width="10" style="9" customWidth="1"/>
    <col min="12815" max="13056" width="11.42578125" style="9"/>
    <col min="13057" max="13070" width="10" style="9" customWidth="1"/>
    <col min="13071" max="13312" width="11.42578125" style="9"/>
    <col min="13313" max="13326" width="10" style="9" customWidth="1"/>
    <col min="13327" max="13568" width="11.42578125" style="9"/>
    <col min="13569" max="13582" width="10" style="9" customWidth="1"/>
    <col min="13583" max="13824" width="11.42578125" style="9"/>
    <col min="13825" max="13838" width="10" style="9" customWidth="1"/>
    <col min="13839" max="14080" width="11.42578125" style="9"/>
    <col min="14081" max="14094" width="10" style="9" customWidth="1"/>
    <col min="14095" max="14336" width="11.42578125" style="9"/>
    <col min="14337" max="14350" width="10" style="9" customWidth="1"/>
    <col min="14351" max="14592" width="11.42578125" style="9"/>
    <col min="14593" max="14606" width="10" style="9" customWidth="1"/>
    <col min="14607" max="14848" width="11.42578125" style="9"/>
    <col min="14849" max="14862" width="10" style="9" customWidth="1"/>
    <col min="14863" max="15104" width="11.42578125" style="9"/>
    <col min="15105" max="15118" width="10" style="9" customWidth="1"/>
    <col min="15119" max="15360" width="11.42578125" style="9"/>
    <col min="15361" max="15374" width="10" style="9" customWidth="1"/>
    <col min="15375" max="15616" width="11.42578125" style="9"/>
    <col min="15617" max="15630" width="10" style="9" customWidth="1"/>
    <col min="15631" max="15872" width="11.42578125" style="9"/>
    <col min="15873" max="15886" width="10" style="9" customWidth="1"/>
    <col min="15887" max="16128" width="11.42578125" style="9"/>
    <col min="16129" max="16142" width="10" style="9" customWidth="1"/>
    <col min="16143" max="16384" width="11.42578125" style="9"/>
  </cols>
  <sheetData>
    <row r="1" spans="1:14" s="3" customFormat="1" ht="46.5" customHeight="1" x14ac:dyDescent="0.2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s="3" customFormat="1" ht="14.25" customHeight="1" x14ac:dyDescent="0.2">
      <c r="A2" s="4"/>
      <c r="B2" s="73">
        <v>42828</v>
      </c>
      <c r="C2" s="5" t="s">
        <v>14</v>
      </c>
      <c r="D2" s="5" t="s">
        <v>15</v>
      </c>
      <c r="E2" s="5" t="s">
        <v>16</v>
      </c>
      <c r="F2" s="5"/>
      <c r="G2" s="6">
        <v>42797</v>
      </c>
      <c r="H2" s="5" t="s">
        <v>17</v>
      </c>
      <c r="I2" s="7">
        <v>200</v>
      </c>
      <c r="J2" s="7">
        <f>I2*1.2</f>
        <v>240</v>
      </c>
      <c r="K2" s="7">
        <v>0</v>
      </c>
      <c r="L2" s="7">
        <f>J2</f>
        <v>240</v>
      </c>
      <c r="M2" s="7">
        <v>0</v>
      </c>
      <c r="N2" s="5" t="s">
        <v>18</v>
      </c>
    </row>
    <row r="3" spans="1:14" s="3" customFormat="1" ht="14.25" customHeight="1" x14ac:dyDescent="0.2">
      <c r="A3" s="4"/>
      <c r="B3" s="74">
        <v>42831</v>
      </c>
      <c r="C3" s="5" t="s">
        <v>14</v>
      </c>
      <c r="D3" s="5" t="s">
        <v>19</v>
      </c>
      <c r="E3" s="5" t="s">
        <v>20</v>
      </c>
      <c r="F3" s="8"/>
      <c r="G3" s="6">
        <v>42800</v>
      </c>
      <c r="H3" s="5" t="s">
        <v>17</v>
      </c>
      <c r="I3" s="7">
        <v>400</v>
      </c>
      <c r="J3" s="7">
        <f>I3*1.2</f>
        <v>480</v>
      </c>
      <c r="K3" s="7">
        <v>1</v>
      </c>
      <c r="L3" s="7">
        <f>J3</f>
        <v>480</v>
      </c>
      <c r="M3" s="7">
        <v>0</v>
      </c>
      <c r="N3" s="5" t="s">
        <v>21</v>
      </c>
    </row>
    <row r="4" spans="1:14" s="3" customFormat="1" ht="14.25" customHeight="1" x14ac:dyDescent="0.2">
      <c r="A4" s="4"/>
      <c r="B4" s="74">
        <v>42838</v>
      </c>
      <c r="C4" s="5" t="s">
        <v>14</v>
      </c>
      <c r="D4" s="5" t="s">
        <v>22</v>
      </c>
      <c r="E4" s="5" t="s">
        <v>23</v>
      </c>
      <c r="F4" s="8"/>
      <c r="G4" s="6">
        <v>42807</v>
      </c>
      <c r="H4" s="5" t="s">
        <v>17</v>
      </c>
      <c r="I4" s="7">
        <v>250</v>
      </c>
      <c r="J4" s="7">
        <f t="shared" ref="J4:J7" si="0">I4*1.2</f>
        <v>300</v>
      </c>
      <c r="K4" s="7">
        <v>2</v>
      </c>
      <c r="L4" s="7">
        <f t="shared" ref="L4:L7" si="1">J4</f>
        <v>300</v>
      </c>
      <c r="M4" s="7">
        <v>0</v>
      </c>
      <c r="N4" s="5" t="s">
        <v>24</v>
      </c>
    </row>
    <row r="5" spans="1:14" s="3" customFormat="1" ht="14.25" customHeight="1" x14ac:dyDescent="0.2">
      <c r="A5" s="4"/>
      <c r="B5" s="74">
        <v>42843</v>
      </c>
      <c r="C5" s="5" t="s">
        <v>14</v>
      </c>
      <c r="D5" s="5" t="s">
        <v>25</v>
      </c>
      <c r="E5" s="5" t="s">
        <v>26</v>
      </c>
      <c r="F5" s="8"/>
      <c r="G5" s="6">
        <v>42812</v>
      </c>
      <c r="H5" s="5" t="s">
        <v>17</v>
      </c>
      <c r="I5" s="7">
        <v>700</v>
      </c>
      <c r="J5" s="7">
        <f t="shared" si="0"/>
        <v>840</v>
      </c>
      <c r="K5" s="7">
        <v>3</v>
      </c>
      <c r="L5" s="7">
        <f t="shared" si="1"/>
        <v>840</v>
      </c>
      <c r="M5" s="7">
        <v>0</v>
      </c>
      <c r="N5" s="5" t="s">
        <v>27</v>
      </c>
    </row>
    <row r="6" spans="1:14" s="3" customFormat="1" ht="14.25" customHeight="1" x14ac:dyDescent="0.2">
      <c r="A6" s="4"/>
      <c r="B6" s="74">
        <v>42848</v>
      </c>
      <c r="C6" s="5" t="s">
        <v>14</v>
      </c>
      <c r="D6" s="5" t="s">
        <v>28</v>
      </c>
      <c r="E6" s="5" t="s">
        <v>29</v>
      </c>
      <c r="F6" s="8"/>
      <c r="G6" s="6">
        <v>42817</v>
      </c>
      <c r="H6" s="5" t="s">
        <v>17</v>
      </c>
      <c r="I6" s="7">
        <v>500</v>
      </c>
      <c r="J6" s="7">
        <f t="shared" si="0"/>
        <v>600</v>
      </c>
      <c r="K6" s="7">
        <v>4</v>
      </c>
      <c r="L6" s="7">
        <f t="shared" si="1"/>
        <v>600</v>
      </c>
      <c r="M6" s="7">
        <v>0</v>
      </c>
      <c r="N6" s="5" t="s">
        <v>30</v>
      </c>
    </row>
    <row r="7" spans="1:14" s="3" customFormat="1" ht="14.25" customHeight="1" x14ac:dyDescent="0.2">
      <c r="A7" s="4"/>
      <c r="B7" s="74">
        <v>42848</v>
      </c>
      <c r="C7" s="5" t="s">
        <v>14</v>
      </c>
      <c r="D7" s="5" t="s">
        <v>31</v>
      </c>
      <c r="E7" s="5" t="s">
        <v>32</v>
      </c>
      <c r="F7" s="8"/>
      <c r="G7" s="6">
        <v>42817</v>
      </c>
      <c r="H7" s="5" t="s">
        <v>17</v>
      </c>
      <c r="I7" s="7">
        <v>100</v>
      </c>
      <c r="J7" s="7">
        <f t="shared" si="0"/>
        <v>120</v>
      </c>
      <c r="K7" s="7">
        <v>5</v>
      </c>
      <c r="L7" s="7">
        <f t="shared" si="1"/>
        <v>120</v>
      </c>
      <c r="M7" s="7">
        <v>0</v>
      </c>
      <c r="N7" s="5" t="s">
        <v>33</v>
      </c>
    </row>
  </sheetData>
  <conditionalFormatting sqref="O6:P6">
    <cfRule type="containsText" dxfId="14" priority="25" operator="containsText" text="pierre">
      <formula>NOT(ISERROR(SEARCH("pierre",O6)))</formula>
    </cfRule>
  </conditionalFormatting>
  <conditionalFormatting sqref="O4:P4">
    <cfRule type="containsText" dxfId="13" priority="36" operator="containsText" text="Passé en banque">
      <formula>NOT(ISERROR(SEARCH("Passé en banque",O4)))</formula>
    </cfRule>
  </conditionalFormatting>
  <conditionalFormatting sqref="O4:P4">
    <cfRule type="containsText" dxfId="12" priority="35" operator="containsText" text="Charge Fixe">
      <formula>NOT(ISERROR(SEARCH("Charge Fixe",O4)))</formula>
    </cfRule>
  </conditionalFormatting>
  <conditionalFormatting sqref="O4:P4">
    <cfRule type="containsText" dxfId="11" priority="34" operator="containsText" text="pierre">
      <formula>NOT(ISERROR(SEARCH("pierre",O4)))</formula>
    </cfRule>
  </conditionalFormatting>
  <conditionalFormatting sqref="O5:P5">
    <cfRule type="containsText" dxfId="10" priority="33" operator="containsText" text="Passé en banque">
      <formula>NOT(ISERROR(SEARCH("Passé en banque",O5)))</formula>
    </cfRule>
  </conditionalFormatting>
  <conditionalFormatting sqref="O5:P5">
    <cfRule type="containsText" dxfId="9" priority="32" operator="containsText" text="Charge Fixe">
      <formula>NOT(ISERROR(SEARCH("Charge Fixe",O5)))</formula>
    </cfRule>
  </conditionalFormatting>
  <conditionalFormatting sqref="O5:P5">
    <cfRule type="containsText" dxfId="8" priority="31" operator="containsText" text="pierre">
      <formula>NOT(ISERROR(SEARCH("pierre",O5)))</formula>
    </cfRule>
  </conditionalFormatting>
  <conditionalFormatting sqref="O7:P7">
    <cfRule type="containsText" dxfId="7" priority="30" operator="containsText" text="Passé en banque">
      <formula>NOT(ISERROR(SEARCH("Passé en banque",O7)))</formula>
    </cfRule>
  </conditionalFormatting>
  <conditionalFormatting sqref="O7:P7">
    <cfRule type="containsText" dxfId="6" priority="29" operator="containsText" text="Charge Fixe">
      <formula>NOT(ISERROR(SEARCH("Charge Fixe",O7)))</formula>
    </cfRule>
  </conditionalFormatting>
  <conditionalFormatting sqref="O7:P7">
    <cfRule type="containsText" dxfId="5" priority="28" operator="containsText" text="pierre">
      <formula>NOT(ISERROR(SEARCH("pierre",O7)))</formula>
    </cfRule>
  </conditionalFormatting>
  <conditionalFormatting sqref="O6:P6">
    <cfRule type="containsText" dxfId="4" priority="27" operator="containsText" text="Passé en banque">
      <formula>NOT(ISERROR(SEARCH("Passé en banque",O6)))</formula>
    </cfRule>
  </conditionalFormatting>
  <conditionalFormatting sqref="O6:P6">
    <cfRule type="containsText" dxfId="3" priority="26" operator="containsText" text="Charge Fixe">
      <formula>NOT(ISERROR(SEARCH("Charge Fixe",O6)))</formula>
    </cfRule>
  </conditionalFormatting>
  <pageMargins left="0.78740157499999996" right="0.78740157499999996" top="0.984251969" bottom="0.984251969" header="0.4921259845" footer="0.4921259845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operator="containsText" text="Passé en banque" id="{690313F5-AADE-46AC-B3E0-F9E083A16049}">
            <xm:f>NOT(ISERROR(SEARCH("Passé en banque",'T1'!O2)))</xm:f>
            <x14:dxf>
              <font>
                <color rgb="FF0070C0"/>
              </font>
              <fill>
                <patternFill>
                  <bgColor theme="4" tint="0.79998168889431442"/>
                </patternFill>
              </fill>
            </x14:dxf>
          </x14:cfRule>
          <xm:sqref>O2:P3</xm:sqref>
        </x14:conditionalFormatting>
        <x14:conditionalFormatting xmlns:xm="http://schemas.microsoft.com/office/excel/2006/main">
          <x14:cfRule type="containsText" priority="41" operator="containsText" text="Charge Fixe" id="{521ED01E-CF07-4D34-B234-04A0973B75C1}">
            <xm:f>NOT(ISERROR(SEARCH("Charge Fixe",'T1'!O2)))</xm:f>
            <x14:dxf>
              <font>
                <color theme="5"/>
              </font>
            </x14:dxf>
          </x14:cfRule>
          <xm:sqref>O2:P3</xm:sqref>
        </x14:conditionalFormatting>
        <x14:conditionalFormatting xmlns:xm="http://schemas.microsoft.com/office/excel/2006/main">
          <x14:cfRule type="containsText" priority="42" operator="containsText" text="pierre" id="{B429454F-097F-497E-8428-7E4EE213C4DF}">
            <xm:f>NOT(ISERROR(SEARCH("pierre",'T1'!O2)))</xm:f>
            <x14:dxf>
              <font>
                <b/>
                <i val="0"/>
                <color auto="1"/>
              </font>
            </x14:dxf>
          </x14:cfRule>
          <xm:sqref>O2:P3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S43"/>
  <sheetViews>
    <sheetView tabSelected="1" workbookViewId="0">
      <selection activeCell="D43" sqref="D43"/>
    </sheetView>
  </sheetViews>
  <sheetFormatPr baseColWidth="10" defaultRowHeight="9" outlineLevelRow="1" outlineLevelCol="1" x14ac:dyDescent="0.25"/>
  <cols>
    <col min="1" max="1" width="6.28515625" style="56" customWidth="1"/>
    <col min="2" max="2" width="9.85546875" style="57" customWidth="1"/>
    <col min="3" max="3" width="8.42578125" style="58" customWidth="1"/>
    <col min="4" max="4" width="19.42578125" style="59" customWidth="1"/>
    <col min="5" max="5" width="9.140625" style="16" customWidth="1"/>
    <col min="6" max="6" width="14" style="60" customWidth="1"/>
    <col min="7" max="7" width="11.28515625" style="16" customWidth="1"/>
    <col min="8" max="8" width="11.28515625" style="61" customWidth="1"/>
    <col min="9" max="9" width="11.42578125" style="18" customWidth="1"/>
    <col min="10" max="10" width="13.42578125" style="18" customWidth="1"/>
    <col min="11" max="11" width="3.140625" style="62" customWidth="1"/>
    <col min="12" max="13" width="11.28515625" style="18" customWidth="1"/>
    <col min="14" max="14" width="7" style="17" customWidth="1"/>
    <col min="15" max="15" width="8.140625" style="17" customWidth="1"/>
    <col min="16" max="16" width="3.5703125" style="17" customWidth="1"/>
    <col min="17" max="17" width="11.42578125" style="18" customWidth="1" outlineLevel="1"/>
    <col min="18" max="18" width="3.5703125" style="19" customWidth="1"/>
    <col min="19" max="19" width="11.42578125" style="18" customWidth="1" outlineLevel="1"/>
    <col min="20" max="20" width="3.5703125" style="19" customWidth="1"/>
    <col min="21" max="21" width="11.42578125" style="18" customWidth="1" outlineLevel="1"/>
    <col min="22" max="22" width="2.85546875" style="19" customWidth="1"/>
    <col min="23" max="23" width="11.42578125" style="17" hidden="1" customWidth="1" outlineLevel="1"/>
    <col min="24" max="24" width="11.42578125" style="16" collapsed="1"/>
    <col min="25" max="25" width="11.5703125" style="64" customWidth="1"/>
    <col min="26" max="16384" width="11.42578125" style="16"/>
  </cols>
  <sheetData>
    <row r="1" spans="1:45" ht="35.25" customHeight="1" x14ac:dyDescent="0.25">
      <c r="A1" s="10" t="s">
        <v>0</v>
      </c>
      <c r="B1" s="11" t="s">
        <v>34</v>
      </c>
      <c r="C1" s="10" t="s">
        <v>35</v>
      </c>
      <c r="D1" s="10" t="s">
        <v>36</v>
      </c>
      <c r="E1" s="10" t="s">
        <v>37</v>
      </c>
      <c r="F1" s="10" t="s">
        <v>38</v>
      </c>
      <c r="G1" s="10" t="s">
        <v>39</v>
      </c>
      <c r="H1" s="12" t="s">
        <v>40</v>
      </c>
      <c r="I1" s="13" t="s">
        <v>41</v>
      </c>
      <c r="J1" s="13" t="s">
        <v>42</v>
      </c>
      <c r="K1" s="14"/>
      <c r="L1" s="15" t="s">
        <v>43</v>
      </c>
      <c r="M1" s="13" t="s">
        <v>44</v>
      </c>
      <c r="N1" s="14"/>
      <c r="O1" s="14"/>
      <c r="P1" s="66" t="s">
        <v>45</v>
      </c>
      <c r="Q1" s="66" t="s">
        <v>45</v>
      </c>
      <c r="R1" s="67" t="s">
        <v>46</v>
      </c>
      <c r="S1" s="66" t="s">
        <v>46</v>
      </c>
      <c r="T1" s="67" t="s">
        <v>47</v>
      </c>
      <c r="U1" s="66" t="s">
        <v>47</v>
      </c>
      <c r="V1" s="68" t="s">
        <v>48</v>
      </c>
      <c r="W1" s="68" t="s">
        <v>48</v>
      </c>
      <c r="X1" s="68" t="s">
        <v>48</v>
      </c>
      <c r="Y1" s="13" t="s">
        <v>85</v>
      </c>
    </row>
    <row r="2" spans="1:45" ht="11.25" customHeight="1" x14ac:dyDescent="0.25">
      <c r="A2" s="20"/>
      <c r="B2" s="71">
        <v>42826</v>
      </c>
      <c r="C2" s="21"/>
      <c r="D2" s="22"/>
      <c r="E2" s="25"/>
      <c r="F2" s="24"/>
      <c r="G2" s="25"/>
      <c r="H2" s="26"/>
      <c r="I2" s="27"/>
      <c r="J2" s="27"/>
      <c r="K2" s="28"/>
      <c r="L2" s="27"/>
      <c r="M2" s="27"/>
      <c r="Q2" s="18">
        <v>-1000</v>
      </c>
      <c r="S2" s="18">
        <v>40000</v>
      </c>
      <c r="U2" s="18">
        <v>-18000</v>
      </c>
      <c r="W2" s="17">
        <v>0</v>
      </c>
      <c r="Y2" s="19">
        <f>Q2+S2+U2</f>
        <v>21000</v>
      </c>
    </row>
    <row r="3" spans="1:45" s="34" customFormat="1" ht="11.25" customHeight="1" x14ac:dyDescent="0.15">
      <c r="A3" s="20" t="s">
        <v>46</v>
      </c>
      <c r="B3" s="71">
        <v>42826</v>
      </c>
      <c r="C3" s="21" t="s">
        <v>49</v>
      </c>
      <c r="D3" s="22" t="s">
        <v>50</v>
      </c>
      <c r="E3" s="23" t="s">
        <v>51</v>
      </c>
      <c r="F3" s="24"/>
      <c r="G3" s="25" t="s">
        <v>52</v>
      </c>
      <c r="H3" s="26"/>
      <c r="I3" s="27"/>
      <c r="J3" s="27">
        <f>+I3*1.2</f>
        <v>0</v>
      </c>
      <c r="K3" s="28"/>
      <c r="L3" s="27">
        <f>J3</f>
        <v>0</v>
      </c>
      <c r="M3" s="27"/>
      <c r="N3" s="29"/>
      <c r="O3" s="29"/>
      <c r="P3" s="29"/>
      <c r="Q3" s="30">
        <f>IF(A3="CE",Q2-L3+M3,Q2)</f>
        <v>-1000</v>
      </c>
      <c r="R3" s="31"/>
      <c r="S3" s="32">
        <f>IF(A3="BP",S2-L3+M3,S2)</f>
        <v>40000</v>
      </c>
      <c r="T3" s="31"/>
      <c r="U3" s="32">
        <f>IF(A3="BNP",U2-L3+M3,U2)</f>
        <v>-18000</v>
      </c>
      <c r="V3" s="31"/>
      <c r="W3" s="33" t="e">
        <f>IF(A3="-",#REF!-L3+M3,#REF!)</f>
        <v>#REF!</v>
      </c>
      <c r="Y3" s="19">
        <f>Y2-L3+M3</f>
        <v>21000</v>
      </c>
    </row>
    <row r="4" spans="1:45" ht="11.25" customHeight="1" x14ac:dyDescent="0.15">
      <c r="A4" s="20" t="s">
        <v>45</v>
      </c>
      <c r="B4" s="71">
        <v>42826</v>
      </c>
      <c r="C4" s="21" t="s">
        <v>49</v>
      </c>
      <c r="D4" s="22" t="s">
        <v>53</v>
      </c>
      <c r="E4" s="25" t="s">
        <v>54</v>
      </c>
      <c r="F4" s="24"/>
      <c r="G4" s="25"/>
      <c r="H4" s="26"/>
      <c r="I4" s="27"/>
      <c r="J4" s="27">
        <f>+I4*1.2</f>
        <v>0</v>
      </c>
      <c r="K4" s="28"/>
      <c r="L4" s="27">
        <f>J4</f>
        <v>0</v>
      </c>
      <c r="M4" s="27"/>
      <c r="N4" s="29"/>
      <c r="O4" s="29"/>
      <c r="P4" s="29"/>
      <c r="Q4" s="30">
        <f>IF(A4="CE",Q3-L4+M4,Q3)</f>
        <v>-1000</v>
      </c>
      <c r="R4" s="31"/>
      <c r="S4" s="32">
        <f>IF(A4="BP",S3-L4+M4,S3)</f>
        <v>40000</v>
      </c>
      <c r="T4" s="31"/>
      <c r="U4" s="32">
        <f>IF(A4="BNP",U3-L4+M4,U3)</f>
        <v>-18000</v>
      </c>
      <c r="V4" s="31"/>
      <c r="W4" s="33" t="e">
        <f>IF(A4="-",W3-L4+M4,W3)</f>
        <v>#REF!</v>
      </c>
      <c r="X4" s="34"/>
      <c r="Y4" s="19">
        <f>Y3-L4+M4</f>
        <v>21000</v>
      </c>
    </row>
    <row r="5" spans="1:45" ht="11.25" customHeight="1" x14ac:dyDescent="0.15">
      <c r="A5" s="20" t="s">
        <v>45</v>
      </c>
      <c r="B5" s="71">
        <v>42826</v>
      </c>
      <c r="C5" s="21" t="s">
        <v>49</v>
      </c>
      <c r="D5" s="22" t="s">
        <v>53</v>
      </c>
      <c r="E5" s="25" t="s">
        <v>54</v>
      </c>
      <c r="F5" s="24"/>
      <c r="G5" s="25"/>
      <c r="H5" s="26"/>
      <c r="I5" s="27"/>
      <c r="J5" s="27">
        <f>+I5*1.2</f>
        <v>0</v>
      </c>
      <c r="K5" s="28"/>
      <c r="L5" s="27">
        <f>J5</f>
        <v>0</v>
      </c>
      <c r="M5" s="27"/>
      <c r="N5" s="35"/>
      <c r="O5" s="35"/>
      <c r="P5" s="29"/>
      <c r="Q5" s="30">
        <f>IF(A5="CE",Q4-L5+M5,Q4)</f>
        <v>-1000</v>
      </c>
      <c r="R5" s="31"/>
      <c r="S5" s="32">
        <f>IF(A5="BP",S4-L5+M5,S4)</f>
        <v>40000</v>
      </c>
      <c r="T5" s="31"/>
      <c r="U5" s="32">
        <f>IF(A5="BNP",U4-L5+M5,U4)</f>
        <v>-18000</v>
      </c>
      <c r="V5" s="31"/>
      <c r="W5" s="33" t="e">
        <f>IF(A5="-",W4-L5+M5,W4)</f>
        <v>#REF!</v>
      </c>
      <c r="X5" s="34"/>
      <c r="Y5" s="19">
        <f>Y4-L5+M5</f>
        <v>21000</v>
      </c>
    </row>
    <row r="6" spans="1:45" ht="11.25" customHeight="1" x14ac:dyDescent="0.15">
      <c r="A6" s="36" t="s">
        <v>46</v>
      </c>
      <c r="B6" s="71">
        <v>42826</v>
      </c>
      <c r="C6" s="21" t="s">
        <v>49</v>
      </c>
      <c r="D6" s="22" t="s">
        <v>55</v>
      </c>
      <c r="E6" s="23" t="s">
        <v>51</v>
      </c>
      <c r="F6" s="24"/>
      <c r="G6" s="37"/>
      <c r="H6" s="38"/>
      <c r="I6" s="39"/>
      <c r="J6" s="27">
        <f>+I6*1.2</f>
        <v>0</v>
      </c>
      <c r="K6" s="40"/>
      <c r="L6" s="41">
        <v>12.5</v>
      </c>
      <c r="M6" s="42"/>
      <c r="N6" s="35"/>
      <c r="O6" s="35"/>
      <c r="P6" s="29"/>
      <c r="Q6" s="30">
        <f>IF(A6="CE",Q5-L6+M6,Q5)</f>
        <v>-1000</v>
      </c>
      <c r="R6" s="31"/>
      <c r="S6" s="32">
        <f>IF(A6="BP",S5-L6+M6,S5)</f>
        <v>39987.5</v>
      </c>
      <c r="T6" s="31"/>
      <c r="U6" s="32">
        <f>IF(A6="BNP",U5-L6+M6,U5)</f>
        <v>-18000</v>
      </c>
      <c r="V6" s="31"/>
      <c r="W6" s="33" t="e">
        <f>IF(A6="-",W5-L6+M6,W5)</f>
        <v>#REF!</v>
      </c>
      <c r="X6" s="34"/>
      <c r="Y6" s="19">
        <f>Y5-L6+M6</f>
        <v>20987.5</v>
      </c>
    </row>
    <row r="7" spans="1:45" ht="11.25" customHeight="1" x14ac:dyDescent="0.15">
      <c r="A7" s="36" t="s">
        <v>46</v>
      </c>
      <c r="B7" s="71">
        <v>42826</v>
      </c>
      <c r="C7" s="21" t="s">
        <v>83</v>
      </c>
      <c r="D7" s="22"/>
      <c r="E7" s="23" t="s">
        <v>51</v>
      </c>
      <c r="F7" s="24"/>
      <c r="G7" s="43"/>
      <c r="H7" s="26"/>
      <c r="I7" s="27">
        <v>63.55</v>
      </c>
      <c r="J7" s="27">
        <f>+I7*1.2</f>
        <v>76.259999999999991</v>
      </c>
      <c r="K7" s="28"/>
      <c r="L7" s="27">
        <f>J7</f>
        <v>76.259999999999991</v>
      </c>
      <c r="M7" s="27"/>
      <c r="N7" s="35"/>
      <c r="O7" s="35"/>
      <c r="P7" s="29"/>
      <c r="Q7" s="30">
        <f>IF(A7="CE",Q6-L7+M7,Q6)</f>
        <v>-1000</v>
      </c>
      <c r="R7" s="31"/>
      <c r="S7" s="32">
        <f>IF(A7="BP",S6-L7+M7,S6)</f>
        <v>39911.24</v>
      </c>
      <c r="T7" s="31"/>
      <c r="U7" s="32">
        <f>IF(A7="BNP",U6-L7+M7,U6)</f>
        <v>-18000</v>
      </c>
      <c r="V7" s="31"/>
      <c r="W7" s="33" t="e">
        <f>IF(A7="-",W6-L7+M7,W6)</f>
        <v>#REF!</v>
      </c>
      <c r="X7" s="34"/>
      <c r="Y7" s="19">
        <f>Y6-L7+M7</f>
        <v>20911.240000000002</v>
      </c>
    </row>
    <row r="8" spans="1:45" s="34" customFormat="1" ht="11.25" customHeight="1" x14ac:dyDescent="0.15">
      <c r="A8" s="36" t="s">
        <v>46</v>
      </c>
      <c r="B8" s="71">
        <v>42826</v>
      </c>
      <c r="C8" s="21" t="s">
        <v>83</v>
      </c>
      <c r="D8" s="22"/>
      <c r="E8" s="23" t="s">
        <v>51</v>
      </c>
      <c r="F8" s="44"/>
      <c r="G8" s="45"/>
      <c r="H8" s="26"/>
      <c r="I8" s="27">
        <v>19.62</v>
      </c>
      <c r="J8" s="27">
        <f>+I8*1.2</f>
        <v>23.544</v>
      </c>
      <c r="K8" s="28"/>
      <c r="L8" s="27">
        <f>J8</f>
        <v>23.544</v>
      </c>
      <c r="M8" s="27"/>
      <c r="N8" s="35"/>
      <c r="O8" s="35"/>
      <c r="P8" s="29"/>
      <c r="Q8" s="30">
        <f>IF(A8="CE",Q7-L8+M8,Q7)</f>
        <v>-1000</v>
      </c>
      <c r="R8" s="31"/>
      <c r="S8" s="32">
        <f>IF(A8="BP",S7-L8+M8,S7)</f>
        <v>39887.695999999996</v>
      </c>
      <c r="T8" s="31"/>
      <c r="U8" s="32">
        <f>IF(A8="BNP",U7-L8+M8,U7)</f>
        <v>-18000</v>
      </c>
      <c r="V8" s="31"/>
      <c r="W8" s="33" t="e">
        <f>IF(A8="-",W7-L8+M8,W7)</f>
        <v>#REF!</v>
      </c>
      <c r="Y8" s="19">
        <f>Y7-L8+M8</f>
        <v>20887.696</v>
      </c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</row>
    <row r="9" spans="1:45" s="34" customFormat="1" ht="11.25" customHeight="1" outlineLevel="1" x14ac:dyDescent="0.15">
      <c r="A9" s="36" t="s">
        <v>46</v>
      </c>
      <c r="B9" s="71">
        <v>42826</v>
      </c>
      <c r="C9" s="21" t="s">
        <v>84</v>
      </c>
      <c r="D9" s="22"/>
      <c r="E9" s="23" t="s">
        <v>51</v>
      </c>
      <c r="F9" s="24"/>
      <c r="G9" s="46"/>
      <c r="H9" s="26"/>
      <c r="I9" s="27">
        <v>32.409999999999997</v>
      </c>
      <c r="J9" s="27">
        <f>+I9*1.2</f>
        <v>38.891999999999996</v>
      </c>
      <c r="K9" s="28"/>
      <c r="L9" s="27">
        <f>J9</f>
        <v>38.891999999999996</v>
      </c>
      <c r="M9" s="27"/>
      <c r="N9" s="35"/>
      <c r="O9" s="35"/>
      <c r="P9" s="29"/>
      <c r="Q9" s="30">
        <f>IF(A9="CE",Q8-L9+M9,Q8)</f>
        <v>-1000</v>
      </c>
      <c r="R9" s="31"/>
      <c r="S9" s="32">
        <f>IF(A9="BP",S8-L9+M9,S8)</f>
        <v>39848.803999999996</v>
      </c>
      <c r="T9" s="31"/>
      <c r="U9" s="32">
        <f>IF(A9="BNP",U8-L9+M9,U8)</f>
        <v>-18000</v>
      </c>
      <c r="V9" s="31"/>
      <c r="W9" s="33" t="e">
        <f>IF(A9="-",W8-L9+M9,W8)</f>
        <v>#REF!</v>
      </c>
      <c r="Y9" s="19">
        <f>Y8-L9+M9</f>
        <v>20848.804</v>
      </c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</row>
    <row r="10" spans="1:45" s="47" customFormat="1" ht="11.25" customHeight="1" outlineLevel="1" x14ac:dyDescent="0.15">
      <c r="A10" s="36" t="s">
        <v>46</v>
      </c>
      <c r="B10" s="71">
        <v>42826</v>
      </c>
      <c r="C10" s="21" t="s">
        <v>84</v>
      </c>
      <c r="D10" s="22"/>
      <c r="E10" s="23" t="s">
        <v>51</v>
      </c>
      <c r="F10" s="24"/>
      <c r="G10" s="46"/>
      <c r="H10" s="26"/>
      <c r="I10" s="27">
        <v>24.78</v>
      </c>
      <c r="J10" s="27">
        <f>+I10*1.2</f>
        <v>29.736000000000001</v>
      </c>
      <c r="K10" s="28"/>
      <c r="L10" s="27">
        <f>J10</f>
        <v>29.736000000000001</v>
      </c>
      <c r="M10" s="27"/>
      <c r="N10" s="35"/>
      <c r="O10" s="65"/>
      <c r="P10" s="29"/>
      <c r="Q10" s="30">
        <f>IF(A10="CE",Q9-L10+M10,Q9)</f>
        <v>-1000</v>
      </c>
      <c r="R10" s="31"/>
      <c r="S10" s="32">
        <f>IF(A10="BP",S9-L10+M10,S9)</f>
        <v>39819.067999999999</v>
      </c>
      <c r="T10" s="31"/>
      <c r="U10" s="32">
        <f>IF(A10="BNP",U9-L10+M10,U9)</f>
        <v>-18000</v>
      </c>
      <c r="V10" s="31"/>
      <c r="W10" s="33" t="e">
        <f>IF(A10="-",W9-L10+M10,W9)</f>
        <v>#REF!</v>
      </c>
      <c r="X10" s="34"/>
      <c r="Y10" s="19">
        <f>Y9-L10+M10</f>
        <v>20819.067999999999</v>
      </c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</row>
    <row r="11" spans="1:45" ht="11.25" customHeight="1" outlineLevel="1" x14ac:dyDescent="0.15">
      <c r="A11" s="36" t="s">
        <v>46</v>
      </c>
      <c r="B11" s="71">
        <v>42826</v>
      </c>
      <c r="C11" s="21" t="s">
        <v>83</v>
      </c>
      <c r="D11" s="22" t="s">
        <v>56</v>
      </c>
      <c r="E11" s="23" t="s">
        <v>51</v>
      </c>
      <c r="F11" s="44"/>
      <c r="G11" s="48"/>
      <c r="H11" s="26"/>
      <c r="I11" s="49">
        <v>500</v>
      </c>
      <c r="J11" s="27">
        <f>+I11*1.2</f>
        <v>600</v>
      </c>
      <c r="K11" s="50"/>
      <c r="L11" s="27">
        <f>J11</f>
        <v>600</v>
      </c>
      <c r="M11" s="27"/>
      <c r="N11" s="35"/>
      <c r="O11" s="65"/>
      <c r="P11" s="29"/>
      <c r="Q11" s="30">
        <f>IF(A11="CE",Q10-L11+M11,Q10)</f>
        <v>-1000</v>
      </c>
      <c r="R11" s="31"/>
      <c r="S11" s="32">
        <f>IF(A11="BP",S10-L11+M11,S10)</f>
        <v>39219.067999999999</v>
      </c>
      <c r="T11" s="31"/>
      <c r="U11" s="32">
        <f>IF(A11="BNP",U10-L11+M11,U10)</f>
        <v>-18000</v>
      </c>
      <c r="V11" s="31"/>
      <c r="W11" s="33" t="e">
        <f>IF(A11="-",W10-L11+M11,W10)</f>
        <v>#REF!</v>
      </c>
      <c r="X11" s="34"/>
      <c r="Y11" s="19">
        <f>Y10-L11+M11</f>
        <v>20219.067999999999</v>
      </c>
    </row>
    <row r="12" spans="1:45" ht="11.25" customHeight="1" outlineLevel="1" x14ac:dyDescent="0.15">
      <c r="A12" s="36" t="s">
        <v>46</v>
      </c>
      <c r="B12" s="71">
        <v>42826</v>
      </c>
      <c r="C12" s="21" t="s">
        <v>84</v>
      </c>
      <c r="D12" s="22" t="s">
        <v>56</v>
      </c>
      <c r="E12" s="23" t="s">
        <v>51</v>
      </c>
      <c r="F12" s="24"/>
      <c r="G12" s="48"/>
      <c r="H12" s="26"/>
      <c r="I12" s="27">
        <v>450</v>
      </c>
      <c r="J12" s="27">
        <f>+I12*1.2</f>
        <v>540</v>
      </c>
      <c r="K12" s="50"/>
      <c r="L12" s="27">
        <f>J12</f>
        <v>540</v>
      </c>
      <c r="M12" s="27"/>
      <c r="N12" s="35"/>
      <c r="O12" s="65"/>
      <c r="P12" s="29"/>
      <c r="Q12" s="30">
        <f>IF(A12="CE",Q11-L12+M12,Q11)</f>
        <v>-1000</v>
      </c>
      <c r="R12" s="31"/>
      <c r="S12" s="32">
        <f>IF(A12="BP",S11-L12+M12,S11)</f>
        <v>38679.067999999999</v>
      </c>
      <c r="T12" s="31"/>
      <c r="U12" s="32">
        <f>IF(A12="BNP",U11-L12+M12,U11)</f>
        <v>-18000</v>
      </c>
      <c r="V12" s="31"/>
      <c r="W12" s="33" t="e">
        <f>IF(A12="-",W11-L12+M12,W11)</f>
        <v>#REF!</v>
      </c>
      <c r="X12" s="34"/>
      <c r="Y12" s="19">
        <f>Y11-L12+M12</f>
        <v>19679.067999999999</v>
      </c>
    </row>
    <row r="13" spans="1:45" ht="11.25" customHeight="1" outlineLevel="1" x14ac:dyDescent="0.15">
      <c r="A13" s="20" t="s">
        <v>46</v>
      </c>
      <c r="B13" s="71">
        <v>42826</v>
      </c>
      <c r="C13" s="21" t="s">
        <v>49</v>
      </c>
      <c r="D13" s="22" t="s">
        <v>86</v>
      </c>
      <c r="E13" s="23" t="s">
        <v>51</v>
      </c>
      <c r="F13" s="24"/>
      <c r="G13" s="25" t="s">
        <v>57</v>
      </c>
      <c r="H13" s="26"/>
      <c r="I13" s="27"/>
      <c r="J13" s="27">
        <f>+I13*1.2</f>
        <v>0</v>
      </c>
      <c r="K13" s="28"/>
      <c r="L13" s="27">
        <f>J13</f>
        <v>0</v>
      </c>
      <c r="M13" s="27"/>
      <c r="N13" s="35"/>
      <c r="O13" s="65"/>
      <c r="P13" s="29"/>
      <c r="Q13" s="30">
        <f>IF(A13="CE",Q12-L13+M13,Q12)</f>
        <v>-1000</v>
      </c>
      <c r="R13" s="31"/>
      <c r="S13" s="32">
        <f>IF(A13="BP",S12-L13+M13,S12)</f>
        <v>38679.067999999999</v>
      </c>
      <c r="T13" s="31"/>
      <c r="U13" s="32">
        <f>IF(A13="BNP",U12-L13+M13,U12)</f>
        <v>-18000</v>
      </c>
      <c r="V13" s="31"/>
      <c r="W13" s="33" t="e">
        <f>IF(A13="-",W12-L13+M13,W12)</f>
        <v>#REF!</v>
      </c>
      <c r="X13" s="34"/>
      <c r="Y13" s="19">
        <f>Y12-L13+M13</f>
        <v>19679.067999999999</v>
      </c>
    </row>
    <row r="14" spans="1:45" ht="11.25" customHeight="1" outlineLevel="1" x14ac:dyDescent="0.15">
      <c r="A14" s="69" t="s">
        <v>48</v>
      </c>
      <c r="B14" s="71">
        <v>42826</v>
      </c>
      <c r="C14" s="21" t="s">
        <v>58</v>
      </c>
      <c r="D14" s="22" t="s">
        <v>82</v>
      </c>
      <c r="E14" s="25" t="s">
        <v>59</v>
      </c>
      <c r="F14" s="24"/>
      <c r="G14" s="25"/>
      <c r="H14" s="26"/>
      <c r="I14" s="27">
        <v>9000</v>
      </c>
      <c r="J14" s="27">
        <f>+I14*1.2</f>
        <v>10800</v>
      </c>
      <c r="K14" s="28"/>
      <c r="L14" s="27">
        <f>J14</f>
        <v>10800</v>
      </c>
      <c r="M14" s="27"/>
      <c r="N14" s="35"/>
      <c r="O14" s="65"/>
      <c r="P14" s="29"/>
      <c r="Q14" s="30">
        <f>IF(A14="CE",Q13-L14+M14,Q13)</f>
        <v>-1000</v>
      </c>
      <c r="R14" s="31"/>
      <c r="S14" s="32">
        <f>IF(A14="BP",S13-L14+M14,S13)</f>
        <v>38679.067999999999</v>
      </c>
      <c r="T14" s="31"/>
      <c r="U14" s="32">
        <f>IF(A14="BNP",U13-L14+M14,U13)</f>
        <v>-18000</v>
      </c>
      <c r="V14" s="31"/>
      <c r="W14" s="33" t="e">
        <f>IF(A14="-",W13-L14+M14,W13)</f>
        <v>#REF!</v>
      </c>
      <c r="X14" s="34"/>
      <c r="Y14" s="19">
        <f>Y13-L14+M14</f>
        <v>8879.0679999999993</v>
      </c>
    </row>
    <row r="15" spans="1:45" ht="11.25" customHeight="1" outlineLevel="1" x14ac:dyDescent="0.15">
      <c r="A15" s="69" t="s">
        <v>48</v>
      </c>
      <c r="B15" s="71">
        <v>42826</v>
      </c>
      <c r="C15" s="21" t="s">
        <v>60</v>
      </c>
      <c r="D15" s="22" t="s">
        <v>87</v>
      </c>
      <c r="E15" s="25" t="s">
        <v>59</v>
      </c>
      <c r="F15" s="45" t="s">
        <v>61</v>
      </c>
      <c r="G15" s="25"/>
      <c r="H15" s="51"/>
      <c r="I15" s="27"/>
      <c r="J15" s="27">
        <v>1652.4</v>
      </c>
      <c r="K15" s="28"/>
      <c r="L15" s="27">
        <f>J15</f>
        <v>1652.4</v>
      </c>
      <c r="M15" s="27"/>
      <c r="N15" s="35"/>
      <c r="O15" s="65"/>
      <c r="P15" s="29"/>
      <c r="Q15" s="30">
        <f>IF(A15="CE",Q14-L15+M15,Q14)</f>
        <v>-1000</v>
      </c>
      <c r="R15" s="31"/>
      <c r="S15" s="32">
        <f>IF(A15="BP",S14-L15+M15,S14)</f>
        <v>38679.067999999999</v>
      </c>
      <c r="T15" s="31"/>
      <c r="U15" s="32">
        <f>IF(A15="BNP",U14-L15+M15,U14)</f>
        <v>-18000</v>
      </c>
      <c r="V15" s="31"/>
      <c r="W15" s="33" t="e">
        <f>IF(A15="-",W14-L15+M15,W14)</f>
        <v>#REF!</v>
      </c>
      <c r="X15" s="34"/>
      <c r="Y15" s="19">
        <f>Y14-L15+M15</f>
        <v>7226.6679999999997</v>
      </c>
    </row>
    <row r="16" spans="1:45" s="34" customFormat="1" ht="11.25" customHeight="1" outlineLevel="1" x14ac:dyDescent="0.15">
      <c r="A16" s="70" t="s">
        <v>48</v>
      </c>
      <c r="B16" s="71">
        <v>42826</v>
      </c>
      <c r="C16" s="22" t="s">
        <v>62</v>
      </c>
      <c r="D16" s="22" t="s">
        <v>63</v>
      </c>
      <c r="E16" s="22" t="s">
        <v>62</v>
      </c>
      <c r="F16" s="22" t="s">
        <v>64</v>
      </c>
      <c r="G16" s="22" t="s">
        <v>62</v>
      </c>
      <c r="H16" s="22" t="s">
        <v>62</v>
      </c>
      <c r="I16" s="27"/>
      <c r="J16" s="27">
        <f>+I16*1.2</f>
        <v>0</v>
      </c>
      <c r="K16" s="28"/>
      <c r="L16" s="27"/>
      <c r="M16" s="27">
        <f>J16</f>
        <v>0</v>
      </c>
      <c r="N16" s="29"/>
      <c r="O16" s="29"/>
      <c r="P16" s="29"/>
      <c r="Q16" s="30">
        <f>IF(A16="CE",Q15-L16+M16,Q15)</f>
        <v>-1000</v>
      </c>
      <c r="R16" s="31"/>
      <c r="S16" s="32">
        <f>IF(A16="BP",S15-L16+M16,S15)</f>
        <v>38679.067999999999</v>
      </c>
      <c r="T16" s="31"/>
      <c r="U16" s="32">
        <f>IF(A16="BNP",U15-L16+M16,U15)</f>
        <v>-18000</v>
      </c>
      <c r="V16" s="31"/>
      <c r="W16" s="33" t="e">
        <f>IF(A16="-",W15-L16+M16,W15)</f>
        <v>#REF!</v>
      </c>
      <c r="Y16" s="19">
        <f>Y15-L16+M16</f>
        <v>7226.6679999999997</v>
      </c>
    </row>
    <row r="17" spans="1:45" ht="11.25" customHeight="1" outlineLevel="1" x14ac:dyDescent="0.15">
      <c r="A17" s="36" t="s">
        <v>47</v>
      </c>
      <c r="B17" s="71">
        <v>42826</v>
      </c>
      <c r="C17" s="21" t="s">
        <v>60</v>
      </c>
      <c r="D17" s="22" t="s">
        <v>88</v>
      </c>
      <c r="E17" s="25" t="s">
        <v>59</v>
      </c>
      <c r="F17" s="24"/>
      <c r="G17" s="25"/>
      <c r="H17" s="26"/>
      <c r="I17" s="27"/>
      <c r="J17" s="27">
        <v>538.79</v>
      </c>
      <c r="K17" s="28"/>
      <c r="L17" s="27">
        <f>J17</f>
        <v>538.79</v>
      </c>
      <c r="M17" s="27"/>
      <c r="N17" s="35"/>
      <c r="O17" s="65"/>
      <c r="P17" s="29"/>
      <c r="Q17" s="30">
        <f>IF(A17="CE",Q16-L17+M17,Q16)</f>
        <v>-1000</v>
      </c>
      <c r="R17" s="31"/>
      <c r="S17" s="32">
        <f>IF(A17="BP",S16-L17+M17,S16)</f>
        <v>38679.067999999999</v>
      </c>
      <c r="T17" s="31"/>
      <c r="U17" s="32">
        <f>IF(A17="BNP",U16-L17+M17,U16)</f>
        <v>-18538.79</v>
      </c>
      <c r="V17" s="31"/>
      <c r="W17" s="33" t="e">
        <f>IF(A17="-",W16-L17+M17,W16)</f>
        <v>#REF!</v>
      </c>
      <c r="X17" s="34"/>
      <c r="Y17" s="19">
        <f>Y16-L17+M17</f>
        <v>6687.8779999999997</v>
      </c>
    </row>
    <row r="18" spans="1:45" ht="11.25" customHeight="1" outlineLevel="1" x14ac:dyDescent="0.15">
      <c r="A18" s="36" t="s">
        <v>47</v>
      </c>
      <c r="B18" s="71">
        <v>42826</v>
      </c>
      <c r="C18" s="21" t="s">
        <v>60</v>
      </c>
      <c r="D18" s="22" t="s">
        <v>90</v>
      </c>
      <c r="E18" s="25" t="s">
        <v>59</v>
      </c>
      <c r="F18" s="24"/>
      <c r="G18" s="25" t="s">
        <v>65</v>
      </c>
      <c r="H18" s="26"/>
      <c r="I18" s="27"/>
      <c r="J18" s="27">
        <v>1087.8599999999999</v>
      </c>
      <c r="K18" s="28"/>
      <c r="L18" s="27">
        <f>J18</f>
        <v>1087.8599999999999</v>
      </c>
      <c r="M18" s="27"/>
      <c r="N18" s="35"/>
      <c r="O18" s="65"/>
      <c r="P18" s="29"/>
      <c r="Q18" s="30">
        <f>IF(A18="CE",Q17-L18+M18,Q17)</f>
        <v>-1000</v>
      </c>
      <c r="R18" s="31"/>
      <c r="S18" s="32">
        <f>IF(A18="BP",S17-L18+M18,S17)</f>
        <v>38679.067999999999</v>
      </c>
      <c r="T18" s="31"/>
      <c r="U18" s="32">
        <f>IF(A18="BNP",U17-L18+M18,U17)</f>
        <v>-19626.650000000001</v>
      </c>
      <c r="V18" s="31"/>
      <c r="W18" s="33" t="e">
        <f>IF(A18="-",W17-L18+M18,W17)</f>
        <v>#REF!</v>
      </c>
      <c r="X18" s="34"/>
      <c r="Y18" s="19">
        <f>Y17-L18+M18</f>
        <v>5600.018</v>
      </c>
    </row>
    <row r="19" spans="1:45" ht="11.25" customHeight="1" outlineLevel="1" x14ac:dyDescent="0.15">
      <c r="A19" s="36" t="s">
        <v>47</v>
      </c>
      <c r="B19" s="71">
        <v>42826</v>
      </c>
      <c r="C19" s="21" t="s">
        <v>60</v>
      </c>
      <c r="D19" s="22" t="s">
        <v>89</v>
      </c>
      <c r="E19" s="25" t="s">
        <v>59</v>
      </c>
      <c r="F19" s="24"/>
      <c r="G19" s="25" t="s">
        <v>65</v>
      </c>
      <c r="H19" s="26"/>
      <c r="I19" s="27"/>
      <c r="J19" s="27">
        <v>2751.39</v>
      </c>
      <c r="K19" s="28"/>
      <c r="L19" s="27">
        <f>J19</f>
        <v>2751.39</v>
      </c>
      <c r="M19" s="27"/>
      <c r="N19" s="35"/>
      <c r="O19" s="65"/>
      <c r="P19" s="29"/>
      <c r="Q19" s="30">
        <f>IF(A19="CE",Q18-L19+M19,Q18)</f>
        <v>-1000</v>
      </c>
      <c r="R19" s="31"/>
      <c r="S19" s="32">
        <f>IF(A19="BP",S18-L19+M19,S18)</f>
        <v>38679.067999999999</v>
      </c>
      <c r="T19" s="31"/>
      <c r="U19" s="32">
        <f>IF(A19="BNP",U18-L19+M19,U18)</f>
        <v>-22378.04</v>
      </c>
      <c r="V19" s="31"/>
      <c r="W19" s="33" t="e">
        <f>IF(A19="-",W18-L19+M19,W18)</f>
        <v>#REF!</v>
      </c>
      <c r="X19" s="34"/>
      <c r="Y19" s="19">
        <f>Y18-L19+M19</f>
        <v>2848.6280000000002</v>
      </c>
    </row>
    <row r="20" spans="1:45" ht="11.25" customHeight="1" outlineLevel="1" x14ac:dyDescent="0.15">
      <c r="A20" s="36" t="s">
        <v>47</v>
      </c>
      <c r="B20" s="71">
        <v>42829</v>
      </c>
      <c r="C20" s="21" t="s">
        <v>60</v>
      </c>
      <c r="D20" s="22" t="s">
        <v>91</v>
      </c>
      <c r="E20" s="25" t="s">
        <v>59</v>
      </c>
      <c r="F20" s="24"/>
      <c r="G20" s="25"/>
      <c r="H20" s="52"/>
      <c r="I20" s="27"/>
      <c r="J20" s="27">
        <v>766.92</v>
      </c>
      <c r="K20" s="28"/>
      <c r="L20" s="27">
        <f>J20</f>
        <v>766.92</v>
      </c>
      <c r="M20" s="27"/>
      <c r="N20" s="35"/>
      <c r="O20" s="65"/>
      <c r="P20" s="29"/>
      <c r="Q20" s="30">
        <f>IF(A20="CE",Q19-L20+M20,Q19)</f>
        <v>-1000</v>
      </c>
      <c r="R20" s="31"/>
      <c r="S20" s="32">
        <f>IF(A20="BP",S19-L20+M20,S19)</f>
        <v>38679.067999999999</v>
      </c>
      <c r="T20" s="31"/>
      <c r="U20" s="32">
        <f>IF(A20="BNP",U19-L20+M20,U19)</f>
        <v>-23144.959999999999</v>
      </c>
      <c r="V20" s="31"/>
      <c r="W20" s="33" t="e">
        <f>IF(A20="-",W19-L20+M20,W19)</f>
        <v>#REF!</v>
      </c>
      <c r="X20" s="34"/>
      <c r="Y20" s="19">
        <f>Y19-L20+M20</f>
        <v>2081.7080000000001</v>
      </c>
    </row>
    <row r="21" spans="1:45" s="53" customFormat="1" ht="11.25" customHeight="1" outlineLevel="1" x14ac:dyDescent="0.15">
      <c r="A21" s="36" t="s">
        <v>47</v>
      </c>
      <c r="B21" s="71">
        <v>42830</v>
      </c>
      <c r="C21" s="21" t="s">
        <v>60</v>
      </c>
      <c r="D21" s="22" t="s">
        <v>92</v>
      </c>
      <c r="E21" s="25" t="s">
        <v>59</v>
      </c>
      <c r="F21" s="45"/>
      <c r="G21" s="25"/>
      <c r="H21" s="51"/>
      <c r="I21" s="27"/>
      <c r="J21" s="27">
        <v>1703</v>
      </c>
      <c r="K21" s="28"/>
      <c r="L21" s="27">
        <f>J21</f>
        <v>1703</v>
      </c>
      <c r="M21" s="27"/>
      <c r="N21" s="35"/>
      <c r="O21" s="65"/>
      <c r="P21" s="29"/>
      <c r="Q21" s="30">
        <f>IF(A21="CE",Q20-L21+M21,Q20)</f>
        <v>-1000</v>
      </c>
      <c r="R21" s="31"/>
      <c r="S21" s="32">
        <f>IF(A21="BP",S20-L21+M21,S20)</f>
        <v>38679.067999999999</v>
      </c>
      <c r="T21" s="31"/>
      <c r="U21" s="32">
        <f>IF(A21="BNP",U20-L21+M21,U20)</f>
        <v>-24847.96</v>
      </c>
      <c r="V21" s="31"/>
      <c r="W21" s="33" t="e">
        <f>IF(A21="-",W20-L21+M21,W20)</f>
        <v>#REF!</v>
      </c>
      <c r="X21" s="34"/>
      <c r="Y21" s="19">
        <f>Y20-L21+M21</f>
        <v>378.70800000000008</v>
      </c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</row>
    <row r="22" spans="1:45" ht="11.25" customHeight="1" outlineLevel="1" x14ac:dyDescent="0.15">
      <c r="A22" s="20" t="s">
        <v>46</v>
      </c>
      <c r="B22" s="71">
        <v>42837</v>
      </c>
      <c r="C22" s="21" t="s">
        <v>49</v>
      </c>
      <c r="D22" s="22" t="s">
        <v>93</v>
      </c>
      <c r="E22" s="23" t="s">
        <v>51</v>
      </c>
      <c r="F22" s="24"/>
      <c r="G22" s="25" t="s">
        <v>66</v>
      </c>
      <c r="H22" s="26"/>
      <c r="I22" s="27"/>
      <c r="J22" s="27">
        <v>874.46</v>
      </c>
      <c r="K22" s="28"/>
      <c r="L22" s="27">
        <f>J22</f>
        <v>874.46</v>
      </c>
      <c r="M22" s="27"/>
      <c r="N22" s="35"/>
      <c r="O22" s="65"/>
      <c r="P22" s="29"/>
      <c r="Q22" s="30">
        <f>IF(A22="CE",Q21-L22+M22,Q21)</f>
        <v>-1000</v>
      </c>
      <c r="R22" s="31"/>
      <c r="S22" s="32">
        <f>IF(A22="BP",S21-L22+M22,S21)</f>
        <v>37804.608</v>
      </c>
      <c r="T22" s="31"/>
      <c r="U22" s="32">
        <f>IF(A22="BNP",U21-L22+M22,U21)</f>
        <v>-24847.96</v>
      </c>
      <c r="V22" s="31"/>
      <c r="W22" s="33" t="e">
        <f>IF(A22="-",W21-L22+M22,W21)</f>
        <v>#REF!</v>
      </c>
      <c r="X22" s="34"/>
      <c r="Y22" s="19">
        <f>Y21-L22+M22</f>
        <v>-495.75199999999995</v>
      </c>
    </row>
    <row r="23" spans="1:45" ht="11.25" customHeight="1" outlineLevel="1" x14ac:dyDescent="0.15">
      <c r="A23" s="20" t="s">
        <v>45</v>
      </c>
      <c r="B23" s="71">
        <v>42839</v>
      </c>
      <c r="C23" s="21" t="s">
        <v>49</v>
      </c>
      <c r="D23" s="22" t="s">
        <v>67</v>
      </c>
      <c r="E23" s="25" t="s">
        <v>54</v>
      </c>
      <c r="F23" s="24"/>
      <c r="G23" s="25" t="s">
        <v>68</v>
      </c>
      <c r="H23" s="51"/>
      <c r="I23" s="27"/>
      <c r="J23" s="27">
        <v>1286.8</v>
      </c>
      <c r="K23" s="28"/>
      <c r="L23" s="27">
        <f>J23</f>
        <v>1286.8</v>
      </c>
      <c r="M23" s="27"/>
      <c r="N23" s="35"/>
      <c r="O23" s="65"/>
      <c r="P23" s="29"/>
      <c r="Q23" s="30">
        <f>IF(A23="CE",Q22-L23+M23,Q22)</f>
        <v>-2286.8000000000002</v>
      </c>
      <c r="R23" s="31"/>
      <c r="S23" s="32">
        <f>IF(A23="BP",S22-L23+M23,S22)</f>
        <v>37804.608</v>
      </c>
      <c r="T23" s="31"/>
      <c r="U23" s="32">
        <f>IF(A23="BNP",U22-L23+M23,U22)</f>
        <v>-24847.96</v>
      </c>
      <c r="V23" s="31"/>
      <c r="W23" s="33" t="e">
        <f>IF(A23="-",W22-L23+M23,W22)</f>
        <v>#REF!</v>
      </c>
      <c r="X23" s="34"/>
      <c r="Y23" s="19">
        <f>Y22-L23+M23</f>
        <v>-1782.5519999999999</v>
      </c>
    </row>
    <row r="24" spans="1:45" ht="11.25" customHeight="1" outlineLevel="1" x14ac:dyDescent="0.15">
      <c r="A24" s="36" t="s">
        <v>46</v>
      </c>
      <c r="B24" s="71">
        <v>42840</v>
      </c>
      <c r="C24" s="21" t="s">
        <v>49</v>
      </c>
      <c r="D24" s="22" t="s">
        <v>69</v>
      </c>
      <c r="E24" s="25" t="s">
        <v>59</v>
      </c>
      <c r="F24" s="24"/>
      <c r="G24" s="25"/>
      <c r="H24" s="26"/>
      <c r="I24" s="27"/>
      <c r="J24" s="27">
        <v>10000</v>
      </c>
      <c r="K24" s="28"/>
      <c r="L24" s="27">
        <f>J24</f>
        <v>10000</v>
      </c>
      <c r="M24" s="27"/>
      <c r="N24" s="35"/>
      <c r="O24" s="35"/>
      <c r="P24" s="29"/>
      <c r="Q24" s="30">
        <f>IF(A24="CE",Q23-L24+M24,Q23)</f>
        <v>-2286.8000000000002</v>
      </c>
      <c r="R24" s="31"/>
      <c r="S24" s="32">
        <f>IF(A24="BP",S23-L24+M24,S23)</f>
        <v>27804.608</v>
      </c>
      <c r="T24" s="31"/>
      <c r="U24" s="32">
        <f>IF(A24="BNP",U23-L24+M24,U23)</f>
        <v>-24847.96</v>
      </c>
      <c r="V24" s="31"/>
      <c r="W24" s="33" t="e">
        <f>IF(A24="-",W23-L24+M24,W23)</f>
        <v>#REF!</v>
      </c>
      <c r="X24" s="34"/>
      <c r="Y24" s="19">
        <f>Y23-L24+M24</f>
        <v>-11782.552</v>
      </c>
    </row>
    <row r="25" spans="1:45" ht="11.25" customHeight="1" outlineLevel="1" x14ac:dyDescent="0.15">
      <c r="A25" s="36" t="s">
        <v>46</v>
      </c>
      <c r="B25" s="71">
        <v>42842</v>
      </c>
      <c r="C25" s="21" t="s">
        <v>49</v>
      </c>
      <c r="D25" s="22" t="s">
        <v>70</v>
      </c>
      <c r="E25" s="23" t="s">
        <v>51</v>
      </c>
      <c r="F25" s="24"/>
      <c r="G25" s="25"/>
      <c r="H25" s="26"/>
      <c r="I25" s="27"/>
      <c r="J25" s="27">
        <v>2.25</v>
      </c>
      <c r="K25" s="28"/>
      <c r="L25" s="27">
        <f>J25</f>
        <v>2.25</v>
      </c>
      <c r="M25" s="27"/>
      <c r="N25" s="35"/>
      <c r="O25" s="35"/>
      <c r="P25" s="29"/>
      <c r="Q25" s="30">
        <f>IF(A25="CE",Q24-L25+M25,Q24)</f>
        <v>-2286.8000000000002</v>
      </c>
      <c r="R25" s="31"/>
      <c r="S25" s="32">
        <f>IF(A25="BP",S24-L25+M25,S24)</f>
        <v>27802.358</v>
      </c>
      <c r="T25" s="31"/>
      <c r="U25" s="32">
        <f>IF(A25="BNP",U24-L25+M25,U24)</f>
        <v>-24847.96</v>
      </c>
      <c r="V25" s="31"/>
      <c r="W25" s="33" t="e">
        <f>IF(A25="-",W24-L25+M25,W24)</f>
        <v>#REF!</v>
      </c>
      <c r="X25" s="34"/>
      <c r="Y25" s="19">
        <f>Y24-L25+M25</f>
        <v>-11784.802</v>
      </c>
    </row>
    <row r="26" spans="1:45" ht="11.25" customHeight="1" outlineLevel="1" x14ac:dyDescent="0.15">
      <c r="A26" s="36" t="s">
        <v>46</v>
      </c>
      <c r="B26" s="72">
        <v>42845</v>
      </c>
      <c r="C26" s="21" t="s">
        <v>49</v>
      </c>
      <c r="D26" s="22" t="s">
        <v>71</v>
      </c>
      <c r="E26" s="23" t="s">
        <v>51</v>
      </c>
      <c r="F26" s="24"/>
      <c r="G26" s="25"/>
      <c r="H26" s="26"/>
      <c r="I26" s="27"/>
      <c r="J26" s="27">
        <v>17.45</v>
      </c>
      <c r="K26" s="28"/>
      <c r="L26" s="27">
        <f>J26</f>
        <v>17.45</v>
      </c>
      <c r="M26" s="27"/>
      <c r="N26" s="35"/>
      <c r="O26" s="35"/>
      <c r="P26" s="29"/>
      <c r="Q26" s="30">
        <f>IF(A26="CE",Q25-L26+M26,Q25)</f>
        <v>-2286.8000000000002</v>
      </c>
      <c r="R26" s="31"/>
      <c r="S26" s="32">
        <f>IF(A26="BP",S25-L26+M26,S25)</f>
        <v>27784.907999999999</v>
      </c>
      <c r="T26" s="31"/>
      <c r="U26" s="32">
        <f>IF(A26="BNP",U25-L26+M26,U25)</f>
        <v>-24847.96</v>
      </c>
      <c r="V26" s="31"/>
      <c r="W26" s="33" t="e">
        <f>IF(A26="-",W25-L26+M26,W25)</f>
        <v>#REF!</v>
      </c>
      <c r="X26" s="34"/>
      <c r="Y26" s="19">
        <f>Y25-L26+M26</f>
        <v>-11802.252</v>
      </c>
    </row>
    <row r="27" spans="1:45" ht="11.25" customHeight="1" outlineLevel="1" x14ac:dyDescent="0.15">
      <c r="A27" s="36" t="s">
        <v>46</v>
      </c>
      <c r="B27" s="72">
        <v>42847</v>
      </c>
      <c r="C27" s="21" t="s">
        <v>49</v>
      </c>
      <c r="D27" s="22" t="s">
        <v>72</v>
      </c>
      <c r="E27" s="23" t="s">
        <v>51</v>
      </c>
      <c r="F27" s="24"/>
      <c r="G27" s="25"/>
      <c r="H27" s="26"/>
      <c r="I27" s="27"/>
      <c r="J27" s="27">
        <v>27.4</v>
      </c>
      <c r="K27" s="28"/>
      <c r="L27" s="27">
        <f>J27</f>
        <v>27.4</v>
      </c>
      <c r="M27" s="27"/>
      <c r="N27" s="35"/>
      <c r="O27" s="35"/>
      <c r="P27" s="29"/>
      <c r="Q27" s="30">
        <f>IF(A27="CE",Q26-L27+M27,Q26)</f>
        <v>-2286.8000000000002</v>
      </c>
      <c r="R27" s="31"/>
      <c r="S27" s="32">
        <f>IF(A27="BP",S26-L27+M27,S26)</f>
        <v>27757.507999999998</v>
      </c>
      <c r="T27" s="31"/>
      <c r="U27" s="32">
        <f>IF(A27="BNP",U26-L27+M27,U26)</f>
        <v>-24847.96</v>
      </c>
      <c r="V27" s="31"/>
      <c r="W27" s="33" t="e">
        <f>IF(A27="-",W26-L27+M27,W26)</f>
        <v>#REF!</v>
      </c>
      <c r="X27" s="34"/>
      <c r="Y27" s="19">
        <f>Y26-L27+M27</f>
        <v>-11829.652</v>
      </c>
    </row>
    <row r="28" spans="1:45" ht="11.25" customHeight="1" outlineLevel="1" x14ac:dyDescent="0.15">
      <c r="A28" s="36" t="s">
        <v>46</v>
      </c>
      <c r="B28" s="72">
        <v>42849</v>
      </c>
      <c r="C28" s="21" t="s">
        <v>49</v>
      </c>
      <c r="D28" s="22" t="s">
        <v>73</v>
      </c>
      <c r="E28" s="23" t="s">
        <v>51</v>
      </c>
      <c r="F28" s="24"/>
      <c r="G28" s="25"/>
      <c r="H28" s="26"/>
      <c r="I28" s="27"/>
      <c r="J28" s="27">
        <v>248.37</v>
      </c>
      <c r="K28" s="28"/>
      <c r="L28" s="27">
        <f>J28</f>
        <v>248.37</v>
      </c>
      <c r="M28" s="27"/>
      <c r="N28" s="35"/>
      <c r="O28" s="35"/>
      <c r="P28" s="29"/>
      <c r="Q28" s="30">
        <f>IF(A28="CE",Q27-L28+M28,Q27)</f>
        <v>-2286.8000000000002</v>
      </c>
      <c r="R28" s="31"/>
      <c r="S28" s="32">
        <f>IF(A28="BP",S27-L28+M28,S27)</f>
        <v>27509.137999999999</v>
      </c>
      <c r="T28" s="31"/>
      <c r="U28" s="32">
        <f>IF(A28="BNP",U27-L28+M28,U27)</f>
        <v>-24847.96</v>
      </c>
      <c r="V28" s="31"/>
      <c r="W28" s="33" t="e">
        <f>IF(A28="-",W27-L28+M28,W27)</f>
        <v>#REF!</v>
      </c>
      <c r="X28" s="34"/>
      <c r="Y28" s="19">
        <f>Y27-L28+M28</f>
        <v>-12078.022000000001</v>
      </c>
    </row>
    <row r="29" spans="1:45" ht="11.25" customHeight="1" outlineLevel="1" x14ac:dyDescent="0.15">
      <c r="A29" s="36" t="s">
        <v>46</v>
      </c>
      <c r="B29" s="72">
        <v>42849</v>
      </c>
      <c r="C29" s="21" t="s">
        <v>49</v>
      </c>
      <c r="D29" s="22" t="s">
        <v>94</v>
      </c>
      <c r="E29" s="25" t="s">
        <v>59</v>
      </c>
      <c r="F29" s="24"/>
      <c r="G29" s="25"/>
      <c r="H29" s="26"/>
      <c r="I29" s="27"/>
      <c r="J29" s="27">
        <v>699.9</v>
      </c>
      <c r="K29" s="28"/>
      <c r="L29" s="27">
        <f>J29</f>
        <v>699.9</v>
      </c>
      <c r="M29" s="27"/>
      <c r="N29" s="35"/>
      <c r="O29" s="35"/>
      <c r="P29" s="29"/>
      <c r="Q29" s="30">
        <f>IF(A29="CE",Q28-L29+M29,Q28)</f>
        <v>-2286.8000000000002</v>
      </c>
      <c r="R29" s="31"/>
      <c r="S29" s="32">
        <f>IF(A29="BP",S28-L29+M29,S28)</f>
        <v>26809.237999999998</v>
      </c>
      <c r="T29" s="31"/>
      <c r="U29" s="32">
        <f>IF(A29="BNP",U28-L29+M29,U28)</f>
        <v>-24847.96</v>
      </c>
      <c r="V29" s="31"/>
      <c r="W29" s="33" t="e">
        <f>IF(A29="-",W28-L29+M29,W28)</f>
        <v>#REF!</v>
      </c>
      <c r="X29" s="34"/>
      <c r="Y29" s="19">
        <f>Y28-L29+M29</f>
        <v>-12777.922</v>
      </c>
    </row>
    <row r="30" spans="1:45" ht="11.25" customHeight="1" outlineLevel="1" x14ac:dyDescent="0.15">
      <c r="A30" s="36" t="s">
        <v>46</v>
      </c>
      <c r="B30" s="72">
        <v>42855</v>
      </c>
      <c r="C30" s="21" t="s">
        <v>49</v>
      </c>
      <c r="D30" s="22" t="s">
        <v>74</v>
      </c>
      <c r="E30" s="25" t="s">
        <v>54</v>
      </c>
      <c r="F30" s="54"/>
      <c r="G30" s="25" t="s">
        <v>75</v>
      </c>
      <c r="H30" s="51"/>
      <c r="I30" s="27"/>
      <c r="J30" s="27">
        <v>564.64</v>
      </c>
      <c r="K30" s="28"/>
      <c r="L30" s="27">
        <f>J30</f>
        <v>564.64</v>
      </c>
      <c r="M30" s="27"/>
      <c r="N30" s="35"/>
      <c r="O30" s="35"/>
      <c r="P30" s="29"/>
      <c r="Q30" s="30">
        <f>IF(A30="CE",Q29-L30+M30,Q29)</f>
        <v>-2286.8000000000002</v>
      </c>
      <c r="R30" s="31"/>
      <c r="S30" s="32">
        <f>IF(A30="BP",S29-L30+M30,S29)</f>
        <v>26244.597999999998</v>
      </c>
      <c r="T30" s="31"/>
      <c r="U30" s="32">
        <f>IF(A30="BNP",U29-L30+M30,U29)</f>
        <v>-24847.96</v>
      </c>
      <c r="V30" s="31"/>
      <c r="W30" s="33" t="e">
        <f>IF(A30="-",W29-L30+M30,W29)</f>
        <v>#REF!</v>
      </c>
      <c r="X30" s="34"/>
      <c r="Y30" s="19">
        <f>Y29-L30+M30</f>
        <v>-13342.562</v>
      </c>
    </row>
    <row r="31" spans="1:45" ht="11.25" customHeight="1" outlineLevel="1" x14ac:dyDescent="0.15">
      <c r="A31" s="36" t="s">
        <v>46</v>
      </c>
      <c r="B31" s="72">
        <v>42855</v>
      </c>
      <c r="C31" s="21" t="s">
        <v>49</v>
      </c>
      <c r="D31" s="22" t="s">
        <v>76</v>
      </c>
      <c r="E31" s="25" t="s">
        <v>59</v>
      </c>
      <c r="F31" s="24"/>
      <c r="G31" s="25"/>
      <c r="H31" s="26"/>
      <c r="I31" s="27"/>
      <c r="J31" s="27">
        <v>5000</v>
      </c>
      <c r="K31" s="28"/>
      <c r="L31" s="27">
        <f>J31</f>
        <v>5000</v>
      </c>
      <c r="M31" s="27"/>
      <c r="N31" s="35"/>
      <c r="O31" s="35"/>
      <c r="P31" s="29"/>
      <c r="Q31" s="30">
        <f>IF(A31="CE",Q30-L31+M31,Q30)</f>
        <v>-2286.8000000000002</v>
      </c>
      <c r="R31" s="31"/>
      <c r="S31" s="32">
        <f>IF(A31="BP",S30-L31+M31,S30)</f>
        <v>21244.597999999998</v>
      </c>
      <c r="T31" s="31"/>
      <c r="U31" s="32">
        <f>IF(A31="BNP",U30-L31+M31,U30)</f>
        <v>-24847.96</v>
      </c>
      <c r="V31" s="31"/>
      <c r="W31" s="33" t="e">
        <f>IF(A31="-",W30-L31+M31,W30)</f>
        <v>#REF!</v>
      </c>
      <c r="X31" s="34"/>
      <c r="Y31" s="19">
        <f>Y30-L31+M31</f>
        <v>-18342.561999999998</v>
      </c>
    </row>
    <row r="32" spans="1:45" ht="11.25" customHeight="1" outlineLevel="1" x14ac:dyDescent="0.15">
      <c r="A32" s="36" t="s">
        <v>46</v>
      </c>
      <c r="B32" s="72">
        <v>42855</v>
      </c>
      <c r="C32" s="21" t="s">
        <v>60</v>
      </c>
      <c r="D32" s="22" t="s">
        <v>77</v>
      </c>
      <c r="E32" s="25" t="s">
        <v>59</v>
      </c>
      <c r="F32" s="24"/>
      <c r="G32" s="25"/>
      <c r="H32" s="26"/>
      <c r="I32" s="27"/>
      <c r="J32" s="27">
        <v>250.01</v>
      </c>
      <c r="K32" s="28"/>
      <c r="L32" s="27">
        <f>J32</f>
        <v>250.01</v>
      </c>
      <c r="M32" s="27"/>
      <c r="N32" s="35"/>
      <c r="O32" s="35"/>
      <c r="P32" s="29"/>
      <c r="Q32" s="30">
        <f>IF(A32="CE",Q31-L32+M32,Q31)</f>
        <v>-2286.8000000000002</v>
      </c>
      <c r="R32" s="31"/>
      <c r="S32" s="32">
        <f>IF(A32="BP",S31-L32+M32,S31)</f>
        <v>20994.588</v>
      </c>
      <c r="T32" s="31"/>
      <c r="U32" s="32">
        <f>IF(A32="BNP",U31-L32+M32,U31)</f>
        <v>-24847.96</v>
      </c>
      <c r="V32" s="31"/>
      <c r="W32" s="33" t="e">
        <f>IF(A32="-",W31-L32+M32,W31)</f>
        <v>#REF!</v>
      </c>
      <c r="X32" s="34"/>
      <c r="Y32" s="19">
        <f>Y31-L32+M32</f>
        <v>-18592.571999999996</v>
      </c>
    </row>
    <row r="33" spans="1:45" ht="11.25" customHeight="1" outlineLevel="1" x14ac:dyDescent="0.15">
      <c r="A33" s="36" t="s">
        <v>46</v>
      </c>
      <c r="B33" s="72">
        <v>42855</v>
      </c>
      <c r="C33" s="21" t="s">
        <v>60</v>
      </c>
      <c r="D33" s="22" t="s">
        <v>78</v>
      </c>
      <c r="E33" s="25" t="s">
        <v>59</v>
      </c>
      <c r="F33" s="24"/>
      <c r="G33" s="25"/>
      <c r="H33" s="26"/>
      <c r="I33" s="27"/>
      <c r="J33" s="27">
        <v>117.52</v>
      </c>
      <c r="K33" s="28"/>
      <c r="L33" s="27">
        <f>J33</f>
        <v>117.52</v>
      </c>
      <c r="M33" s="27"/>
      <c r="N33" s="35"/>
      <c r="O33" s="35"/>
      <c r="P33" s="29"/>
      <c r="Q33" s="30">
        <f>IF(A33="CE",Q32-L33+M33,Q32)</f>
        <v>-2286.8000000000002</v>
      </c>
      <c r="R33" s="31"/>
      <c r="S33" s="32">
        <f>IF(A33="BP",S32-L33+M33,S32)</f>
        <v>20877.067999999999</v>
      </c>
      <c r="T33" s="31"/>
      <c r="U33" s="32">
        <f>IF(A33="BNP",U32-L33+M33,U32)</f>
        <v>-24847.96</v>
      </c>
      <c r="V33" s="31"/>
      <c r="W33" s="33" t="e">
        <f>IF(A33="-",W32-L33+M33,W32)</f>
        <v>#REF!</v>
      </c>
      <c r="X33" s="34"/>
      <c r="Y33" s="19">
        <f>Y32-L33+M33</f>
        <v>-18710.091999999997</v>
      </c>
    </row>
    <row r="34" spans="1:45" ht="11.25" customHeight="1" outlineLevel="1" x14ac:dyDescent="0.15">
      <c r="A34" s="36" t="s">
        <v>46</v>
      </c>
      <c r="B34" s="72">
        <v>42855</v>
      </c>
      <c r="C34" s="21" t="s">
        <v>60</v>
      </c>
      <c r="D34" s="22" t="s">
        <v>95</v>
      </c>
      <c r="E34" s="25" t="s">
        <v>59</v>
      </c>
      <c r="F34" s="24"/>
      <c r="G34" s="25"/>
      <c r="H34" s="52"/>
      <c r="I34" s="27"/>
      <c r="J34" s="27">
        <v>95.76</v>
      </c>
      <c r="K34" s="28"/>
      <c r="L34" s="27">
        <f>J34</f>
        <v>95.76</v>
      </c>
      <c r="M34" s="27"/>
      <c r="N34" s="35"/>
      <c r="O34" s="35"/>
      <c r="P34" s="29"/>
      <c r="Q34" s="30">
        <f>IF(A34="CE",Q33-L34+M34,Q33)</f>
        <v>-2286.8000000000002</v>
      </c>
      <c r="R34" s="31"/>
      <c r="S34" s="32">
        <f>IF(A34="BP",S33-L34+M34,S33)</f>
        <v>20781.308000000001</v>
      </c>
      <c r="T34" s="31"/>
      <c r="U34" s="32">
        <f>IF(A34="BNP",U33-L34+M34,U33)</f>
        <v>-24847.96</v>
      </c>
      <c r="V34" s="31"/>
      <c r="W34" s="33" t="e">
        <f>IF(A34="-",W33-L34+M34,W33)</f>
        <v>#REF!</v>
      </c>
      <c r="X34" s="34"/>
      <c r="Y34" s="19">
        <f>Y33-L34+M34</f>
        <v>-18805.851999999995</v>
      </c>
    </row>
    <row r="35" spans="1:45" ht="11.25" customHeight="1" outlineLevel="1" x14ac:dyDescent="0.15">
      <c r="A35" s="36" t="s">
        <v>46</v>
      </c>
      <c r="B35" s="72">
        <v>42855</v>
      </c>
      <c r="C35" s="21" t="s">
        <v>49</v>
      </c>
      <c r="D35" s="22" t="s">
        <v>79</v>
      </c>
      <c r="E35" s="25" t="s">
        <v>59</v>
      </c>
      <c r="F35" s="24"/>
      <c r="G35" s="25"/>
      <c r="H35" s="26"/>
      <c r="I35" s="27"/>
      <c r="J35" s="27">
        <v>486.98</v>
      </c>
      <c r="K35" s="28"/>
      <c r="L35" s="27">
        <f>J35</f>
        <v>486.98</v>
      </c>
      <c r="M35" s="27"/>
      <c r="N35" s="35"/>
      <c r="O35" s="65"/>
      <c r="P35" s="29"/>
      <c r="Q35" s="30">
        <f>IF(A35="CE",Q34-L35+M35,Q34)</f>
        <v>-2286.8000000000002</v>
      </c>
      <c r="R35" s="31"/>
      <c r="S35" s="32">
        <f>IF(A35="BP",S34-L35+M35,S34)</f>
        <v>20294.328000000001</v>
      </c>
      <c r="T35" s="31"/>
      <c r="U35" s="32">
        <f>IF(A35="BNP",U34-L35+M35,U34)</f>
        <v>-24847.96</v>
      </c>
      <c r="V35" s="31"/>
      <c r="W35" s="33" t="e">
        <f>IF(A35="-",W34-L35+M35,W34)</f>
        <v>#REF!</v>
      </c>
      <c r="X35" s="34"/>
      <c r="Y35" s="19">
        <f>Y34-L35+M35</f>
        <v>-19292.831999999995</v>
      </c>
    </row>
    <row r="36" spans="1:45" ht="11.25" customHeight="1" outlineLevel="1" x14ac:dyDescent="0.15">
      <c r="A36" s="36" t="s">
        <v>46</v>
      </c>
      <c r="B36" s="72">
        <v>42855</v>
      </c>
      <c r="C36" s="21" t="s">
        <v>49</v>
      </c>
      <c r="D36" s="22" t="s">
        <v>80</v>
      </c>
      <c r="E36" s="25" t="s">
        <v>59</v>
      </c>
      <c r="F36" s="24"/>
      <c r="G36" s="25"/>
      <c r="H36" s="26"/>
      <c r="I36" s="27"/>
      <c r="J36" s="27">
        <v>3028</v>
      </c>
      <c r="K36" s="28"/>
      <c r="L36" s="27">
        <f>J36</f>
        <v>3028</v>
      </c>
      <c r="M36" s="27"/>
      <c r="N36" s="35"/>
      <c r="O36" s="65"/>
      <c r="P36" s="29"/>
      <c r="Q36" s="30">
        <f>IF(A36="CE",Q35-L36+M36,Q35)</f>
        <v>-2286.8000000000002</v>
      </c>
      <c r="R36" s="31"/>
      <c r="S36" s="32">
        <f>IF(A36="BP",S35-L36+M36,S35)</f>
        <v>17266.328000000001</v>
      </c>
      <c r="T36" s="31"/>
      <c r="U36" s="32">
        <f>IF(A36="BNP",U35-L36+M36,U35)</f>
        <v>-24847.96</v>
      </c>
      <c r="V36" s="31"/>
      <c r="W36" s="33" t="e">
        <f>IF(A36="-",W35-L36+M36,W35)</f>
        <v>#REF!</v>
      </c>
      <c r="X36" s="34"/>
      <c r="Y36" s="19">
        <f>Y35-L36+M36</f>
        <v>-22320.831999999995</v>
      </c>
    </row>
    <row r="37" spans="1:45" s="34" customFormat="1" ht="11.25" customHeight="1" outlineLevel="1" x14ac:dyDescent="0.15">
      <c r="A37" s="36" t="s">
        <v>46</v>
      </c>
      <c r="B37" s="72">
        <v>42855</v>
      </c>
      <c r="C37" s="55" t="s">
        <v>81</v>
      </c>
      <c r="D37" s="22" t="s">
        <v>96</v>
      </c>
      <c r="E37" s="25" t="s">
        <v>59</v>
      </c>
      <c r="F37" s="24"/>
      <c r="G37" s="25"/>
      <c r="H37" s="26"/>
      <c r="I37" s="27">
        <v>432</v>
      </c>
      <c r="J37" s="27">
        <f>+I37*1.2</f>
        <v>518.4</v>
      </c>
      <c r="K37" s="28"/>
      <c r="L37" s="27">
        <f>J37</f>
        <v>518.4</v>
      </c>
      <c r="M37" s="27"/>
      <c r="N37" s="35"/>
      <c r="O37" s="65"/>
      <c r="P37" s="29"/>
      <c r="Q37" s="30">
        <f>IF(A37="CE",Q36-L37+M37,Q36)</f>
        <v>-2286.8000000000002</v>
      </c>
      <c r="R37" s="31"/>
      <c r="S37" s="32">
        <f>IF(A37="BP",S36-L37+M37,S36)</f>
        <v>16747.928</v>
      </c>
      <c r="T37" s="31"/>
      <c r="U37" s="32">
        <f>IF(A37="BNP",U36-L37+M37,U36)</f>
        <v>-24847.96</v>
      </c>
      <c r="V37" s="31"/>
      <c r="W37" s="33" t="e">
        <f>IF(A37="-",W36-L37+M37,W36)</f>
        <v>#REF!</v>
      </c>
      <c r="Y37" s="19">
        <f>Y36-L37+M37</f>
        <v>-22839.231999999996</v>
      </c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</row>
    <row r="38" spans="1:45" ht="11.25" customHeight="1" outlineLevel="1" x14ac:dyDescent="0.25">
      <c r="O38" s="35"/>
      <c r="P38" s="35"/>
      <c r="Q38" s="19"/>
      <c r="S38" s="19"/>
      <c r="U38" s="19"/>
      <c r="W38" s="35"/>
      <c r="X38" s="63"/>
    </row>
    <row r="39" spans="1:45" outlineLevel="1" x14ac:dyDescent="0.25"/>
    <row r="40" spans="1:45" outlineLevel="1" x14ac:dyDescent="0.25"/>
    <row r="41" spans="1:45" outlineLevel="1" x14ac:dyDescent="0.25"/>
    <row r="42" spans="1:45" outlineLevel="1" x14ac:dyDescent="0.25"/>
    <row r="43" spans="1:45" outlineLevel="1" x14ac:dyDescent="0.25"/>
  </sheetData>
  <sortState ref="B2:B37">
    <sortCondition ref="B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">
                <anchor moveWithCells="1" sizeWithCells="1">
                  <from>
                    <xdr:col>25</xdr:col>
                    <xdr:colOff>295275</xdr:colOff>
                    <xdr:row>5</xdr:row>
                    <xdr:rowOff>95250</xdr:rowOff>
                  </from>
                  <to>
                    <xdr:col>27</xdr:col>
                    <xdr:colOff>561975</xdr:colOff>
                    <xdr:row>16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EBP</vt:lpstr>
      <vt:lpstr>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2017-02-07T15:44:50Z</dcterms:created>
  <dcterms:modified xsi:type="dcterms:W3CDTF">2017-02-07T16:36:38Z</dcterms:modified>
</cp:coreProperties>
</file>