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95" windowWidth="20115" windowHeight="6600"/>
  </bookViews>
  <sheets>
    <sheet name="planning" sheetId="4" r:id="rId1"/>
    <sheet name="Fiche mensuelle" sheetId="1" r:id="rId2"/>
  </sheets>
  <definedNames>
    <definedName name="date">planning!$F$6:$EZ$6</definedName>
    <definedName name="début">planning!#REF!</definedName>
    <definedName name="ESSAIE">planning!#REF!</definedName>
    <definedName name="F">planning!$E$7:$GE$7</definedName>
    <definedName name="Fiche_salariés">planning!$1:$1048576</definedName>
    <definedName name="fin">planning!#REF!</definedName>
    <definedName name="mois">planning!$E$5:$AI$5</definedName>
    <definedName name="MOIS1">planning!$E$5,planning!#REF!</definedName>
    <definedName name="Nom_salariés">planning!$A$9:$A$25</definedName>
  </definedNames>
  <calcPr calcId="145621"/>
</workbook>
</file>

<file path=xl/calcChain.xml><?xml version="1.0" encoding="utf-8"?>
<calcChain xmlns="http://schemas.openxmlformats.org/spreadsheetml/2006/main">
  <c r="E37" i="4" l="1"/>
  <c r="AJ39" i="4"/>
  <c r="AJ38" i="4"/>
  <c r="F5" i="4" l="1"/>
  <c r="E5" i="4"/>
  <c r="G5" i="1"/>
  <c r="F6" i="4" l="1"/>
  <c r="D12" i="1"/>
  <c r="G5" i="4"/>
  <c r="I5" i="4"/>
  <c r="I6" i="4" s="1"/>
  <c r="K5" i="4"/>
  <c r="M5" i="4"/>
  <c r="M6" i="4" s="1"/>
  <c r="O5" i="4"/>
  <c r="Q5" i="4"/>
  <c r="Q6" i="4" s="1"/>
  <c r="S5" i="4"/>
  <c r="U5" i="4"/>
  <c r="U6" i="4" s="1"/>
  <c r="W5" i="4"/>
  <c r="Y5" i="4"/>
  <c r="Y6" i="4" s="1"/>
  <c r="AA5" i="4"/>
  <c r="AC5" i="4"/>
  <c r="AC6" i="4" s="1"/>
  <c r="AE5" i="4"/>
  <c r="AG5" i="4"/>
  <c r="AG6" i="4" s="1"/>
  <c r="AI5" i="4"/>
  <c r="H5" i="4"/>
  <c r="H6" i="4" s="1"/>
  <c r="J5" i="4"/>
  <c r="J6" i="4" s="1"/>
  <c r="L5" i="4"/>
  <c r="L6" i="4" s="1"/>
  <c r="N5" i="4"/>
  <c r="N6" i="4" s="1"/>
  <c r="P5" i="4"/>
  <c r="P6" i="4" s="1"/>
  <c r="R5" i="4"/>
  <c r="R6" i="4" s="1"/>
  <c r="T5" i="4"/>
  <c r="T6" i="4" s="1"/>
  <c r="V5" i="4"/>
  <c r="V6" i="4" s="1"/>
  <c r="X5" i="4"/>
  <c r="X6" i="4" s="1"/>
  <c r="Z5" i="4"/>
  <c r="Z6" i="4" s="1"/>
  <c r="AB5" i="4"/>
  <c r="AB6" i="4" s="1"/>
  <c r="AD5" i="4"/>
  <c r="AD6" i="4" s="1"/>
  <c r="AF5" i="4"/>
  <c r="AF6" i="4" s="1"/>
  <c r="AH5" i="4"/>
  <c r="AH6" i="4" s="1"/>
  <c r="H7" i="4"/>
  <c r="J7" i="4"/>
  <c r="M7" i="4"/>
  <c r="N7" i="4"/>
  <c r="P7" i="4"/>
  <c r="R7" i="4"/>
  <c r="U7" i="4"/>
  <c r="V7" i="4"/>
  <c r="X7" i="4"/>
  <c r="Z7" i="4"/>
  <c r="AC7" i="4"/>
  <c r="AD7" i="4"/>
  <c r="AF7" i="4"/>
  <c r="AH7" i="4"/>
  <c r="F7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AH39" i="4"/>
  <c r="AI39" i="4"/>
  <c r="F39" i="4"/>
  <c r="G38" i="4"/>
  <c r="H38" i="4"/>
  <c r="I38" i="4"/>
  <c r="J38" i="4"/>
  <c r="K38" i="4"/>
  <c r="L38" i="4"/>
  <c r="M38" i="4"/>
  <c r="N38" i="4"/>
  <c r="O38" i="4"/>
  <c r="P38" i="4"/>
  <c r="Q38" i="4"/>
  <c r="R38" i="4"/>
  <c r="S38" i="4"/>
  <c r="T38" i="4"/>
  <c r="U38" i="4"/>
  <c r="V38" i="4"/>
  <c r="W38" i="4"/>
  <c r="X38" i="4"/>
  <c r="Y38" i="4"/>
  <c r="Z38" i="4"/>
  <c r="AA38" i="4"/>
  <c r="AB38" i="4"/>
  <c r="AC38" i="4"/>
  <c r="AD38" i="4"/>
  <c r="AE38" i="4"/>
  <c r="AF38" i="4"/>
  <c r="AG38" i="4"/>
  <c r="AH38" i="4"/>
  <c r="AI38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F38" i="4"/>
  <c r="AG7" i="4" l="1"/>
  <c r="AB7" i="4"/>
  <c r="Y7" i="4"/>
  <c r="T7" i="4"/>
  <c r="Q7" i="4"/>
  <c r="L7" i="4"/>
  <c r="I7" i="4"/>
  <c r="AI7" i="4"/>
  <c r="AI6" i="4"/>
  <c r="AE7" i="4"/>
  <c r="AE6" i="4"/>
  <c r="AA7" i="4"/>
  <c r="AA6" i="4"/>
  <c r="W7" i="4"/>
  <c r="W6" i="4"/>
  <c r="S7" i="4"/>
  <c r="S6" i="4"/>
  <c r="O7" i="4"/>
  <c r="O6" i="4"/>
  <c r="K7" i="4"/>
  <c r="K6" i="4"/>
  <c r="G7" i="4"/>
  <c r="G6" i="4"/>
  <c r="E12" i="1"/>
  <c r="C6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4" i="1"/>
  <c r="E13" i="1"/>
  <c r="E15" i="1"/>
  <c r="D30" i="1"/>
  <c r="D26" i="1"/>
  <c r="D25" i="1"/>
  <c r="D42" i="1"/>
  <c r="D41" i="1"/>
  <c r="D40" i="1"/>
  <c r="D39" i="1"/>
  <c r="D38" i="1"/>
  <c r="D37" i="1"/>
  <c r="D36" i="1"/>
  <c r="D35" i="1"/>
  <c r="D34" i="1"/>
  <c r="D33" i="1"/>
  <c r="D32" i="1"/>
  <c r="D31" i="1"/>
  <c r="D29" i="1"/>
  <c r="D28" i="1"/>
  <c r="D27" i="1"/>
  <c r="D24" i="1"/>
  <c r="D23" i="1"/>
  <c r="D22" i="1"/>
  <c r="D21" i="1"/>
  <c r="D20" i="1"/>
  <c r="D19" i="1"/>
  <c r="D18" i="1"/>
  <c r="D17" i="1"/>
  <c r="D16" i="1"/>
  <c r="D15" i="1"/>
  <c r="D14" i="1"/>
  <c r="D13" i="1"/>
  <c r="E21" i="4"/>
  <c r="E22" i="4"/>
  <c r="E23" i="4"/>
  <c r="E24" i="4"/>
  <c r="E25" i="4"/>
  <c r="E12" i="4" l="1"/>
  <c r="E17" i="4" l="1"/>
  <c r="E19" i="4"/>
  <c r="E16" i="4"/>
  <c r="E18" i="4"/>
  <c r="E20" i="4"/>
  <c r="E13" i="4"/>
  <c r="E14" i="4"/>
  <c r="E11" i="4"/>
  <c r="E9" i="4"/>
  <c r="E10" i="4"/>
  <c r="E15" i="4"/>
  <c r="C9" i="1"/>
</calcChain>
</file>

<file path=xl/sharedStrings.xml><?xml version="1.0" encoding="utf-8"?>
<sst xmlns="http://schemas.openxmlformats.org/spreadsheetml/2006/main" count="101" uniqueCount="34">
  <si>
    <t>Nom</t>
  </si>
  <si>
    <t>Fiche mensuelle salarie</t>
  </si>
  <si>
    <t>MOTIF</t>
  </si>
  <si>
    <t>OBSERVATION</t>
  </si>
  <si>
    <t>REPAS AGENCE</t>
  </si>
  <si>
    <t>Horaire Mensuelle :</t>
  </si>
  <si>
    <t>Prénom :</t>
  </si>
  <si>
    <t>Nom :</t>
  </si>
  <si>
    <t>Mois :</t>
  </si>
  <si>
    <t>Année :</t>
  </si>
  <si>
    <t>Prénom</t>
  </si>
  <si>
    <t>Heure Mensuelle</t>
  </si>
  <si>
    <t>CP</t>
  </si>
  <si>
    <t>JOUR</t>
  </si>
  <si>
    <t>JO</t>
  </si>
  <si>
    <t>F</t>
  </si>
  <si>
    <t>A</t>
  </si>
  <si>
    <t>B</t>
  </si>
  <si>
    <t>C</t>
  </si>
  <si>
    <t>D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</si>
  <si>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</si>
  <si>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</si>
  <si>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</si>
  <si>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</si>
  <si>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</si>
  <si>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</si>
  <si>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</si>
  <si>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</si>
  <si>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</si>
  <si>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</si>
  <si>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</si>
  <si>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</si>
  <si>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JUILLET</t>
  </si>
  <si>
    <t>ASTG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</si>
</sst>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dd/mm/yy;@"/>
    <numFmt numFmtId="165" formatCode="ddd\ d"/>
    <numFmt numFmtId="166" formatCode="ddd"/>
    <numFmt numFmtId="167" formatCode="dd\ mmm"/>
  </numFmts>
  <fonts count="15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0.5"/>
      <color rgb="FFE8E8E8"/>
      <name val="Courier New"/>
      <family val="3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</font>
    <font>
      <b/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8"/>
      <color theme="1"/>
      <name val="Arial Narrow"/>
      <family val="2"/>
    </font>
    <font>
      <b/>
      <sz val="8"/>
      <color theme="1"/>
      <name val="Arial Narrow"/>
      <family val="2"/>
    </font>
    <font>
      <sz val="8"/>
      <color theme="0"/>
      <name val="Arial Narrow"/>
      <family val="2"/>
    </font>
    <font>
      <sz val="8"/>
      <color theme="4" tint="0.39997558519241921"/>
      <name val="Arial Narrow"/>
      <family val="2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hair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thick">
        <color auto="1"/>
      </bottom>
      <diagonal/>
    </border>
    <border>
      <left style="hair">
        <color theme="0" tint="-0.34998626667073579"/>
      </left>
      <right style="hair">
        <color theme="0" tint="-0.34998626667073579"/>
      </right>
      <top/>
      <bottom/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indexed="64"/>
      </left>
      <right style="hair">
        <color theme="0" tint="-0.499984740745262"/>
      </right>
      <top style="medium">
        <color indexed="64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medium">
        <color indexed="64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indexed="64"/>
      </right>
      <top style="medium">
        <color indexed="64"/>
      </top>
      <bottom style="hair">
        <color theme="0" tint="-0.499984740745262"/>
      </bottom>
      <diagonal/>
    </border>
    <border>
      <left style="medium">
        <color indexed="64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indexed="64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indexed="64"/>
      </left>
      <right style="hair">
        <color theme="0" tint="-0.499984740745262"/>
      </right>
      <top style="hair">
        <color theme="0" tint="-0.499984740745262"/>
      </top>
      <bottom style="medium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indexed="64"/>
      </bottom>
      <diagonal/>
    </border>
    <border>
      <left style="hair">
        <color theme="0" tint="-0.499984740745262"/>
      </left>
      <right style="medium">
        <color indexed="64"/>
      </right>
      <top style="hair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medium">
        <color indexed="64"/>
      </left>
      <right style="dotted">
        <color theme="0" tint="-0.34998626667073579"/>
      </right>
      <top style="dotted">
        <color theme="0" tint="-0.34998626667073579"/>
      </top>
      <bottom style="medium">
        <color indexed="64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medium">
        <color indexed="64"/>
      </right>
      <top style="hair">
        <color auto="1"/>
      </top>
      <bottom/>
      <diagonal/>
    </border>
    <border>
      <left style="medium">
        <color indexed="64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 style="medium">
        <color indexed="64"/>
      </left>
      <right style="hair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hair">
        <color theme="0" tint="-0.34998626667073579"/>
      </left>
      <right style="hair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hair">
        <color theme="0" tint="-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3" fillId="0" borderId="0">
      <alignment vertical="top"/>
    </xf>
    <xf numFmtId="49" fontId="5" fillId="0" borderId="0">
      <alignment horizontal="center" vertical="center"/>
    </xf>
    <xf numFmtId="0" fontId="6" fillId="0" borderId="0"/>
    <xf numFmtId="44" fontId="7" fillId="0" borderId="0" applyFont="0" applyFill="0" applyBorder="0" applyAlignment="0" applyProtection="0"/>
  </cellStyleXfs>
  <cellXfs count="105">
    <xf numFmtId="0" fontId="0" fillId="0" borderId="0" xfId="0"/>
    <xf numFmtId="0" fontId="0" fillId="0" borderId="7" xfId="0" applyBorder="1"/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0" fontId="0" fillId="0" borderId="0" xfId="0" applyBorder="1"/>
    <xf numFmtId="165" fontId="0" fillId="0" borderId="0" xfId="0" applyNumberFormat="1" applyBorder="1"/>
    <xf numFmtId="0" fontId="4" fillId="0" borderId="7" xfId="0" applyFont="1" applyBorder="1" applyAlignment="1">
      <alignment horizontal="center" vertical="center"/>
    </xf>
    <xf numFmtId="0" fontId="6" fillId="0" borderId="0" xfId="0" applyFont="1"/>
    <xf numFmtId="166" fontId="9" fillId="2" borderId="0" xfId="0" applyNumberFormat="1" applyFont="1" applyFill="1" applyBorder="1" applyAlignment="1">
      <alignment horizontal="center"/>
    </xf>
    <xf numFmtId="0" fontId="0" fillId="2" borderId="0" xfId="0" applyFill="1" applyBorder="1"/>
    <xf numFmtId="167" fontId="10" fillId="2" borderId="0" xfId="0" applyNumberFormat="1" applyFont="1" applyFill="1" applyBorder="1" applyAlignment="1">
      <alignment horizontal="center" textRotation="90"/>
    </xf>
    <xf numFmtId="0" fontId="6" fillId="2" borderId="0" xfId="0" applyFont="1" applyFill="1" applyBorder="1"/>
    <xf numFmtId="167" fontId="8" fillId="2" borderId="0" xfId="0" applyNumberFormat="1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166" fontId="9" fillId="0" borderId="0" xfId="0" applyNumberFormat="1" applyFont="1" applyFill="1" applyBorder="1" applyAlignment="1">
      <alignment horizontal="center"/>
    </xf>
    <xf numFmtId="167" fontId="10" fillId="0" borderId="0" xfId="0" applyNumberFormat="1" applyFont="1" applyFill="1" applyBorder="1" applyAlignment="1">
      <alignment horizontal="center" textRotation="90"/>
    </xf>
    <xf numFmtId="167" fontId="8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0" fillId="0" borderId="0" xfId="0" applyFill="1" applyBorder="1"/>
    <xf numFmtId="167" fontId="10" fillId="0" borderId="10" xfId="0" applyNumberFormat="1" applyFont="1" applyBorder="1" applyAlignment="1">
      <alignment horizontal="center" textRotation="90"/>
    </xf>
    <xf numFmtId="167" fontId="10" fillId="0" borderId="11" xfId="0" applyNumberFormat="1" applyFont="1" applyBorder="1" applyAlignment="1">
      <alignment horizontal="center" textRotation="90"/>
    </xf>
    <xf numFmtId="167" fontId="10" fillId="0" borderId="18" xfId="0" applyNumberFormat="1" applyFont="1" applyBorder="1" applyAlignment="1">
      <alignment horizontal="center" textRotation="90"/>
    </xf>
    <xf numFmtId="166" fontId="10" fillId="0" borderId="14" xfId="0" applyNumberFormat="1" applyFont="1" applyBorder="1" applyAlignment="1">
      <alignment horizontal="center"/>
    </xf>
    <xf numFmtId="166" fontId="10" fillId="0" borderId="16" xfId="0" applyNumberFormat="1" applyFont="1" applyBorder="1" applyAlignment="1">
      <alignment horizontal="center"/>
    </xf>
    <xf numFmtId="167" fontId="11" fillId="3" borderId="19" xfId="0" applyNumberFormat="1" applyFont="1" applyFill="1" applyBorder="1" applyAlignment="1">
      <alignment horizontal="center"/>
    </xf>
    <xf numFmtId="0" fontId="10" fillId="0" borderId="20" xfId="0" applyFont="1" applyBorder="1"/>
    <xf numFmtId="0" fontId="10" fillId="0" borderId="20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0" fillId="0" borderId="20" xfId="0" applyBorder="1"/>
    <xf numFmtId="0" fontId="10" fillId="0" borderId="21" xfId="0" applyFont="1" applyBorder="1"/>
    <xf numFmtId="0" fontId="10" fillId="0" borderId="22" xfId="0" applyFont="1" applyBorder="1"/>
    <xf numFmtId="0" fontId="10" fillId="0" borderId="22" xfId="0" applyFont="1" applyBorder="1" applyAlignment="1">
      <alignment horizontal="center"/>
    </xf>
    <xf numFmtId="0" fontId="11" fillId="0" borderId="22" xfId="0" applyFont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10" fillId="0" borderId="24" xfId="0" applyFont="1" applyBorder="1"/>
    <xf numFmtId="0" fontId="11" fillId="0" borderId="25" xfId="0" applyFont="1" applyBorder="1" applyAlignment="1">
      <alignment horizontal="center"/>
    </xf>
    <xf numFmtId="0" fontId="0" fillId="0" borderId="24" xfId="0" applyBorder="1"/>
    <xf numFmtId="0" fontId="0" fillId="0" borderId="26" xfId="0" applyBorder="1"/>
    <xf numFmtId="0" fontId="0" fillId="0" borderId="27" xfId="0" applyBorder="1"/>
    <xf numFmtId="0" fontId="10" fillId="0" borderId="27" xfId="0" applyFont="1" applyBorder="1" applyAlignment="1">
      <alignment horizontal="center"/>
    </xf>
    <xf numFmtId="0" fontId="11" fillId="0" borderId="27" xfId="0" applyFont="1" applyBorder="1" applyAlignment="1">
      <alignment horizontal="center"/>
    </xf>
    <xf numFmtId="0" fontId="11" fillId="0" borderId="28" xfId="0" applyFont="1" applyBorder="1" applyAlignment="1">
      <alignment horizontal="center"/>
    </xf>
    <xf numFmtId="0" fontId="10" fillId="0" borderId="15" xfId="0" applyFont="1" applyBorder="1" applyAlignment="1">
      <alignment vertical="center"/>
    </xf>
    <xf numFmtId="0" fontId="12" fillId="0" borderId="13" xfId="0" applyFont="1" applyBorder="1" applyAlignment="1">
      <alignment vertical="center" textRotation="90"/>
    </xf>
    <xf numFmtId="165" fontId="0" fillId="0" borderId="7" xfId="0" applyNumberFormat="1" applyBorder="1" applyAlignment="1">
      <alignment horizontal="center" vertical="center"/>
    </xf>
    <xf numFmtId="0" fontId="10" fillId="0" borderId="12" xfId="0" applyFont="1" applyBorder="1" applyAlignment="1">
      <alignment vertical="center"/>
    </xf>
    <xf numFmtId="0" fontId="10" fillId="0" borderId="27" xfId="0" applyFont="1" applyBorder="1"/>
    <xf numFmtId="0" fontId="10" fillId="0" borderId="29" xfId="0" applyFont="1" applyBorder="1"/>
    <xf numFmtId="0" fontId="10" fillId="0" borderId="30" xfId="0" applyFont="1" applyBorder="1"/>
    <xf numFmtId="0" fontId="10" fillId="0" borderId="30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10" fillId="0" borderId="32" xfId="0" applyFont="1" applyBorder="1"/>
    <xf numFmtId="0" fontId="10" fillId="0" borderId="32" xfId="0" applyFont="1" applyBorder="1" applyAlignment="1">
      <alignment horizontal="center"/>
    </xf>
    <xf numFmtId="0" fontId="11" fillId="0" borderId="32" xfId="0" applyFont="1" applyBorder="1" applyAlignment="1">
      <alignment horizontal="center"/>
    </xf>
    <xf numFmtId="167" fontId="11" fillId="2" borderId="0" xfId="0" applyNumberFormat="1" applyFont="1" applyFill="1" applyBorder="1" applyAlignment="1">
      <alignment horizontal="center"/>
    </xf>
    <xf numFmtId="17" fontId="1" fillId="0" borderId="0" xfId="0" applyNumberFormat="1" applyFont="1" applyAlignment="1">
      <alignment horizontal="right"/>
    </xf>
    <xf numFmtId="0" fontId="10" fillId="0" borderId="13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17" fontId="1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14" fillId="0" borderId="0" xfId="0" applyFont="1" applyAlignment="1">
      <alignment horizontal="center" vertical="center"/>
    </xf>
    <xf numFmtId="0" fontId="13" fillId="3" borderId="33" xfId="0" applyFont="1" applyFill="1" applyBorder="1" applyAlignment="1">
      <alignment horizontal="center"/>
    </xf>
    <xf numFmtId="0" fontId="13" fillId="3" borderId="4" xfId="0" applyFont="1" applyFill="1" applyBorder="1" applyAlignment="1">
      <alignment horizontal="center"/>
    </xf>
    <xf numFmtId="0" fontId="10" fillId="3" borderId="34" xfId="0" applyFont="1" applyFill="1" applyBorder="1" applyAlignment="1">
      <alignment horizontal="center"/>
    </xf>
    <xf numFmtId="0" fontId="10" fillId="3" borderId="5" xfId="0" applyFont="1" applyFill="1" applyBorder="1" applyAlignment="1">
      <alignment horizontal="center"/>
    </xf>
    <xf numFmtId="167" fontId="11" fillId="3" borderId="34" xfId="0" applyNumberFormat="1" applyFont="1" applyFill="1" applyBorder="1" applyAlignment="1">
      <alignment horizontal="center" vertical="center"/>
    </xf>
    <xf numFmtId="167" fontId="11" fillId="3" borderId="5" xfId="0" applyNumberFormat="1" applyFont="1" applyFill="1" applyBorder="1" applyAlignment="1">
      <alignment horizontal="center" vertical="center"/>
    </xf>
    <xf numFmtId="167" fontId="11" fillId="3" borderId="34" xfId="0" applyNumberFormat="1" applyFont="1" applyFill="1" applyBorder="1" applyAlignment="1">
      <alignment horizontal="center"/>
    </xf>
    <xf numFmtId="167" fontId="11" fillId="3" borderId="5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0" fillId="0" borderId="9" xfId="0" applyFill="1" applyBorder="1"/>
    <xf numFmtId="0" fontId="0" fillId="0" borderId="6" xfId="0" applyFill="1" applyBorder="1"/>
    <xf numFmtId="0" fontId="10" fillId="0" borderId="35" xfId="0" applyFont="1" applyBorder="1" applyAlignment="1">
      <alignment vertical="center"/>
    </xf>
    <xf numFmtId="0" fontId="10" fillId="0" borderId="36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 wrapText="1"/>
    </xf>
    <xf numFmtId="0" fontId="10" fillId="0" borderId="36" xfId="0" applyFont="1" applyBorder="1" applyAlignment="1">
      <alignment vertical="center"/>
    </xf>
    <xf numFmtId="167" fontId="10" fillId="0" borderId="37" xfId="0" applyNumberFormat="1" applyFont="1" applyBorder="1" applyAlignment="1">
      <alignment horizontal="center" textRotation="90"/>
    </xf>
    <xf numFmtId="167" fontId="10" fillId="0" borderId="38" xfId="0" applyNumberFormat="1" applyFont="1" applyBorder="1" applyAlignment="1">
      <alignment horizontal="center" textRotation="90"/>
    </xf>
    <xf numFmtId="0" fontId="10" fillId="0" borderId="39" xfId="0" applyFont="1" applyBorder="1"/>
    <xf numFmtId="0" fontId="10" fillId="0" borderId="40" xfId="0" applyFont="1" applyBorder="1"/>
    <xf numFmtId="0" fontId="10" fillId="0" borderId="40" xfId="0" applyFont="1" applyBorder="1" applyAlignment="1">
      <alignment horizontal="center"/>
    </xf>
    <xf numFmtId="0" fontId="11" fillId="0" borderId="40" xfId="0" applyFont="1" applyBorder="1" applyAlignment="1">
      <alignment horizontal="center"/>
    </xf>
    <xf numFmtId="0" fontId="13" fillId="3" borderId="41" xfId="0" applyFont="1" applyFill="1" applyBorder="1"/>
    <xf numFmtId="0" fontId="10" fillId="3" borderId="42" xfId="0" applyFont="1" applyFill="1" applyBorder="1"/>
    <xf numFmtId="0" fontId="10" fillId="3" borderId="42" xfId="0" applyFont="1" applyFill="1" applyBorder="1" applyAlignment="1">
      <alignment horizontal="center"/>
    </xf>
    <xf numFmtId="167" fontId="11" fillId="3" borderId="42" xfId="0" applyNumberFormat="1" applyFont="1" applyFill="1" applyBorder="1" applyAlignment="1">
      <alignment horizontal="center"/>
    </xf>
    <xf numFmtId="167" fontId="11" fillId="3" borderId="43" xfId="0" applyNumberFormat="1" applyFont="1" applyFill="1" applyBorder="1" applyAlignment="1">
      <alignment horizontal="center"/>
    </xf>
  </cellXfs>
  <cellStyles count="5">
    <cellStyle name="jour" xfId="1"/>
    <cellStyle name="Monétaire 2" xfId="4"/>
    <cellStyle name="Normal" xfId="0" builtinId="0"/>
    <cellStyle name="Normal 2" xfId="3"/>
    <cellStyle name="Style 1" xfId="2"/>
  </cellStyles>
  <dxfs count="18"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numFmt numFmtId="0" formatCode="General"/>
      <fill>
        <patternFill>
          <bgColor theme="0"/>
        </patternFill>
      </fill>
    </dxf>
    <dxf>
      <font>
        <b/>
        <i val="0"/>
        <color rgb="FFFF0000"/>
      </font>
      <numFmt numFmtId="0" formatCode="General"/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7DF190"/>
      </font>
      <fill>
        <patternFill>
          <bgColor rgb="FF007A3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7DF190"/>
      </font>
      <fill>
        <patternFill>
          <bgColor rgb="FF007A37"/>
        </pattern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</dxfs>
  <tableStyles count="0" defaultTableStyle="TableStyleMedium2" defaultPivotStyle="PivotStyleLight16"/>
  <colors>
    <mruColors>
      <color rgb="FF007A37"/>
      <color rgb="FF7DF190"/>
      <color rgb="FF008000"/>
      <color rgb="FF467AB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O75"/>
  <sheetViews>
    <sheetView tabSelected="1" workbookViewId="0">
      <selection activeCell="D28" sqref="D28"/>
    </sheetView>
  </sheetViews>
  <sheetFormatPr baseColWidth="10" defaultRowHeight="15" x14ac:dyDescent="0.25"/>
  <cols>
    <col min="1" max="1" width="10.42578125" customWidth="1"/>
    <col min="2" max="2" width="5.85546875" customWidth="1"/>
    <col min="3" max="3" width="7.28515625" customWidth="1"/>
    <col min="4" max="4" width="3.5703125" customWidth="1"/>
    <col min="5" max="5" width="3.28515625" customWidth="1"/>
    <col min="6" max="6" width="3.7109375" customWidth="1"/>
    <col min="7" max="7" width="3.85546875" customWidth="1"/>
    <col min="8" max="8" width="3.85546875" bestFit="1" customWidth="1"/>
    <col min="9" max="9" width="3.5703125" bestFit="1" customWidth="1"/>
    <col min="10" max="10" width="3.42578125" bestFit="1" customWidth="1"/>
    <col min="11" max="12" width="3.7109375" bestFit="1" customWidth="1"/>
    <col min="13" max="13" width="3.42578125" bestFit="1" customWidth="1"/>
    <col min="14" max="14" width="3.7109375" bestFit="1" customWidth="1"/>
    <col min="15" max="15" width="3.85546875" bestFit="1" customWidth="1"/>
    <col min="16" max="16" width="3.28515625" customWidth="1"/>
    <col min="17" max="17" width="3.42578125" bestFit="1" customWidth="1"/>
    <col min="18" max="19" width="3.7109375" bestFit="1" customWidth="1"/>
    <col min="20" max="20" width="3.42578125" bestFit="1" customWidth="1"/>
    <col min="21" max="21" width="3.7109375" bestFit="1" customWidth="1"/>
    <col min="22" max="22" width="3.85546875" bestFit="1" customWidth="1"/>
    <col min="23" max="23" width="3.5703125" bestFit="1" customWidth="1"/>
    <col min="24" max="24" width="3.42578125" bestFit="1" customWidth="1"/>
    <col min="25" max="26" width="3.7109375" bestFit="1" customWidth="1"/>
    <col min="27" max="27" width="3.42578125" bestFit="1" customWidth="1"/>
    <col min="28" max="28" width="3.7109375" bestFit="1" customWidth="1"/>
    <col min="29" max="29" width="3.85546875" bestFit="1" customWidth="1"/>
    <col min="30" max="30" width="3.5703125" bestFit="1" customWidth="1"/>
    <col min="31" max="31" width="3.42578125" bestFit="1" customWidth="1"/>
    <col min="32" max="33" width="3.7109375" bestFit="1" customWidth="1"/>
    <col min="34" max="34" width="3.42578125" bestFit="1" customWidth="1"/>
    <col min="35" max="35" width="3.7109375" bestFit="1" customWidth="1"/>
    <col min="36" max="36" width="3.28515625" style="9" bestFit="1" customWidth="1"/>
    <col min="37" max="38" width="3.5703125" style="9" bestFit="1" customWidth="1"/>
    <col min="39" max="39" width="3.28515625" style="9" bestFit="1" customWidth="1"/>
    <col min="40" max="40" width="3.5703125" style="9" bestFit="1" customWidth="1"/>
    <col min="41" max="41" width="3.7109375" style="9" bestFit="1" customWidth="1"/>
    <col min="42" max="43" width="3.28515625" style="9" bestFit="1" customWidth="1"/>
    <col min="44" max="45" width="3.5703125" style="9" bestFit="1" customWidth="1"/>
    <col min="46" max="46" width="3.28515625" style="9" bestFit="1" customWidth="1"/>
    <col min="47" max="47" width="3.5703125" style="9" bestFit="1" customWidth="1"/>
    <col min="48" max="48" width="3.7109375" style="9" bestFit="1" customWidth="1"/>
    <col min="49" max="50" width="3.28515625" style="9" bestFit="1" customWidth="1"/>
    <col min="51" max="52" width="3.5703125" style="9" bestFit="1" customWidth="1"/>
    <col min="53" max="53" width="3.28515625" style="9" bestFit="1" customWidth="1"/>
    <col min="54" max="54" width="3.5703125" style="9" bestFit="1" customWidth="1"/>
    <col min="55" max="55" width="3.7109375" style="9" bestFit="1" customWidth="1"/>
    <col min="56" max="57" width="3.28515625" style="9" bestFit="1" customWidth="1"/>
    <col min="58" max="59" width="3.5703125" style="9" bestFit="1" customWidth="1"/>
    <col min="60" max="60" width="3.28515625" style="9" bestFit="1" customWidth="1"/>
    <col min="61" max="61" width="3.5703125" style="9" bestFit="1" customWidth="1"/>
    <col min="62" max="62" width="3.7109375" style="9" bestFit="1" customWidth="1"/>
    <col min="63" max="64" width="3.28515625" style="9" bestFit="1" customWidth="1"/>
    <col min="65" max="66" width="3.5703125" style="9" bestFit="1" customWidth="1"/>
    <col min="67" max="67" width="3.28515625" style="9" bestFit="1" customWidth="1"/>
    <col min="68" max="68" width="3.5703125" style="9" bestFit="1" customWidth="1"/>
    <col min="69" max="69" width="3.7109375" style="9" bestFit="1" customWidth="1"/>
    <col min="70" max="71" width="3.28515625" style="9" bestFit="1" customWidth="1"/>
    <col min="72" max="73" width="3.5703125" style="9" bestFit="1" customWidth="1"/>
    <col min="74" max="74" width="3.28515625" style="9" bestFit="1" customWidth="1"/>
    <col min="75" max="75" width="3.5703125" style="9" bestFit="1" customWidth="1"/>
    <col min="76" max="76" width="3.7109375" style="9" bestFit="1" customWidth="1"/>
    <col min="77" max="78" width="3.28515625" style="9" bestFit="1" customWidth="1"/>
    <col min="79" max="80" width="3.5703125" style="9" bestFit="1" customWidth="1"/>
    <col min="81" max="81" width="3.28515625" style="9" bestFit="1" customWidth="1"/>
    <col min="82" max="82" width="3.5703125" style="9" bestFit="1" customWidth="1"/>
    <col min="83" max="83" width="3.7109375" style="9" bestFit="1" customWidth="1"/>
    <col min="84" max="85" width="3.28515625" style="9" bestFit="1" customWidth="1"/>
    <col min="86" max="87" width="3.5703125" style="9" bestFit="1" customWidth="1"/>
    <col min="88" max="88" width="3.28515625" style="9" bestFit="1" customWidth="1"/>
    <col min="89" max="89" width="3.5703125" style="9" bestFit="1" customWidth="1"/>
    <col min="90" max="90" width="3.7109375" style="9" bestFit="1" customWidth="1"/>
    <col min="91" max="92" width="3.28515625" style="9" bestFit="1" customWidth="1"/>
    <col min="93" max="94" width="3.5703125" style="9" bestFit="1" customWidth="1"/>
    <col min="95" max="95" width="3.28515625" style="9" bestFit="1" customWidth="1"/>
    <col min="96" max="96" width="3.5703125" style="9" bestFit="1" customWidth="1"/>
    <col min="97" max="97" width="3.7109375" style="9" bestFit="1" customWidth="1"/>
    <col min="98" max="99" width="3.28515625" style="9" bestFit="1" customWidth="1"/>
    <col min="100" max="101" width="3.5703125" style="9" bestFit="1" customWidth="1"/>
    <col min="102" max="102" width="3.28515625" style="9" bestFit="1" customWidth="1"/>
    <col min="103" max="103" width="3.5703125" style="9" bestFit="1" customWidth="1"/>
    <col min="104" max="104" width="3.7109375" style="9" bestFit="1" customWidth="1"/>
    <col min="105" max="106" width="3.28515625" style="9" bestFit="1" customWidth="1"/>
    <col min="107" max="108" width="3.5703125" style="9" bestFit="1" customWidth="1"/>
    <col min="109" max="109" width="3.28515625" style="9" bestFit="1" customWidth="1"/>
    <col min="110" max="110" width="3.5703125" style="9" bestFit="1" customWidth="1"/>
    <col min="111" max="111" width="3.7109375" style="9" bestFit="1" customWidth="1"/>
    <col min="112" max="113" width="3.28515625" style="9" bestFit="1" customWidth="1"/>
    <col min="114" max="115" width="3.5703125" style="9" bestFit="1" customWidth="1"/>
    <col min="116" max="116" width="3.28515625" style="9" bestFit="1" customWidth="1"/>
    <col min="117" max="117" width="3.5703125" style="9" bestFit="1" customWidth="1"/>
    <col min="118" max="118" width="3.7109375" style="9" bestFit="1" customWidth="1"/>
    <col min="119" max="120" width="3.28515625" style="9" bestFit="1" customWidth="1"/>
    <col min="121" max="122" width="3.5703125" style="9" bestFit="1" customWidth="1"/>
    <col min="123" max="123" width="3.28515625" style="9" bestFit="1" customWidth="1"/>
    <col min="124" max="124" width="3.5703125" style="9" bestFit="1" customWidth="1"/>
    <col min="125" max="125" width="3.7109375" style="9" bestFit="1" customWidth="1"/>
    <col min="126" max="127" width="3.28515625" style="9" bestFit="1" customWidth="1"/>
    <col min="128" max="129" width="3.5703125" style="9" bestFit="1" customWidth="1"/>
    <col min="130" max="130" width="3.28515625" style="9" bestFit="1" customWidth="1"/>
    <col min="131" max="131" width="3.5703125" style="9" bestFit="1" customWidth="1"/>
    <col min="132" max="132" width="3.7109375" style="9" bestFit="1" customWidth="1"/>
    <col min="133" max="134" width="3.28515625" style="9" bestFit="1" customWidth="1"/>
    <col min="135" max="136" width="3.5703125" style="9" bestFit="1" customWidth="1"/>
    <col min="137" max="137" width="3.28515625" style="9" bestFit="1" customWidth="1"/>
    <col min="138" max="138" width="3.5703125" style="9" bestFit="1" customWidth="1"/>
    <col min="139" max="139" width="3.7109375" style="9" bestFit="1" customWidth="1"/>
    <col min="140" max="141" width="3.28515625" style="9" bestFit="1" customWidth="1"/>
    <col min="142" max="143" width="3.5703125" style="9" bestFit="1" customWidth="1"/>
    <col min="144" max="144" width="3.28515625" style="9" bestFit="1" customWidth="1"/>
    <col min="145" max="145" width="3.5703125" style="9" bestFit="1" customWidth="1"/>
    <col min="146" max="146" width="3.7109375" style="9" bestFit="1" customWidth="1"/>
    <col min="147" max="148" width="3.28515625" style="9" bestFit="1" customWidth="1"/>
    <col min="149" max="150" width="3.5703125" style="9" bestFit="1" customWidth="1"/>
    <col min="151" max="151" width="3.28515625" style="9" bestFit="1" customWidth="1"/>
    <col min="152" max="152" width="3.5703125" style="9" bestFit="1" customWidth="1"/>
    <col min="153" max="153" width="3.7109375" style="9" bestFit="1" customWidth="1"/>
    <col min="154" max="155" width="3.28515625" style="9" bestFit="1" customWidth="1"/>
    <col min="156" max="157" width="3.5703125" style="9" bestFit="1" customWidth="1"/>
    <col min="158" max="158" width="3.28515625" style="9" bestFit="1" customWidth="1"/>
    <col min="159" max="159" width="3.5703125" style="9" bestFit="1" customWidth="1"/>
    <col min="160" max="160" width="3.7109375" style="9" bestFit="1" customWidth="1"/>
    <col min="161" max="162" width="3.28515625" style="9" bestFit="1" customWidth="1"/>
    <col min="163" max="164" width="3.5703125" style="9" bestFit="1" customWidth="1"/>
    <col min="165" max="165" width="3.28515625" style="9" bestFit="1" customWidth="1"/>
    <col min="166" max="166" width="3.5703125" style="9" bestFit="1" customWidth="1"/>
    <col min="167" max="167" width="3.7109375" style="9" bestFit="1" customWidth="1"/>
    <col min="168" max="169" width="3.28515625" style="9" bestFit="1" customWidth="1"/>
    <col min="170" max="171" width="3.5703125" style="9" bestFit="1" customWidth="1"/>
    <col min="172" max="172" width="3.28515625" style="9" bestFit="1" customWidth="1"/>
    <col min="173" max="173" width="3.5703125" style="9" bestFit="1" customWidth="1"/>
    <col min="174" max="174" width="3.7109375" style="9" bestFit="1" customWidth="1"/>
    <col min="175" max="176" width="3.28515625" style="9" bestFit="1" customWidth="1"/>
    <col min="177" max="178" width="3.5703125" style="9" bestFit="1" customWidth="1"/>
    <col min="179" max="179" width="3.28515625" style="9" bestFit="1" customWidth="1"/>
    <col min="180" max="180" width="3.5703125" style="9" bestFit="1" customWidth="1"/>
    <col min="181" max="181" width="3.7109375" style="9" bestFit="1" customWidth="1"/>
    <col min="182" max="183" width="3.28515625" style="9" bestFit="1" customWidth="1"/>
    <col min="184" max="185" width="3.5703125" style="9" bestFit="1" customWidth="1"/>
    <col min="186" max="186" width="3.28515625" style="9" bestFit="1" customWidth="1"/>
    <col min="187" max="187" width="3.5703125" style="9" bestFit="1" customWidth="1"/>
    <col min="188" max="197" width="11.42578125" style="9"/>
  </cols>
  <sheetData>
    <row r="1" spans="1:197" ht="15" customHeight="1" x14ac:dyDescent="0.25">
      <c r="F1" s="66">
        <v>41791</v>
      </c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</row>
    <row r="2" spans="1:197" ht="15" customHeight="1" x14ac:dyDescent="0.25"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  <c r="Z2" s="66"/>
      <c r="AA2" s="66"/>
      <c r="AB2" s="66"/>
      <c r="AC2" s="66"/>
      <c r="AD2" s="66"/>
      <c r="AE2" s="66"/>
      <c r="AF2" s="66"/>
      <c r="AG2" s="66"/>
      <c r="AH2" s="66"/>
      <c r="AI2" s="66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</row>
    <row r="3" spans="1:197" ht="15" customHeight="1" x14ac:dyDescent="0.25">
      <c r="A3" s="67"/>
      <c r="B3" s="67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  <c r="W3" s="66"/>
      <c r="X3" s="66"/>
      <c r="Y3" s="66"/>
      <c r="Z3" s="66"/>
      <c r="AA3" s="66"/>
      <c r="AB3" s="66"/>
      <c r="AC3" s="66"/>
      <c r="AD3" s="66"/>
      <c r="AE3" s="66"/>
      <c r="AF3" s="66"/>
      <c r="AG3" s="66"/>
      <c r="AH3" s="66"/>
      <c r="AI3" s="66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</row>
    <row r="4" spans="1:197" ht="15.75" thickBot="1" x14ac:dyDescent="0.3"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</row>
    <row r="5" spans="1:197" ht="30.75" customHeight="1" x14ac:dyDescent="0.25">
      <c r="A5" s="62" t="s">
        <v>0</v>
      </c>
      <c r="B5" s="64" t="s">
        <v>10</v>
      </c>
      <c r="C5" s="60" t="s">
        <v>11</v>
      </c>
      <c r="D5" s="60"/>
      <c r="E5" s="43">
        <f>F1</f>
        <v>41791</v>
      </c>
      <c r="F5" s="22">
        <f>F1</f>
        <v>41791</v>
      </c>
      <c r="G5" s="22">
        <f>F5+1</f>
        <v>41792</v>
      </c>
      <c r="H5" s="22">
        <f>F5+2</f>
        <v>41793</v>
      </c>
      <c r="I5" s="22">
        <f>F5+3</f>
        <v>41794</v>
      </c>
      <c r="J5" s="22">
        <f>F5+4</f>
        <v>41795</v>
      </c>
      <c r="K5" s="22">
        <f>F5+5</f>
        <v>41796</v>
      </c>
      <c r="L5" s="22">
        <f>F5+6</f>
        <v>41797</v>
      </c>
      <c r="M5" s="22">
        <f>F5+7</f>
        <v>41798</v>
      </c>
      <c r="N5" s="22">
        <f>F5+8</f>
        <v>41799</v>
      </c>
      <c r="O5" s="22">
        <f>F5+9</f>
        <v>41800</v>
      </c>
      <c r="P5" s="22">
        <f>F5+10</f>
        <v>41801</v>
      </c>
      <c r="Q5" s="22">
        <f>F5+11</f>
        <v>41802</v>
      </c>
      <c r="R5" s="22">
        <f>F5+12</f>
        <v>41803</v>
      </c>
      <c r="S5" s="22">
        <f>F5+13</f>
        <v>41804</v>
      </c>
      <c r="T5" s="22">
        <f>F5+14</f>
        <v>41805</v>
      </c>
      <c r="U5" s="22">
        <f>F5+15</f>
        <v>41806</v>
      </c>
      <c r="V5" s="22">
        <f>F5+16</f>
        <v>41807</v>
      </c>
      <c r="W5" s="22">
        <f>F5+17</f>
        <v>41808</v>
      </c>
      <c r="X5" s="22">
        <f>F5+18</f>
        <v>41809</v>
      </c>
      <c r="Y5" s="22">
        <f>F5+19</f>
        <v>41810</v>
      </c>
      <c r="Z5" s="22">
        <f>F5+20</f>
        <v>41811</v>
      </c>
      <c r="AA5" s="22">
        <f>F5+21</f>
        <v>41812</v>
      </c>
      <c r="AB5" s="22">
        <f>F5+22</f>
        <v>41813</v>
      </c>
      <c r="AC5" s="22">
        <f>F5+23</f>
        <v>41814</v>
      </c>
      <c r="AD5" s="22">
        <f>F5+24</f>
        <v>41815</v>
      </c>
      <c r="AE5" s="22">
        <f>F5+25</f>
        <v>41816</v>
      </c>
      <c r="AF5" s="22">
        <f>F5+26</f>
        <v>41817</v>
      </c>
      <c r="AG5" s="22">
        <f>F5+27</f>
        <v>41818</v>
      </c>
      <c r="AH5" s="22">
        <f>F5+28</f>
        <v>41819</v>
      </c>
      <c r="AI5" s="23">
        <f>F5+29</f>
        <v>41820</v>
      </c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</row>
    <row r="6" spans="1:197" s="7" customFormat="1" ht="26.25" thickBot="1" x14ac:dyDescent="0.25">
      <c r="A6" s="63"/>
      <c r="B6" s="65"/>
      <c r="C6" s="61"/>
      <c r="D6" s="61"/>
      <c r="E6" s="42" t="s">
        <v>14</v>
      </c>
      <c r="F6" s="19">
        <f t="shared" ref="F6:AI6" si="0">F5</f>
        <v>41791</v>
      </c>
      <c r="G6" s="20">
        <f t="shared" si="0"/>
        <v>41792</v>
      </c>
      <c r="H6" s="20">
        <f t="shared" si="0"/>
        <v>41793</v>
      </c>
      <c r="I6" s="20">
        <f t="shared" si="0"/>
        <v>41794</v>
      </c>
      <c r="J6" s="20">
        <f t="shared" si="0"/>
        <v>41795</v>
      </c>
      <c r="K6" s="20">
        <f t="shared" si="0"/>
        <v>41796</v>
      </c>
      <c r="L6" s="20">
        <f t="shared" si="0"/>
        <v>41797</v>
      </c>
      <c r="M6" s="20">
        <f t="shared" si="0"/>
        <v>41798</v>
      </c>
      <c r="N6" s="20">
        <f t="shared" si="0"/>
        <v>41799</v>
      </c>
      <c r="O6" s="20">
        <f t="shared" si="0"/>
        <v>41800</v>
      </c>
      <c r="P6" s="20">
        <f t="shared" si="0"/>
        <v>41801</v>
      </c>
      <c r="Q6" s="20">
        <f t="shared" si="0"/>
        <v>41802</v>
      </c>
      <c r="R6" s="20">
        <f t="shared" si="0"/>
        <v>41803</v>
      </c>
      <c r="S6" s="20">
        <f t="shared" si="0"/>
        <v>41804</v>
      </c>
      <c r="T6" s="20">
        <f t="shared" si="0"/>
        <v>41805</v>
      </c>
      <c r="U6" s="20">
        <f t="shared" si="0"/>
        <v>41806</v>
      </c>
      <c r="V6" s="20">
        <f t="shared" si="0"/>
        <v>41807</v>
      </c>
      <c r="W6" s="20">
        <f t="shared" si="0"/>
        <v>41808</v>
      </c>
      <c r="X6" s="20">
        <f t="shared" si="0"/>
        <v>41809</v>
      </c>
      <c r="Y6" s="20">
        <f t="shared" si="0"/>
        <v>41810</v>
      </c>
      <c r="Z6" s="20">
        <f t="shared" si="0"/>
        <v>41811</v>
      </c>
      <c r="AA6" s="20">
        <f t="shared" si="0"/>
        <v>41812</v>
      </c>
      <c r="AB6" s="20">
        <f t="shared" si="0"/>
        <v>41813</v>
      </c>
      <c r="AC6" s="20">
        <f t="shared" si="0"/>
        <v>41814</v>
      </c>
      <c r="AD6" s="20">
        <f t="shared" si="0"/>
        <v>41815</v>
      </c>
      <c r="AE6" s="20">
        <f t="shared" si="0"/>
        <v>41816</v>
      </c>
      <c r="AF6" s="20">
        <f t="shared" si="0"/>
        <v>41817</v>
      </c>
      <c r="AG6" s="20">
        <f t="shared" si="0"/>
        <v>41818</v>
      </c>
      <c r="AH6" s="20">
        <f t="shared" si="0"/>
        <v>41819</v>
      </c>
      <c r="AI6" s="21">
        <f t="shared" si="0"/>
        <v>41820</v>
      </c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1"/>
      <c r="FB6" s="11"/>
      <c r="FC6" s="11"/>
      <c r="FD6" s="11"/>
      <c r="FE6" s="11"/>
      <c r="FF6" s="11"/>
      <c r="FG6" s="11"/>
      <c r="FH6" s="11"/>
      <c r="FI6" s="11"/>
      <c r="FJ6" s="11"/>
    </row>
    <row r="7" spans="1:197" ht="16.5" thickTop="1" thickBot="1" x14ac:dyDescent="0.3">
      <c r="A7" s="69"/>
      <c r="B7" s="71"/>
      <c r="C7" s="71"/>
      <c r="D7" s="71"/>
      <c r="E7" s="71"/>
      <c r="F7" s="73" t="str">
        <f>IF(WEEKDAY(5:5,2)&gt;6,"f","")</f>
        <v>f</v>
      </c>
      <c r="G7" s="75" t="str">
        <f>IF(WEEKDAY(5:5,2)&gt;6,"f","")</f>
        <v/>
      </c>
      <c r="H7" s="75" t="str">
        <f>IF(WEEKDAY(5:5,2)&gt;6,"f","")</f>
        <v/>
      </c>
      <c r="I7" s="75" t="str">
        <f>IF(WEEKDAY(5:5,2)&gt;6,"f","")</f>
        <v/>
      </c>
      <c r="J7" s="75" t="str">
        <f>IF(WEEKDAY(5:5,2)&gt;6,"f","")</f>
        <v/>
      </c>
      <c r="K7" s="75" t="str">
        <f>IF(WEEKDAY(5:5,2)&gt;6,"f","")</f>
        <v/>
      </c>
      <c r="L7" s="75" t="str">
        <f>IF(WEEKDAY(5:5,2)&gt;6,"f","")</f>
        <v/>
      </c>
      <c r="M7" s="73" t="str">
        <f>IF(WEEKDAY(5:5,2)&gt;6,"f","")</f>
        <v>f</v>
      </c>
      <c r="N7" s="75" t="str">
        <f>IF(WEEKDAY(5:5,2)&gt;6,"f","")</f>
        <v/>
      </c>
      <c r="O7" s="75" t="str">
        <f>IF(WEEKDAY(5:5,2)&gt;6,"f","")</f>
        <v/>
      </c>
      <c r="P7" s="75" t="str">
        <f>IF(WEEKDAY(5:5,2)&gt;6,"f","")</f>
        <v/>
      </c>
      <c r="Q7" s="24" t="str">
        <f>IF(WEEKDAY(5:5,2)&gt;6,"f","")</f>
        <v/>
      </c>
      <c r="R7" s="24" t="str">
        <f>IF(WEEKDAY(5:5,2)&gt;6,"f","")</f>
        <v/>
      </c>
      <c r="S7" s="24" t="str">
        <f>IF(WEEKDAY(5:5,2)&gt;6,"f","")</f>
        <v/>
      </c>
      <c r="T7" s="24" t="str">
        <f>IF(WEEKDAY(5:5,2)&gt;6,"f","")</f>
        <v>f</v>
      </c>
      <c r="U7" s="24" t="str">
        <f>IF(WEEKDAY(5:5,2)&gt;6,"f","")</f>
        <v/>
      </c>
      <c r="V7" s="24" t="str">
        <f>IF(WEEKDAY(5:5,2)&gt;6,"f","")</f>
        <v/>
      </c>
      <c r="W7" s="24" t="str">
        <f>IF(WEEKDAY(5:5,2)&gt;6,"f","")</f>
        <v/>
      </c>
      <c r="X7" s="24" t="str">
        <f>IF(WEEKDAY(5:5,2)&gt;6,"f","")</f>
        <v/>
      </c>
      <c r="Y7" s="24" t="str">
        <f>IF(WEEKDAY(5:5,2)&gt;6,"f","")</f>
        <v/>
      </c>
      <c r="Z7" s="24" t="str">
        <f>IF(WEEKDAY(5:5,2)&gt;6,"f","")</f>
        <v/>
      </c>
      <c r="AA7" s="24" t="str">
        <f>IF(WEEKDAY(5:5,2)&gt;6,"f","")</f>
        <v>f</v>
      </c>
      <c r="AB7" s="24" t="str">
        <f>IF(WEEKDAY(5:5,2)&gt;6,"f","")</f>
        <v/>
      </c>
      <c r="AC7" s="24" t="str">
        <f>IF(WEEKDAY(5:5,2)&gt;6,"f","")</f>
        <v/>
      </c>
      <c r="AD7" s="24" t="str">
        <f>IF(WEEKDAY(5:5,2)&gt;6,"f","")</f>
        <v/>
      </c>
      <c r="AE7" s="24" t="str">
        <f>IF(WEEKDAY(5:5,2)&gt;6,"f","")</f>
        <v/>
      </c>
      <c r="AF7" s="24" t="str">
        <f>IF(WEEKDAY(5:5,2)&gt;6,"f","")</f>
        <v/>
      </c>
      <c r="AG7" s="24" t="str">
        <f>IF(WEEKDAY(5:5,2)&gt;6,"f","")</f>
        <v/>
      </c>
      <c r="AH7" s="24" t="str">
        <f>IF(WEEKDAY(5:5,2)&gt;6,"f","")</f>
        <v>f</v>
      </c>
      <c r="AI7" s="24" t="str">
        <f>IF(WEEKDAY(5:5,2)&gt;6,"f","")</f>
        <v/>
      </c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12"/>
      <c r="GD7" s="12"/>
      <c r="GE7" s="12"/>
    </row>
    <row r="8" spans="1:197" ht="20.25" hidden="1" customHeight="1" thickBot="1" x14ac:dyDescent="0.3">
      <c r="A8" s="70"/>
      <c r="B8" s="72"/>
      <c r="C8" s="72"/>
      <c r="D8" s="72"/>
      <c r="E8" s="72"/>
      <c r="F8" s="74"/>
      <c r="G8" s="76"/>
      <c r="H8" s="76"/>
      <c r="I8" s="76"/>
      <c r="J8" s="76"/>
      <c r="K8" s="76"/>
      <c r="L8" s="76"/>
      <c r="M8" s="74"/>
      <c r="N8" s="76"/>
      <c r="O8" s="76"/>
      <c r="P8" s="76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  <c r="AD8" s="58"/>
      <c r="AE8" s="58"/>
      <c r="AF8" s="58"/>
      <c r="AG8" s="58"/>
      <c r="AH8" s="58"/>
      <c r="AI8" s="58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</row>
    <row r="9" spans="1:197" x14ac:dyDescent="0.25">
      <c r="A9" s="29" t="s">
        <v>16</v>
      </c>
      <c r="B9" s="30" t="s">
        <v>16</v>
      </c>
      <c r="C9" s="30">
        <v>151.57</v>
      </c>
      <c r="D9" s="30"/>
      <c r="E9" s="31">
        <f>COUNTIF(F9:GE9,"C")</f>
        <v>0</v>
      </c>
      <c r="F9" s="32"/>
      <c r="G9" s="32" t="s">
        <v>12</v>
      </c>
      <c r="H9" s="32" t="s">
        <v>12</v>
      </c>
      <c r="I9" s="32" t="s">
        <v>12</v>
      </c>
      <c r="J9" s="32" t="s">
        <v>12</v>
      </c>
      <c r="K9" s="32" t="s">
        <v>12</v>
      </c>
      <c r="L9" s="32" t="s">
        <v>12</v>
      </c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3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3"/>
      <c r="DN9" s="13"/>
      <c r="DO9" s="13"/>
      <c r="DP9" s="13"/>
      <c r="DQ9" s="13"/>
      <c r="DR9" s="13"/>
      <c r="DS9" s="13"/>
      <c r="DT9" s="13"/>
      <c r="DU9" s="13"/>
      <c r="DV9" s="13"/>
      <c r="DW9" s="13"/>
      <c r="DX9" s="13"/>
      <c r="DY9" s="13"/>
      <c r="DZ9" s="13"/>
      <c r="EA9" s="13"/>
      <c r="EB9" s="13"/>
      <c r="EC9" s="13"/>
      <c r="ED9" s="13"/>
      <c r="EE9" s="13"/>
      <c r="EF9" s="13"/>
      <c r="EG9" s="13"/>
      <c r="EH9" s="13"/>
      <c r="EI9" s="13"/>
      <c r="EJ9" s="13"/>
      <c r="EK9" s="13"/>
      <c r="EL9" s="13"/>
      <c r="EM9" s="13"/>
      <c r="EN9" s="13"/>
      <c r="EO9" s="13"/>
      <c r="EP9" s="13"/>
      <c r="EQ9" s="13"/>
      <c r="ER9" s="13"/>
      <c r="ES9" s="13"/>
      <c r="ET9" s="13"/>
      <c r="EU9" s="13"/>
      <c r="EV9" s="13"/>
      <c r="EW9" s="13"/>
      <c r="EX9" s="13"/>
      <c r="EY9" s="13"/>
      <c r="EZ9" s="13"/>
      <c r="FA9" s="13"/>
      <c r="FB9" s="13"/>
      <c r="FC9" s="13"/>
      <c r="FD9" s="13"/>
      <c r="FE9" s="13"/>
      <c r="FF9" s="13"/>
      <c r="FG9" s="13"/>
      <c r="FH9" s="13"/>
      <c r="FI9" s="13"/>
      <c r="FJ9" s="13"/>
      <c r="FK9" s="13"/>
      <c r="FL9" s="13"/>
      <c r="FM9" s="13"/>
      <c r="FN9" s="13"/>
      <c r="FO9" s="13"/>
      <c r="FP9" s="13"/>
      <c r="FQ9" s="13"/>
      <c r="FR9" s="13"/>
      <c r="FS9" s="13"/>
      <c r="FT9" s="13"/>
      <c r="FU9" s="13"/>
      <c r="FV9" s="13"/>
      <c r="FW9" s="13"/>
      <c r="FX9" s="13"/>
      <c r="FY9" s="13"/>
      <c r="FZ9" s="13"/>
      <c r="GA9" s="13"/>
      <c r="GB9" s="13"/>
      <c r="GC9" s="13"/>
      <c r="GD9" s="13"/>
      <c r="GE9" s="13"/>
    </row>
    <row r="10" spans="1:197" x14ac:dyDescent="0.25">
      <c r="A10" s="34" t="s">
        <v>17</v>
      </c>
      <c r="B10" s="25" t="s">
        <v>17</v>
      </c>
      <c r="C10" s="25">
        <v>151.57</v>
      </c>
      <c r="D10" s="25"/>
      <c r="E10" s="26">
        <f>COUNTIF(F10:GE10,"C")</f>
        <v>0</v>
      </c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35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3"/>
      <c r="DN10" s="13"/>
      <c r="DO10" s="13"/>
      <c r="DP10" s="13"/>
      <c r="DQ10" s="13"/>
      <c r="DR10" s="13"/>
      <c r="DS10" s="13"/>
      <c r="DT10" s="13"/>
      <c r="DU10" s="13"/>
      <c r="DV10" s="13"/>
      <c r="DW10" s="13"/>
      <c r="DX10" s="13"/>
      <c r="DY10" s="13"/>
      <c r="DZ10" s="13"/>
      <c r="EA10" s="13"/>
      <c r="EB10" s="13"/>
      <c r="EC10" s="13"/>
      <c r="ED10" s="13"/>
      <c r="EE10" s="13"/>
      <c r="EF10" s="13"/>
      <c r="EG10" s="13"/>
      <c r="EH10" s="13"/>
      <c r="EI10" s="13"/>
      <c r="EJ10" s="13"/>
      <c r="EK10" s="13"/>
      <c r="EL10" s="13"/>
      <c r="EM10" s="13"/>
      <c r="EN10" s="13"/>
      <c r="EO10" s="13"/>
      <c r="EP10" s="13"/>
      <c r="EQ10" s="13"/>
      <c r="ER10" s="13"/>
      <c r="ES10" s="13"/>
      <c r="ET10" s="13"/>
      <c r="EU10" s="13"/>
      <c r="EV10" s="13"/>
      <c r="EW10" s="13"/>
      <c r="EX10" s="13"/>
      <c r="EY10" s="13"/>
      <c r="EZ10" s="13"/>
      <c r="FA10" s="13"/>
      <c r="FB10" s="13"/>
      <c r="FC10" s="13"/>
      <c r="FD10" s="13"/>
      <c r="FE10" s="13"/>
      <c r="FF10" s="13"/>
      <c r="FG10" s="13"/>
      <c r="FH10" s="13"/>
      <c r="FI10" s="13"/>
      <c r="FJ10" s="13"/>
      <c r="FK10" s="13"/>
      <c r="FL10" s="13"/>
      <c r="FM10" s="13"/>
      <c r="FN10" s="13"/>
      <c r="FO10" s="13"/>
      <c r="FP10" s="13"/>
      <c r="FQ10" s="13"/>
      <c r="FR10" s="13"/>
      <c r="FS10" s="13"/>
      <c r="FT10" s="13"/>
      <c r="FU10" s="13"/>
      <c r="FV10" s="13"/>
      <c r="FW10" s="13"/>
      <c r="FX10" s="13"/>
      <c r="FY10" s="13"/>
      <c r="FZ10" s="13"/>
      <c r="GA10" s="13"/>
      <c r="GB10" s="13"/>
      <c r="GC10" s="13"/>
      <c r="GD10" s="13"/>
      <c r="GE10" s="13"/>
    </row>
    <row r="11" spans="1:197" x14ac:dyDescent="0.25">
      <c r="A11" s="34" t="s">
        <v>18</v>
      </c>
      <c r="B11" s="25" t="s">
        <v>18</v>
      </c>
      <c r="C11" s="25">
        <v>151.57</v>
      </c>
      <c r="D11" s="25"/>
      <c r="E11" s="26">
        <f>COUNTIF(F11:GE11,"C")</f>
        <v>0</v>
      </c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35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3"/>
      <c r="DN11" s="13"/>
      <c r="DO11" s="13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13"/>
      <c r="EA11" s="13"/>
      <c r="EB11" s="13"/>
      <c r="EC11" s="13"/>
      <c r="ED11" s="13"/>
      <c r="EE11" s="13"/>
      <c r="EF11" s="13"/>
      <c r="EG11" s="13"/>
      <c r="EH11" s="13"/>
      <c r="EI11" s="13"/>
      <c r="EJ11" s="13"/>
      <c r="EK11" s="13"/>
      <c r="EL11" s="13"/>
      <c r="EM11" s="13"/>
      <c r="EN11" s="13"/>
      <c r="EO11" s="13"/>
      <c r="EP11" s="13"/>
      <c r="EQ11" s="13"/>
      <c r="ER11" s="13"/>
      <c r="ES11" s="13"/>
      <c r="ET11" s="13"/>
      <c r="EU11" s="13"/>
      <c r="EV11" s="13"/>
      <c r="EW11" s="13"/>
      <c r="EX11" s="13"/>
      <c r="EY11" s="13"/>
      <c r="EZ11" s="13"/>
      <c r="FA11" s="13"/>
      <c r="FB11" s="13"/>
      <c r="FC11" s="13"/>
      <c r="FD11" s="13"/>
      <c r="FE11" s="13"/>
      <c r="FF11" s="13"/>
      <c r="FG11" s="13"/>
      <c r="FH11" s="13"/>
      <c r="FI11" s="13"/>
      <c r="FJ11" s="13"/>
      <c r="FK11" s="13"/>
      <c r="FL11" s="13"/>
      <c r="FM11" s="13"/>
      <c r="FN11" s="13"/>
      <c r="FO11" s="13"/>
      <c r="FP11" s="13"/>
      <c r="FQ11" s="13"/>
      <c r="FR11" s="13"/>
      <c r="FS11" s="13"/>
      <c r="FT11" s="13"/>
      <c r="FU11" s="13"/>
      <c r="FV11" s="13"/>
      <c r="FW11" s="13"/>
      <c r="FX11" s="13"/>
      <c r="FY11" s="13"/>
      <c r="FZ11" s="13"/>
      <c r="GA11" s="13"/>
      <c r="GB11" s="13"/>
      <c r="GC11" s="13"/>
      <c r="GD11" s="13"/>
      <c r="GE11" s="13"/>
    </row>
    <row r="12" spans="1:197" x14ac:dyDescent="0.25">
      <c r="A12" s="34" t="s">
        <v>19</v>
      </c>
      <c r="B12" s="25" t="s">
        <v>19</v>
      </c>
      <c r="C12" s="25">
        <v>151.57</v>
      </c>
      <c r="D12" s="25"/>
      <c r="E12" s="26">
        <f>COUNTIF(F12:GE12,"C")</f>
        <v>0</v>
      </c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35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</row>
    <row r="13" spans="1:197" x14ac:dyDescent="0.25">
      <c r="A13" s="34" t="s">
        <v>20</v>
      </c>
      <c r="B13" s="25" t="s">
        <v>20</v>
      </c>
      <c r="C13" s="25">
        <v>151.57</v>
      </c>
      <c r="D13" s="25"/>
      <c r="E13" s="26">
        <f>COUNTIF(F13:GE13,"C")</f>
        <v>0</v>
      </c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35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</row>
    <row r="14" spans="1:197" x14ac:dyDescent="0.25">
      <c r="A14" s="34" t="s">
        <v>15</v>
      </c>
      <c r="B14" s="25" t="s">
        <v>15</v>
      </c>
      <c r="C14" s="25">
        <v>151.57</v>
      </c>
      <c r="D14" s="25"/>
      <c r="E14" s="26">
        <f>COUNTIF(F14:GE14,"C")</f>
        <v>0</v>
      </c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35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/>
      <c r="ED14" s="13"/>
      <c r="EE14" s="13"/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</row>
    <row r="15" spans="1:197" x14ac:dyDescent="0.25">
      <c r="A15" s="34" t="s">
        <v>21</v>
      </c>
      <c r="B15" s="25" t="s">
        <v>21</v>
      </c>
      <c r="C15" s="25">
        <v>151.57</v>
      </c>
      <c r="D15" s="25"/>
      <c r="E15" s="26">
        <f>COUNTIF(F15:GE15,"C")</f>
        <v>0</v>
      </c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35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</row>
    <row r="16" spans="1:197" x14ac:dyDescent="0.25">
      <c r="A16" s="34" t="s">
        <v>22</v>
      </c>
      <c r="B16" s="25" t="s">
        <v>22</v>
      </c>
      <c r="C16" s="25">
        <v>151.57</v>
      </c>
      <c r="D16" s="25"/>
      <c r="E16" s="26">
        <f>COUNTIF(F16:GE16,"C")</f>
        <v>0</v>
      </c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35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</row>
    <row r="17" spans="1:187" x14ac:dyDescent="0.25">
      <c r="A17" s="34" t="s">
        <v>23</v>
      </c>
      <c r="B17" s="25" t="s">
        <v>23</v>
      </c>
      <c r="C17" s="25">
        <v>151.57</v>
      </c>
      <c r="D17" s="25"/>
      <c r="E17" s="26">
        <f>COUNTIF(F17:GE17,"C")</f>
        <v>0</v>
      </c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35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</row>
    <row r="18" spans="1:187" x14ac:dyDescent="0.25">
      <c r="A18" s="34" t="s">
        <v>24</v>
      </c>
      <c r="B18" s="25" t="s">
        <v>24</v>
      </c>
      <c r="C18" s="25">
        <v>151.57</v>
      </c>
      <c r="D18" s="25"/>
      <c r="E18" s="26">
        <f>COUNTIF(F18:GE18,"C")</f>
        <v>0</v>
      </c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35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</row>
    <row r="19" spans="1:187" x14ac:dyDescent="0.25">
      <c r="A19" s="34" t="s">
        <v>25</v>
      </c>
      <c r="B19" s="25" t="s">
        <v>25</v>
      </c>
      <c r="C19" s="25">
        <v>151.57</v>
      </c>
      <c r="D19" s="25"/>
      <c r="E19" s="26">
        <f>COUNTIF(F19:GE19,"C")</f>
        <v>0</v>
      </c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35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3"/>
      <c r="DN19" s="13"/>
      <c r="DO19" s="13"/>
      <c r="DP19" s="13"/>
      <c r="DQ19" s="13"/>
      <c r="DR19" s="13"/>
      <c r="DS19" s="13"/>
      <c r="DT19" s="13"/>
      <c r="DU19" s="13"/>
      <c r="DV19" s="13"/>
      <c r="DW19" s="13"/>
      <c r="DX19" s="13"/>
      <c r="DY19" s="13"/>
      <c r="DZ19" s="13"/>
      <c r="EA19" s="13"/>
      <c r="EB19" s="13"/>
      <c r="EC19" s="13"/>
      <c r="ED19" s="13"/>
      <c r="EE19" s="13"/>
      <c r="EF19" s="13"/>
      <c r="EG19" s="13"/>
      <c r="EH19" s="13"/>
      <c r="EI19" s="13"/>
      <c r="EJ19" s="13"/>
      <c r="EK19" s="13"/>
      <c r="EL19" s="13"/>
      <c r="EM19" s="13"/>
      <c r="EN19" s="13"/>
      <c r="EO19" s="13"/>
      <c r="EP19" s="13"/>
      <c r="EQ19" s="13"/>
      <c r="ER19" s="13"/>
      <c r="ES19" s="13"/>
      <c r="ET19" s="13"/>
      <c r="EU19" s="13"/>
      <c r="EV19" s="13"/>
      <c r="EW19" s="13"/>
      <c r="EX19" s="13"/>
      <c r="EY19" s="13"/>
      <c r="EZ19" s="13"/>
      <c r="FA19" s="13"/>
      <c r="FB19" s="13"/>
      <c r="FC19" s="13"/>
      <c r="FD19" s="13"/>
      <c r="FE19" s="13"/>
      <c r="FF19" s="13"/>
      <c r="FG19" s="13"/>
      <c r="FH19" s="13"/>
      <c r="FI19" s="13"/>
      <c r="FJ19" s="13"/>
      <c r="FK19" s="13"/>
      <c r="FL19" s="13"/>
      <c r="FM19" s="13"/>
      <c r="FN19" s="13"/>
      <c r="FO19" s="13"/>
      <c r="FP19" s="13"/>
      <c r="FQ19" s="13"/>
      <c r="FR19" s="13"/>
      <c r="FS19" s="13"/>
      <c r="FT19" s="13"/>
      <c r="FU19" s="13"/>
      <c r="FV19" s="13"/>
      <c r="FW19" s="13"/>
      <c r="FX19" s="13"/>
      <c r="FY19" s="13"/>
      <c r="FZ19" s="13"/>
      <c r="GA19" s="13"/>
      <c r="GB19" s="13"/>
      <c r="GC19" s="13"/>
      <c r="GD19" s="13"/>
      <c r="GE19" s="13"/>
    </row>
    <row r="20" spans="1:187" x14ac:dyDescent="0.25">
      <c r="A20" s="34" t="s">
        <v>26</v>
      </c>
      <c r="B20" s="25" t="s">
        <v>26</v>
      </c>
      <c r="C20" s="25">
        <v>151.57</v>
      </c>
      <c r="D20" s="25"/>
      <c r="E20" s="26">
        <f>COUNTIF(F20:GE20,"C")</f>
        <v>0</v>
      </c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35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3"/>
      <c r="DN20" s="13"/>
      <c r="DO20" s="13"/>
      <c r="DP20" s="13"/>
      <c r="DQ20" s="13"/>
      <c r="DR20" s="13"/>
      <c r="DS20" s="13"/>
      <c r="DT20" s="13"/>
      <c r="DU20" s="13"/>
      <c r="DV20" s="13"/>
      <c r="DW20" s="13"/>
      <c r="DX20" s="13"/>
      <c r="DY20" s="13"/>
      <c r="DZ20" s="13"/>
      <c r="EA20" s="13"/>
      <c r="EB20" s="13"/>
      <c r="EC20" s="13"/>
      <c r="ED20" s="13"/>
      <c r="EE20" s="13"/>
      <c r="EF20" s="13"/>
      <c r="EG20" s="13"/>
      <c r="EH20" s="13"/>
      <c r="EI20" s="13"/>
      <c r="EJ20" s="13"/>
      <c r="EK20" s="13"/>
      <c r="EL20" s="13"/>
      <c r="EM20" s="13"/>
      <c r="EN20" s="13"/>
      <c r="EO20" s="13"/>
      <c r="EP20" s="13"/>
      <c r="EQ20" s="13"/>
      <c r="ER20" s="13"/>
      <c r="ES20" s="13"/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  <c r="FF20" s="13"/>
      <c r="FG20" s="13"/>
      <c r="FH20" s="13"/>
      <c r="FI20" s="13"/>
      <c r="FJ20" s="13"/>
      <c r="FK20" s="13"/>
      <c r="FL20" s="13"/>
      <c r="FM20" s="13"/>
      <c r="FN20" s="13"/>
      <c r="FO20" s="13"/>
      <c r="FP20" s="13"/>
      <c r="FQ20" s="13"/>
      <c r="FR20" s="13"/>
      <c r="FS20" s="13"/>
      <c r="FT20" s="13"/>
      <c r="FU20" s="13"/>
      <c r="FV20" s="13"/>
      <c r="FW20" s="13"/>
      <c r="FX20" s="13"/>
      <c r="FY20" s="13"/>
      <c r="FZ20" s="13"/>
      <c r="GA20" s="13"/>
      <c r="GB20" s="13"/>
      <c r="GC20" s="13"/>
      <c r="GD20" s="13"/>
      <c r="GE20" s="13"/>
    </row>
    <row r="21" spans="1:187" x14ac:dyDescent="0.25">
      <c r="A21" s="36" t="s">
        <v>27</v>
      </c>
      <c r="B21" s="28" t="s">
        <v>27</v>
      </c>
      <c r="C21" s="25">
        <v>151.57</v>
      </c>
      <c r="D21" s="28"/>
      <c r="E21" s="26">
        <f>COUNTIF(F21:GE21,"C")</f>
        <v>0</v>
      </c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35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</row>
    <row r="22" spans="1:187" x14ac:dyDescent="0.25">
      <c r="A22" s="36" t="s">
        <v>28</v>
      </c>
      <c r="B22" s="28" t="s">
        <v>28</v>
      </c>
      <c r="C22" s="25">
        <v>151.57</v>
      </c>
      <c r="D22" s="28"/>
      <c r="E22" s="26">
        <f>COUNTIF(F22:GE22,"C")</f>
        <v>0</v>
      </c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35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</row>
    <row r="23" spans="1:187" x14ac:dyDescent="0.25">
      <c r="A23" s="36" t="s">
        <v>29</v>
      </c>
      <c r="B23" s="28" t="s">
        <v>29</v>
      </c>
      <c r="C23" s="25">
        <v>151.57</v>
      </c>
      <c r="D23" s="28"/>
      <c r="E23" s="26">
        <f>COUNTIF(F23:GE23,"C")</f>
        <v>0</v>
      </c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35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</row>
    <row r="24" spans="1:187" x14ac:dyDescent="0.25">
      <c r="A24" s="36" t="s">
        <v>30</v>
      </c>
      <c r="B24" s="28" t="s">
        <v>30</v>
      </c>
      <c r="C24" s="25">
        <v>151.57</v>
      </c>
      <c r="D24" s="28"/>
      <c r="E24" s="26">
        <f>COUNTIF(F24:GE24,"C")</f>
        <v>0</v>
      </c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35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</row>
    <row r="25" spans="1:187" ht="15.75" thickBot="1" x14ac:dyDescent="0.3">
      <c r="A25" s="37" t="s">
        <v>31</v>
      </c>
      <c r="B25" s="38" t="s">
        <v>31</v>
      </c>
      <c r="C25" s="46">
        <v>151.57</v>
      </c>
      <c r="D25" s="38"/>
      <c r="E25" s="39">
        <f>COUNTIF(F25:GE25,"C")</f>
        <v>0</v>
      </c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40"/>
      <c r="AH25" s="40"/>
      <c r="AI25" s="41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</row>
    <row r="26" spans="1:187" x14ac:dyDescent="0.25">
      <c r="A26" s="4"/>
      <c r="B26" s="4"/>
      <c r="C26" s="4"/>
      <c r="D26" s="4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</row>
    <row r="27" spans="1:187" x14ac:dyDescent="0.25">
      <c r="A27" s="4"/>
      <c r="B27" s="4"/>
      <c r="C27" s="4"/>
      <c r="D27" s="4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</row>
    <row r="28" spans="1:187" x14ac:dyDescent="0.25">
      <c r="A28" s="4"/>
      <c r="B28" s="4"/>
      <c r="C28" s="4"/>
      <c r="D28" s="4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</row>
    <row r="29" spans="1:187" x14ac:dyDescent="0.25">
      <c r="A29" s="4"/>
      <c r="B29" s="4"/>
      <c r="C29" s="4"/>
      <c r="D29" s="4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</row>
    <row r="30" spans="1:187" x14ac:dyDescent="0.25">
      <c r="A30" s="4"/>
      <c r="B30" s="4"/>
      <c r="C30" s="4"/>
      <c r="D30" s="4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</row>
    <row r="31" spans="1:187" x14ac:dyDescent="0.25">
      <c r="A31" s="4"/>
      <c r="B31" s="4"/>
      <c r="C31" s="4"/>
      <c r="D31" s="4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</row>
    <row r="32" spans="1:187" x14ac:dyDescent="0.25">
      <c r="A32" s="4"/>
      <c r="B32" s="4"/>
      <c r="C32" s="4"/>
      <c r="D32" s="4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</row>
    <row r="33" spans="1:116" ht="15" customHeight="1" x14ac:dyDescent="0.25">
      <c r="F33" s="68" t="s">
        <v>32</v>
      </c>
      <c r="G33" s="68"/>
      <c r="H33" s="68"/>
      <c r="I33" s="68"/>
      <c r="J33" s="68"/>
      <c r="K33" s="68"/>
      <c r="L33" s="68"/>
      <c r="M33" s="68"/>
      <c r="N33" s="68"/>
      <c r="O33" s="68"/>
      <c r="P33" s="68"/>
      <c r="Q33" s="68"/>
      <c r="R33" s="68"/>
      <c r="S33" s="68"/>
      <c r="T33" s="68"/>
      <c r="U33" s="68"/>
      <c r="V33" s="68"/>
      <c r="W33" s="68"/>
      <c r="X33" s="68"/>
      <c r="Y33" s="68"/>
      <c r="Z33" s="68"/>
      <c r="AA33" s="68"/>
      <c r="AB33" s="68"/>
      <c r="AC33" s="68"/>
      <c r="AD33" s="68"/>
      <c r="AE33" s="68"/>
      <c r="AF33" s="68"/>
      <c r="AG33" s="68"/>
      <c r="AH33" s="68"/>
      <c r="AI33" s="6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</row>
    <row r="34" spans="1:116" ht="15" customHeight="1" x14ac:dyDescent="0.25"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8"/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  <c r="AB34" s="68"/>
      <c r="AC34" s="68"/>
      <c r="AD34" s="68"/>
      <c r="AE34" s="68"/>
      <c r="AF34" s="68"/>
      <c r="AG34" s="68"/>
      <c r="AH34" s="68"/>
      <c r="AI34" s="6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</row>
    <row r="35" spans="1:116" ht="15" customHeight="1" x14ac:dyDescent="0.25">
      <c r="A35" s="67"/>
      <c r="B35" s="67"/>
      <c r="F35" s="68"/>
      <c r="G35" s="68"/>
      <c r="H35" s="68"/>
      <c r="I35" s="68"/>
      <c r="J35" s="68"/>
      <c r="K35" s="68"/>
      <c r="L35" s="68"/>
      <c r="M35" s="68"/>
      <c r="N35" s="68"/>
      <c r="O35" s="68"/>
      <c r="P35" s="68"/>
      <c r="Q35" s="68"/>
      <c r="R35" s="68"/>
      <c r="S35" s="68"/>
      <c r="T35" s="68"/>
      <c r="U35" s="68"/>
      <c r="V35" s="68"/>
      <c r="W35" s="68"/>
      <c r="X35" s="68"/>
      <c r="Y35" s="68"/>
      <c r="Z35" s="68"/>
      <c r="AA35" s="68"/>
      <c r="AB35" s="68"/>
      <c r="AC35" s="68"/>
      <c r="AD35" s="68"/>
      <c r="AE35" s="68"/>
      <c r="AF35" s="68"/>
      <c r="AG35" s="68"/>
      <c r="AH35" s="68"/>
      <c r="AI35" s="6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</row>
    <row r="36" spans="1:116" ht="15.75" thickBot="1" x14ac:dyDescent="0.3"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</row>
    <row r="37" spans="1:116" ht="21" customHeight="1" x14ac:dyDescent="0.25">
      <c r="A37" s="45" t="s">
        <v>0</v>
      </c>
      <c r="B37" s="64" t="s">
        <v>10</v>
      </c>
      <c r="C37" s="60" t="s">
        <v>11</v>
      </c>
      <c r="D37" s="60"/>
      <c r="E37" s="43" t="str">
        <f>F33</f>
        <v>JUILLET</v>
      </c>
      <c r="F37" s="22">
        <v>41821</v>
      </c>
      <c r="G37" s="22">
        <v>41822</v>
      </c>
      <c r="H37" s="22">
        <v>41823</v>
      </c>
      <c r="I37" s="22">
        <v>41824</v>
      </c>
      <c r="J37" s="22">
        <v>41825</v>
      </c>
      <c r="K37" s="22">
        <v>41826</v>
      </c>
      <c r="L37" s="22">
        <v>41827</v>
      </c>
      <c r="M37" s="22">
        <v>41828</v>
      </c>
      <c r="N37" s="22">
        <v>41829</v>
      </c>
      <c r="O37" s="22">
        <v>41830</v>
      </c>
      <c r="P37" s="22">
        <v>41831</v>
      </c>
      <c r="Q37" s="22">
        <v>41832</v>
      </c>
      <c r="R37" s="22">
        <v>41833</v>
      </c>
      <c r="S37" s="22">
        <v>41834</v>
      </c>
      <c r="T37" s="22">
        <v>41835</v>
      </c>
      <c r="U37" s="22">
        <v>41836</v>
      </c>
      <c r="V37" s="22">
        <v>41837</v>
      </c>
      <c r="W37" s="22">
        <v>41838</v>
      </c>
      <c r="X37" s="22">
        <v>41839</v>
      </c>
      <c r="Y37" s="22">
        <v>41840</v>
      </c>
      <c r="Z37" s="22">
        <v>41841</v>
      </c>
      <c r="AA37" s="22">
        <v>41842</v>
      </c>
      <c r="AB37" s="22">
        <v>41843</v>
      </c>
      <c r="AC37" s="22">
        <v>41844</v>
      </c>
      <c r="AD37" s="22">
        <v>41845</v>
      </c>
      <c r="AE37" s="22">
        <v>41846</v>
      </c>
      <c r="AF37" s="22">
        <v>41847</v>
      </c>
      <c r="AG37" s="22">
        <v>41848</v>
      </c>
      <c r="AH37" s="22">
        <v>41849</v>
      </c>
      <c r="AI37" s="22">
        <v>41850</v>
      </c>
      <c r="AJ37" s="23">
        <v>41851</v>
      </c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</row>
    <row r="38" spans="1:116" ht="24" thickBot="1" x14ac:dyDescent="0.3">
      <c r="A38" s="90"/>
      <c r="B38" s="91"/>
      <c r="C38" s="92"/>
      <c r="D38" s="92"/>
      <c r="E38" s="93" t="s">
        <v>14</v>
      </c>
      <c r="F38" s="94">
        <f t="shared" ref="F38" si="1">F37</f>
        <v>41821</v>
      </c>
      <c r="G38" s="94">
        <f t="shared" ref="G38" si="2">G37</f>
        <v>41822</v>
      </c>
      <c r="H38" s="94">
        <f t="shared" ref="H38" si="3">H37</f>
        <v>41823</v>
      </c>
      <c r="I38" s="94">
        <f t="shared" ref="I38" si="4">I37</f>
        <v>41824</v>
      </c>
      <c r="J38" s="94">
        <f t="shared" ref="J38" si="5">J37</f>
        <v>41825</v>
      </c>
      <c r="K38" s="94">
        <f t="shared" ref="K38" si="6">K37</f>
        <v>41826</v>
      </c>
      <c r="L38" s="94">
        <f t="shared" ref="L38" si="7">L37</f>
        <v>41827</v>
      </c>
      <c r="M38" s="94">
        <f t="shared" ref="M38" si="8">M37</f>
        <v>41828</v>
      </c>
      <c r="N38" s="94">
        <f t="shared" ref="N38" si="9">N37</f>
        <v>41829</v>
      </c>
      <c r="O38" s="94">
        <f t="shared" ref="O38" si="10">O37</f>
        <v>41830</v>
      </c>
      <c r="P38" s="94">
        <f t="shared" ref="P38" si="11">P37</f>
        <v>41831</v>
      </c>
      <c r="Q38" s="94">
        <f t="shared" ref="Q38" si="12">Q37</f>
        <v>41832</v>
      </c>
      <c r="R38" s="94">
        <f t="shared" ref="R38" si="13">R37</f>
        <v>41833</v>
      </c>
      <c r="S38" s="94">
        <f t="shared" ref="S38" si="14">S37</f>
        <v>41834</v>
      </c>
      <c r="T38" s="94">
        <f t="shared" ref="T38" si="15">T37</f>
        <v>41835</v>
      </c>
      <c r="U38" s="94">
        <f t="shared" ref="U38" si="16">U37</f>
        <v>41836</v>
      </c>
      <c r="V38" s="94">
        <f t="shared" ref="V38" si="17">V37</f>
        <v>41837</v>
      </c>
      <c r="W38" s="94">
        <f t="shared" ref="W38" si="18">W37</f>
        <v>41838</v>
      </c>
      <c r="X38" s="94">
        <f t="shared" ref="X38" si="19">X37</f>
        <v>41839</v>
      </c>
      <c r="Y38" s="94">
        <f t="shared" ref="Y38" si="20">Y37</f>
        <v>41840</v>
      </c>
      <c r="Z38" s="94">
        <f t="shared" ref="Z38" si="21">Z37</f>
        <v>41841</v>
      </c>
      <c r="AA38" s="94">
        <f t="shared" ref="AA38" si="22">AA37</f>
        <v>41842</v>
      </c>
      <c r="AB38" s="94">
        <f t="shared" ref="AB38" si="23">AB37</f>
        <v>41843</v>
      </c>
      <c r="AC38" s="94">
        <f t="shared" ref="AC38" si="24">AC37</f>
        <v>41844</v>
      </c>
      <c r="AD38" s="94">
        <f t="shared" ref="AD38" si="25">AD37</f>
        <v>41845</v>
      </c>
      <c r="AE38" s="94">
        <f t="shared" ref="AE38" si="26">AE37</f>
        <v>41846</v>
      </c>
      <c r="AF38" s="94">
        <f t="shared" ref="AF38" si="27">AF37</f>
        <v>41847</v>
      </c>
      <c r="AG38" s="94">
        <f t="shared" ref="AG38" si="28">AG37</f>
        <v>41848</v>
      </c>
      <c r="AH38" s="94">
        <f t="shared" ref="AH38" si="29">AH37</f>
        <v>41849</v>
      </c>
      <c r="AI38" s="94">
        <f t="shared" ref="AI38:AJ38" si="30">AI37</f>
        <v>41850</v>
      </c>
      <c r="AJ38" s="95">
        <f t="shared" si="30"/>
        <v>41851</v>
      </c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</row>
    <row r="39" spans="1:116" ht="21" customHeight="1" thickBot="1" x14ac:dyDescent="0.3">
      <c r="A39" s="100"/>
      <c r="B39" s="101"/>
      <c r="C39" s="101"/>
      <c r="D39" s="101"/>
      <c r="E39" s="102"/>
      <c r="F39" s="103" t="str">
        <f>IF(WEEKDAY(37:37,2)&gt;6,"f","")</f>
        <v/>
      </c>
      <c r="G39" s="103" t="str">
        <f>IF(WEEKDAY(37:37,2)&gt;6,"f","")</f>
        <v/>
      </c>
      <c r="H39" s="103" t="str">
        <f>IF(WEEKDAY(37:37,2)&gt;6,"f","")</f>
        <v/>
      </c>
      <c r="I39" s="103" t="str">
        <f>IF(WEEKDAY(37:37,2)&gt;6,"f","")</f>
        <v/>
      </c>
      <c r="J39" s="103" t="str">
        <f>IF(WEEKDAY(37:37,2)&gt;6,"f","")</f>
        <v/>
      </c>
      <c r="K39" s="103" t="str">
        <f>IF(WEEKDAY(37:37,2)&gt;6,"f","")</f>
        <v>f</v>
      </c>
      <c r="L39" s="103" t="str">
        <f>IF(WEEKDAY(37:37,2)&gt;6,"f","")</f>
        <v/>
      </c>
      <c r="M39" s="103" t="str">
        <f>IF(WEEKDAY(37:37,2)&gt;6,"f","")</f>
        <v/>
      </c>
      <c r="N39" s="103" t="str">
        <f>IF(WEEKDAY(37:37,2)&gt;6,"f","")</f>
        <v/>
      </c>
      <c r="O39" s="103" t="str">
        <f>IF(WEEKDAY(37:37,2)&gt;6,"f","")</f>
        <v/>
      </c>
      <c r="P39" s="103" t="str">
        <f>IF(WEEKDAY(37:37,2)&gt;6,"f","")</f>
        <v/>
      </c>
      <c r="Q39" s="103" t="str">
        <f>IF(WEEKDAY(37:37,2)&gt;6,"f","")</f>
        <v/>
      </c>
      <c r="R39" s="103" t="str">
        <f>IF(WEEKDAY(37:37,2)&gt;6,"f","")</f>
        <v>f</v>
      </c>
      <c r="S39" s="103" t="str">
        <f>IF(WEEKDAY(37:37,2)&gt;6,"f","")</f>
        <v/>
      </c>
      <c r="T39" s="103" t="str">
        <f>IF(WEEKDAY(37:37,2)&gt;6,"f","")</f>
        <v/>
      </c>
      <c r="U39" s="103" t="str">
        <f>IF(WEEKDAY(37:37,2)&gt;6,"f","")</f>
        <v/>
      </c>
      <c r="V39" s="103" t="str">
        <f>IF(WEEKDAY(37:37,2)&gt;6,"f","")</f>
        <v/>
      </c>
      <c r="W39" s="103" t="str">
        <f>IF(WEEKDAY(37:37,2)&gt;6,"f","")</f>
        <v/>
      </c>
      <c r="X39" s="103" t="str">
        <f>IF(WEEKDAY(37:37,2)&gt;6,"f","")</f>
        <v/>
      </c>
      <c r="Y39" s="103" t="str">
        <f>IF(WEEKDAY(37:37,2)&gt;6,"f","")</f>
        <v>f</v>
      </c>
      <c r="Z39" s="103" t="str">
        <f>IF(WEEKDAY(37:37,2)&gt;6,"f","")</f>
        <v/>
      </c>
      <c r="AA39" s="103" t="str">
        <f>IF(WEEKDAY(37:37,2)&gt;6,"f","")</f>
        <v/>
      </c>
      <c r="AB39" s="103" t="str">
        <f>IF(WEEKDAY(37:37,2)&gt;6,"f","")</f>
        <v/>
      </c>
      <c r="AC39" s="103" t="str">
        <f>IF(WEEKDAY(37:37,2)&gt;6,"f","")</f>
        <v/>
      </c>
      <c r="AD39" s="103" t="str">
        <f>IF(WEEKDAY(37:37,2)&gt;6,"f","")</f>
        <v/>
      </c>
      <c r="AE39" s="103" t="str">
        <f>IF(WEEKDAY(37:37,2)&gt;6,"f","")</f>
        <v/>
      </c>
      <c r="AF39" s="103" t="str">
        <f>IF(WEEKDAY(37:37,2)&gt;6,"f","")</f>
        <v>f</v>
      </c>
      <c r="AG39" s="103" t="str">
        <f>IF(WEEKDAY(37:37,2)&gt;6,"f","")</f>
        <v/>
      </c>
      <c r="AH39" s="103" t="str">
        <f>IF(WEEKDAY(37:37,2)&gt;6,"f","")</f>
        <v/>
      </c>
      <c r="AI39" s="103" t="str">
        <f>IF(WEEKDAY(37:37,2)&gt;6,"f","")</f>
        <v/>
      </c>
      <c r="AJ39" s="104" t="str">
        <f>IF(WEEKDAY(37:37,2)&gt;6,"f","")</f>
        <v/>
      </c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</row>
    <row r="40" spans="1:116" ht="24" customHeight="1" x14ac:dyDescent="0.25">
      <c r="A40" s="96" t="s">
        <v>16</v>
      </c>
      <c r="B40" s="97" t="s">
        <v>16</v>
      </c>
      <c r="C40" s="97">
        <v>151.57</v>
      </c>
      <c r="D40" s="97"/>
      <c r="E40" s="98">
        <f t="shared" ref="E40:E56" si="31">COUNTIF(F40:GE40,"C")</f>
        <v>0</v>
      </c>
      <c r="F40" s="99" t="s">
        <v>33</v>
      </c>
      <c r="G40" s="99" t="s">
        <v>33</v>
      </c>
      <c r="H40" s="99" t="s">
        <v>33</v>
      </c>
      <c r="I40" s="99" t="s">
        <v>33</v>
      </c>
      <c r="J40" s="99" t="s">
        <v>33</v>
      </c>
      <c r="K40" s="99" t="s">
        <v>33</v>
      </c>
      <c r="L40" s="99" t="s">
        <v>33</v>
      </c>
      <c r="M40" s="99"/>
      <c r="N40" s="99"/>
      <c r="O40" s="99"/>
      <c r="P40" s="99"/>
      <c r="Q40" s="99"/>
      <c r="R40" s="99"/>
      <c r="S40" s="99"/>
      <c r="T40" s="99"/>
      <c r="U40" s="99"/>
      <c r="V40" s="99"/>
      <c r="W40" s="99"/>
      <c r="X40" s="99"/>
      <c r="Y40" s="99"/>
      <c r="Z40" s="99"/>
      <c r="AA40" s="99"/>
      <c r="AB40" s="99"/>
      <c r="AC40" s="99"/>
      <c r="AD40" s="99"/>
      <c r="AE40" s="99"/>
      <c r="AF40" s="99"/>
      <c r="AG40" s="99"/>
      <c r="AH40" s="99"/>
      <c r="AI40" s="99"/>
      <c r="AJ40" s="8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</row>
    <row r="41" spans="1:116" x14ac:dyDescent="0.25">
      <c r="A41" s="47" t="s">
        <v>17</v>
      </c>
      <c r="B41" s="48" t="s">
        <v>17</v>
      </c>
      <c r="C41" s="48">
        <v>151.57</v>
      </c>
      <c r="D41" s="48"/>
      <c r="E41" s="49">
        <f t="shared" si="31"/>
        <v>0</v>
      </c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  <c r="AH41" s="50"/>
      <c r="AI41" s="50"/>
      <c r="AJ41" s="8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</row>
    <row r="42" spans="1:116" x14ac:dyDescent="0.25">
      <c r="A42" s="47" t="s">
        <v>18</v>
      </c>
      <c r="B42" s="48" t="s">
        <v>18</v>
      </c>
      <c r="C42" s="48">
        <v>151.57</v>
      </c>
      <c r="D42" s="48"/>
      <c r="E42" s="49">
        <f t="shared" si="31"/>
        <v>0</v>
      </c>
      <c r="F42" s="50"/>
      <c r="G42" s="50"/>
      <c r="H42" s="50"/>
      <c r="I42" s="50"/>
      <c r="J42" s="50"/>
      <c r="K42" s="50"/>
      <c r="L42" s="50"/>
      <c r="M42" s="50"/>
      <c r="N42" s="50"/>
      <c r="O42" s="50"/>
      <c r="P42" s="50"/>
      <c r="Q42" s="50"/>
      <c r="R42" s="50"/>
      <c r="S42" s="50"/>
      <c r="T42" s="50"/>
      <c r="U42" s="50"/>
      <c r="V42" s="50"/>
      <c r="W42" s="50"/>
      <c r="X42" s="50"/>
      <c r="Y42" s="50"/>
      <c r="Z42" s="50"/>
      <c r="AA42" s="50"/>
      <c r="AB42" s="50"/>
      <c r="AC42" s="50"/>
      <c r="AD42" s="50"/>
      <c r="AE42" s="50"/>
      <c r="AF42" s="50"/>
      <c r="AG42" s="50"/>
      <c r="AH42" s="50"/>
      <c r="AI42" s="50"/>
      <c r="AJ42" s="8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</row>
    <row r="43" spans="1:116" x14ac:dyDescent="0.25">
      <c r="A43" s="47" t="s">
        <v>19</v>
      </c>
      <c r="B43" s="48" t="s">
        <v>19</v>
      </c>
      <c r="C43" s="48">
        <v>151.57</v>
      </c>
      <c r="D43" s="48"/>
      <c r="E43" s="49">
        <f t="shared" si="31"/>
        <v>0</v>
      </c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0"/>
      <c r="AA43" s="50"/>
      <c r="AB43" s="50"/>
      <c r="AC43" s="50"/>
      <c r="AD43" s="50"/>
      <c r="AE43" s="50"/>
      <c r="AF43" s="50"/>
      <c r="AG43" s="50"/>
      <c r="AH43" s="50"/>
      <c r="AI43" s="50"/>
      <c r="AJ43" s="8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</row>
    <row r="44" spans="1:116" x14ac:dyDescent="0.25">
      <c r="A44" s="47" t="s">
        <v>20</v>
      </c>
      <c r="B44" s="48" t="s">
        <v>20</v>
      </c>
      <c r="C44" s="48">
        <v>151.57</v>
      </c>
      <c r="D44" s="48"/>
      <c r="E44" s="49">
        <f t="shared" si="31"/>
        <v>0</v>
      </c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  <c r="U44" s="50"/>
      <c r="V44" s="50"/>
      <c r="W44" s="50"/>
      <c r="X44" s="50"/>
      <c r="Y44" s="50"/>
      <c r="Z44" s="50"/>
      <c r="AA44" s="50"/>
      <c r="AB44" s="50"/>
      <c r="AC44" s="50"/>
      <c r="AD44" s="50"/>
      <c r="AE44" s="50"/>
      <c r="AF44" s="50"/>
      <c r="AG44" s="50"/>
      <c r="AH44" s="50"/>
      <c r="AI44" s="50"/>
      <c r="AJ44" s="8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  <c r="DA44" s="18"/>
      <c r="DB44" s="18"/>
      <c r="DC44" s="18"/>
      <c r="DD44" s="18"/>
      <c r="DE44" s="18"/>
      <c r="DF44" s="18"/>
      <c r="DG44" s="18"/>
      <c r="DH44" s="18"/>
      <c r="DI44" s="18"/>
      <c r="DJ44" s="18"/>
      <c r="DK44" s="18"/>
      <c r="DL44" s="18"/>
    </row>
    <row r="45" spans="1:116" x14ac:dyDescent="0.25">
      <c r="A45" s="47" t="s">
        <v>15</v>
      </c>
      <c r="B45" s="48" t="s">
        <v>15</v>
      </c>
      <c r="C45" s="48">
        <v>151.57</v>
      </c>
      <c r="D45" s="48"/>
      <c r="E45" s="49">
        <f t="shared" si="31"/>
        <v>0</v>
      </c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50"/>
      <c r="AA45" s="50"/>
      <c r="AB45" s="50"/>
      <c r="AC45" s="50"/>
      <c r="AD45" s="50"/>
      <c r="AE45" s="50"/>
      <c r="AF45" s="50"/>
      <c r="AG45" s="50"/>
      <c r="AH45" s="50"/>
      <c r="AI45" s="50"/>
      <c r="AJ45" s="8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  <c r="CU45" s="18"/>
      <c r="CV45" s="18"/>
      <c r="CW45" s="18"/>
      <c r="CX45" s="18"/>
      <c r="CY45" s="18"/>
      <c r="CZ45" s="18"/>
      <c r="DA45" s="18"/>
      <c r="DB45" s="18"/>
      <c r="DC45" s="18"/>
      <c r="DD45" s="18"/>
      <c r="DE45" s="18"/>
      <c r="DF45" s="18"/>
      <c r="DG45" s="18"/>
      <c r="DH45" s="18"/>
      <c r="DI45" s="18"/>
      <c r="DJ45" s="18"/>
      <c r="DK45" s="18"/>
      <c r="DL45" s="18"/>
    </row>
    <row r="46" spans="1:116" x14ac:dyDescent="0.25">
      <c r="A46" s="47" t="s">
        <v>21</v>
      </c>
      <c r="B46" s="48" t="s">
        <v>21</v>
      </c>
      <c r="C46" s="48">
        <v>151.57</v>
      </c>
      <c r="D46" s="48"/>
      <c r="E46" s="49">
        <f t="shared" si="31"/>
        <v>0</v>
      </c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  <c r="U46" s="50"/>
      <c r="V46" s="50"/>
      <c r="W46" s="50"/>
      <c r="X46" s="50"/>
      <c r="Y46" s="50"/>
      <c r="Z46" s="50"/>
      <c r="AA46" s="50"/>
      <c r="AB46" s="50"/>
      <c r="AC46" s="50"/>
      <c r="AD46" s="50"/>
      <c r="AE46" s="50"/>
      <c r="AF46" s="50"/>
      <c r="AG46" s="50"/>
      <c r="AH46" s="50"/>
      <c r="AI46" s="50"/>
      <c r="AJ46" s="8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  <c r="CU46" s="18"/>
      <c r="CV46" s="18"/>
      <c r="CW46" s="18"/>
      <c r="CX46" s="18"/>
      <c r="CY46" s="18"/>
      <c r="CZ46" s="18"/>
      <c r="DA46" s="18"/>
      <c r="DB46" s="18"/>
      <c r="DC46" s="18"/>
      <c r="DD46" s="18"/>
      <c r="DE46" s="18"/>
      <c r="DF46" s="18"/>
      <c r="DG46" s="18"/>
      <c r="DH46" s="18"/>
      <c r="DI46" s="18"/>
      <c r="DJ46" s="18"/>
      <c r="DK46" s="18"/>
      <c r="DL46" s="18"/>
    </row>
    <row r="47" spans="1:116" x14ac:dyDescent="0.25">
      <c r="A47" s="47" t="s">
        <v>22</v>
      </c>
      <c r="B47" s="48" t="s">
        <v>22</v>
      </c>
      <c r="C47" s="48">
        <v>151.57</v>
      </c>
      <c r="D47" s="48"/>
      <c r="E47" s="49">
        <f t="shared" si="31"/>
        <v>0</v>
      </c>
      <c r="F47" s="50"/>
      <c r="G47" s="50"/>
      <c r="H47" s="50"/>
      <c r="I47" s="50"/>
      <c r="J47" s="50"/>
      <c r="K47" s="50"/>
      <c r="L47" s="50"/>
      <c r="M47" s="50"/>
      <c r="N47" s="50"/>
      <c r="O47" s="50"/>
      <c r="P47" s="50"/>
      <c r="Q47" s="50"/>
      <c r="R47" s="50"/>
      <c r="S47" s="50"/>
      <c r="T47" s="50"/>
      <c r="U47" s="50"/>
      <c r="V47" s="50"/>
      <c r="W47" s="50"/>
      <c r="X47" s="50"/>
      <c r="Y47" s="50"/>
      <c r="Z47" s="50"/>
      <c r="AA47" s="50"/>
      <c r="AB47" s="50"/>
      <c r="AC47" s="50"/>
      <c r="AD47" s="50"/>
      <c r="AE47" s="50"/>
      <c r="AF47" s="50"/>
      <c r="AG47" s="50"/>
      <c r="AH47" s="50"/>
      <c r="AI47" s="50"/>
      <c r="AJ47" s="8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8"/>
      <c r="BT47" s="18"/>
      <c r="BU47" s="18"/>
      <c r="BV47" s="18"/>
      <c r="BW47" s="18"/>
      <c r="BX47" s="18"/>
      <c r="BY47" s="18"/>
      <c r="BZ47" s="18"/>
      <c r="CA47" s="18"/>
      <c r="CB47" s="18"/>
      <c r="CC47" s="18"/>
      <c r="CD47" s="18"/>
      <c r="CE47" s="18"/>
      <c r="CF47" s="18"/>
      <c r="CG47" s="18"/>
      <c r="CH47" s="18"/>
      <c r="CI47" s="18"/>
      <c r="CJ47" s="18"/>
      <c r="CK47" s="18"/>
      <c r="CL47" s="18"/>
      <c r="CM47" s="18"/>
      <c r="CN47" s="18"/>
      <c r="CO47" s="18"/>
      <c r="CP47" s="18"/>
      <c r="CQ47" s="18"/>
      <c r="CR47" s="18"/>
      <c r="CS47" s="18"/>
      <c r="CT47" s="18"/>
      <c r="CU47" s="18"/>
      <c r="CV47" s="18"/>
      <c r="CW47" s="18"/>
      <c r="CX47" s="18"/>
      <c r="CY47" s="18"/>
      <c r="CZ47" s="18"/>
      <c r="DA47" s="18"/>
      <c r="DB47" s="18"/>
      <c r="DC47" s="18"/>
      <c r="DD47" s="18"/>
      <c r="DE47" s="18"/>
      <c r="DF47" s="18"/>
      <c r="DG47" s="18"/>
      <c r="DH47" s="18"/>
      <c r="DI47" s="18"/>
      <c r="DJ47" s="18"/>
      <c r="DK47" s="18"/>
      <c r="DL47" s="18"/>
    </row>
    <row r="48" spans="1:116" x14ac:dyDescent="0.25">
      <c r="A48" s="47" t="s">
        <v>23</v>
      </c>
      <c r="B48" s="48" t="s">
        <v>23</v>
      </c>
      <c r="C48" s="48">
        <v>151.57</v>
      </c>
      <c r="D48" s="48"/>
      <c r="E48" s="49">
        <f t="shared" si="31"/>
        <v>0</v>
      </c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0"/>
      <c r="AB48" s="50"/>
      <c r="AC48" s="50"/>
      <c r="AD48" s="50"/>
      <c r="AE48" s="50"/>
      <c r="AF48" s="50"/>
      <c r="AG48" s="50"/>
      <c r="AH48" s="50"/>
      <c r="AI48" s="50"/>
      <c r="AJ48" s="8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8"/>
      <c r="BT48" s="18"/>
      <c r="BU48" s="18"/>
      <c r="BV48" s="18"/>
      <c r="BW48" s="18"/>
      <c r="BX48" s="18"/>
      <c r="BY48" s="18"/>
      <c r="BZ48" s="18"/>
      <c r="CA48" s="18"/>
      <c r="CB48" s="18"/>
      <c r="CC48" s="18"/>
      <c r="CD48" s="18"/>
      <c r="CE48" s="18"/>
      <c r="CF48" s="18"/>
      <c r="CG48" s="18"/>
      <c r="CH48" s="18"/>
      <c r="CI48" s="18"/>
      <c r="CJ48" s="18"/>
      <c r="CK48" s="18"/>
      <c r="CL48" s="18"/>
      <c r="CM48" s="18"/>
      <c r="CN48" s="18"/>
      <c r="CO48" s="18"/>
      <c r="CP48" s="18"/>
      <c r="CQ48" s="18"/>
      <c r="CR48" s="18"/>
      <c r="CS48" s="18"/>
      <c r="CT48" s="18"/>
      <c r="CU48" s="18"/>
      <c r="CV48" s="18"/>
      <c r="CW48" s="18"/>
      <c r="CX48" s="18"/>
      <c r="CY48" s="18"/>
      <c r="CZ48" s="18"/>
      <c r="DA48" s="18"/>
      <c r="DB48" s="18"/>
      <c r="DC48" s="18"/>
      <c r="DD48" s="18"/>
      <c r="DE48" s="18"/>
      <c r="DF48" s="18"/>
      <c r="DG48" s="18"/>
      <c r="DH48" s="18"/>
      <c r="DI48" s="18"/>
      <c r="DJ48" s="18"/>
      <c r="DK48" s="18"/>
      <c r="DL48" s="18"/>
    </row>
    <row r="49" spans="1:116" x14ac:dyDescent="0.25">
      <c r="A49" s="47" t="s">
        <v>24</v>
      </c>
      <c r="B49" s="48" t="s">
        <v>24</v>
      </c>
      <c r="C49" s="48">
        <v>151.57</v>
      </c>
      <c r="D49" s="48"/>
      <c r="E49" s="49">
        <f t="shared" si="31"/>
        <v>0</v>
      </c>
      <c r="F49" s="50"/>
      <c r="G49" s="50"/>
      <c r="H49" s="50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  <c r="U49" s="50"/>
      <c r="V49" s="50"/>
      <c r="W49" s="50"/>
      <c r="X49" s="50"/>
      <c r="Y49" s="50"/>
      <c r="Z49" s="50"/>
      <c r="AA49" s="50"/>
      <c r="AB49" s="50"/>
      <c r="AC49" s="50"/>
      <c r="AD49" s="50"/>
      <c r="AE49" s="50"/>
      <c r="AF49" s="50"/>
      <c r="AG49" s="50"/>
      <c r="AH49" s="50"/>
      <c r="AI49" s="50"/>
      <c r="AJ49" s="8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8"/>
      <c r="BT49" s="18"/>
      <c r="BU49" s="18"/>
      <c r="BV49" s="18"/>
      <c r="BW49" s="18"/>
      <c r="BX49" s="18"/>
      <c r="BY49" s="18"/>
      <c r="BZ49" s="18"/>
      <c r="CA49" s="18"/>
      <c r="CB49" s="18"/>
      <c r="CC49" s="18"/>
      <c r="CD49" s="18"/>
      <c r="CE49" s="18"/>
      <c r="CF49" s="18"/>
      <c r="CG49" s="18"/>
      <c r="CH49" s="18"/>
      <c r="CI49" s="18"/>
      <c r="CJ49" s="18"/>
      <c r="CK49" s="18"/>
      <c r="CL49" s="18"/>
      <c r="CM49" s="18"/>
      <c r="CN49" s="18"/>
      <c r="CO49" s="18"/>
      <c r="CP49" s="18"/>
      <c r="CQ49" s="18"/>
      <c r="CR49" s="18"/>
      <c r="CS49" s="18"/>
      <c r="CT49" s="18"/>
      <c r="CU49" s="18"/>
      <c r="CV49" s="18"/>
      <c r="CW49" s="18"/>
      <c r="CX49" s="18"/>
      <c r="CY49" s="18"/>
      <c r="CZ49" s="18"/>
      <c r="DA49" s="18"/>
      <c r="DB49" s="18"/>
      <c r="DC49" s="18"/>
      <c r="DD49" s="18"/>
      <c r="DE49" s="18"/>
      <c r="DF49" s="18"/>
      <c r="DG49" s="18"/>
      <c r="DH49" s="18"/>
      <c r="DI49" s="18"/>
      <c r="DJ49" s="18"/>
      <c r="DK49" s="18"/>
      <c r="DL49" s="18"/>
    </row>
    <row r="50" spans="1:116" x14ac:dyDescent="0.25">
      <c r="A50" s="47" t="s">
        <v>25</v>
      </c>
      <c r="B50" s="48" t="s">
        <v>25</v>
      </c>
      <c r="C50" s="48">
        <v>151.57</v>
      </c>
      <c r="D50" s="48"/>
      <c r="E50" s="49">
        <f t="shared" si="31"/>
        <v>0</v>
      </c>
      <c r="F50" s="50"/>
      <c r="G50" s="50"/>
      <c r="H50" s="50"/>
      <c r="I50" s="50"/>
      <c r="J50" s="50"/>
      <c r="K50" s="50"/>
      <c r="L50" s="50"/>
      <c r="M50" s="50"/>
      <c r="N50" s="50"/>
      <c r="O50" s="50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0"/>
      <c r="AB50" s="50"/>
      <c r="AC50" s="50"/>
      <c r="AD50" s="50"/>
      <c r="AE50" s="50"/>
      <c r="AF50" s="50"/>
      <c r="AG50" s="50"/>
      <c r="AH50" s="50"/>
      <c r="AI50" s="50"/>
      <c r="AJ50" s="8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8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18"/>
      <c r="CK50" s="18"/>
      <c r="CL50" s="18"/>
      <c r="CM50" s="18"/>
      <c r="CN50" s="18"/>
      <c r="CO50" s="18"/>
      <c r="CP50" s="18"/>
      <c r="CQ50" s="18"/>
      <c r="CR50" s="18"/>
      <c r="CS50" s="18"/>
      <c r="CT50" s="18"/>
      <c r="CU50" s="18"/>
      <c r="CV50" s="18"/>
      <c r="CW50" s="18"/>
      <c r="CX50" s="18"/>
      <c r="CY50" s="18"/>
      <c r="CZ50" s="18"/>
      <c r="DA50" s="18"/>
      <c r="DB50" s="18"/>
      <c r="DC50" s="18"/>
      <c r="DD50" s="18"/>
      <c r="DE50" s="18"/>
      <c r="DF50" s="18"/>
      <c r="DG50" s="18"/>
      <c r="DH50" s="18"/>
      <c r="DI50" s="18"/>
      <c r="DJ50" s="18"/>
      <c r="DK50" s="18"/>
      <c r="DL50" s="18"/>
    </row>
    <row r="51" spans="1:116" x14ac:dyDescent="0.25">
      <c r="A51" s="47" t="s">
        <v>26</v>
      </c>
      <c r="B51" s="48" t="s">
        <v>26</v>
      </c>
      <c r="C51" s="48">
        <v>151.57</v>
      </c>
      <c r="D51" s="48"/>
      <c r="E51" s="49">
        <f t="shared" si="31"/>
        <v>0</v>
      </c>
      <c r="F51" s="50"/>
      <c r="G51" s="50"/>
      <c r="H51" s="50"/>
      <c r="I51" s="50"/>
      <c r="J51" s="50"/>
      <c r="K51" s="50"/>
      <c r="L51" s="50"/>
      <c r="M51" s="50"/>
      <c r="N51" s="50"/>
      <c r="O51" s="50"/>
      <c r="P51" s="50"/>
      <c r="Q51" s="50"/>
      <c r="R51" s="50"/>
      <c r="S51" s="50"/>
      <c r="T51" s="50"/>
      <c r="U51" s="50"/>
      <c r="V51" s="50"/>
      <c r="W51" s="50"/>
      <c r="X51" s="50"/>
      <c r="Y51" s="50"/>
      <c r="Z51" s="50"/>
      <c r="AA51" s="50"/>
      <c r="AB51" s="50"/>
      <c r="AC51" s="50"/>
      <c r="AD51" s="50"/>
      <c r="AE51" s="50"/>
      <c r="AF51" s="50"/>
      <c r="AG51" s="50"/>
      <c r="AH51" s="50"/>
      <c r="AI51" s="50"/>
      <c r="AJ51" s="8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8"/>
      <c r="BT51" s="18"/>
      <c r="BU51" s="18"/>
      <c r="BV51" s="18"/>
      <c r="BW51" s="18"/>
      <c r="BX51" s="18"/>
      <c r="BY51" s="18"/>
      <c r="BZ51" s="18"/>
      <c r="CA51" s="18"/>
      <c r="CB51" s="18"/>
      <c r="CC51" s="18"/>
      <c r="CD51" s="18"/>
      <c r="CE51" s="18"/>
      <c r="CF51" s="18"/>
      <c r="CG51" s="18"/>
      <c r="CH51" s="18"/>
      <c r="CI51" s="18"/>
      <c r="CJ51" s="18"/>
      <c r="CK51" s="18"/>
      <c r="CL51" s="18"/>
      <c r="CM51" s="18"/>
      <c r="CN51" s="18"/>
      <c r="CO51" s="18"/>
      <c r="CP51" s="18"/>
      <c r="CQ51" s="18"/>
      <c r="CR51" s="18"/>
      <c r="CS51" s="18"/>
      <c r="CT51" s="18"/>
      <c r="CU51" s="18"/>
      <c r="CV51" s="18"/>
      <c r="CW51" s="18"/>
      <c r="CX51" s="18"/>
      <c r="CY51" s="18"/>
      <c r="CZ51" s="18"/>
      <c r="DA51" s="18"/>
      <c r="DB51" s="18"/>
      <c r="DC51" s="18"/>
      <c r="DD51" s="18"/>
      <c r="DE51" s="18"/>
      <c r="DF51" s="18"/>
      <c r="DG51" s="18"/>
      <c r="DH51" s="18"/>
      <c r="DI51" s="18"/>
      <c r="DJ51" s="18"/>
      <c r="DK51" s="18"/>
      <c r="DL51" s="18"/>
    </row>
    <row r="52" spans="1:116" x14ac:dyDescent="0.25">
      <c r="A52" s="51" t="s">
        <v>27</v>
      </c>
      <c r="B52" s="52" t="s">
        <v>27</v>
      </c>
      <c r="C52" s="48">
        <v>151.57</v>
      </c>
      <c r="D52" s="52"/>
      <c r="E52" s="49">
        <f t="shared" si="31"/>
        <v>0</v>
      </c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0"/>
      <c r="AB52" s="50"/>
      <c r="AC52" s="50"/>
      <c r="AD52" s="50"/>
      <c r="AE52" s="50"/>
      <c r="AF52" s="50"/>
      <c r="AG52" s="50"/>
      <c r="AH52" s="50"/>
      <c r="AI52" s="50"/>
      <c r="AJ52" s="8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8"/>
      <c r="BT52" s="18"/>
      <c r="BU52" s="18"/>
      <c r="BV52" s="18"/>
      <c r="BW52" s="18"/>
      <c r="BX52" s="18"/>
      <c r="BY52" s="18"/>
      <c r="BZ52" s="18"/>
      <c r="CA52" s="18"/>
      <c r="CB52" s="18"/>
      <c r="CC52" s="18"/>
      <c r="CD52" s="18"/>
      <c r="CE52" s="18"/>
      <c r="CF52" s="18"/>
      <c r="CG52" s="18"/>
      <c r="CH52" s="18"/>
      <c r="CI52" s="18"/>
      <c r="CJ52" s="18"/>
      <c r="CK52" s="18"/>
      <c r="CL52" s="18"/>
      <c r="CM52" s="18"/>
      <c r="CN52" s="18"/>
      <c r="CO52" s="18"/>
      <c r="CP52" s="18"/>
      <c r="CQ52" s="18"/>
      <c r="CR52" s="18"/>
      <c r="CS52" s="18"/>
      <c r="CT52" s="18"/>
      <c r="CU52" s="18"/>
      <c r="CV52" s="18"/>
      <c r="CW52" s="18"/>
      <c r="CX52" s="18"/>
      <c r="CY52" s="18"/>
      <c r="CZ52" s="18"/>
      <c r="DA52" s="18"/>
      <c r="DB52" s="18"/>
      <c r="DC52" s="18"/>
      <c r="DD52" s="18"/>
      <c r="DE52" s="18"/>
      <c r="DF52" s="18"/>
      <c r="DG52" s="18"/>
      <c r="DH52" s="18"/>
      <c r="DI52" s="18"/>
      <c r="DJ52" s="18"/>
      <c r="DK52" s="18"/>
      <c r="DL52" s="18"/>
    </row>
    <row r="53" spans="1:116" x14ac:dyDescent="0.25">
      <c r="A53" s="51" t="s">
        <v>28</v>
      </c>
      <c r="B53" s="52" t="s">
        <v>28</v>
      </c>
      <c r="C53" s="48">
        <v>151.57</v>
      </c>
      <c r="D53" s="52"/>
      <c r="E53" s="49">
        <f t="shared" si="31"/>
        <v>0</v>
      </c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50"/>
      <c r="AA53" s="50"/>
      <c r="AB53" s="50"/>
      <c r="AC53" s="50"/>
      <c r="AD53" s="50"/>
      <c r="AE53" s="50"/>
      <c r="AF53" s="50"/>
      <c r="AG53" s="50"/>
      <c r="AH53" s="50"/>
      <c r="AI53" s="50"/>
      <c r="AJ53" s="8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8"/>
      <c r="BT53" s="18"/>
      <c r="BU53" s="18"/>
      <c r="BV53" s="18"/>
      <c r="BW53" s="18"/>
      <c r="BX53" s="18"/>
      <c r="BY53" s="18"/>
      <c r="BZ53" s="18"/>
      <c r="CA53" s="18"/>
      <c r="CB53" s="18"/>
      <c r="CC53" s="18"/>
      <c r="CD53" s="18"/>
      <c r="CE53" s="18"/>
      <c r="CF53" s="18"/>
      <c r="CG53" s="18"/>
      <c r="CH53" s="18"/>
      <c r="CI53" s="18"/>
      <c r="CJ53" s="18"/>
      <c r="CK53" s="18"/>
      <c r="CL53" s="18"/>
      <c r="CM53" s="18"/>
      <c r="CN53" s="18"/>
      <c r="CO53" s="18"/>
      <c r="CP53" s="18"/>
      <c r="CQ53" s="18"/>
      <c r="CR53" s="18"/>
      <c r="CS53" s="18"/>
      <c r="CT53" s="18"/>
      <c r="CU53" s="18"/>
      <c r="CV53" s="18"/>
      <c r="CW53" s="18"/>
      <c r="CX53" s="18"/>
      <c r="CY53" s="18"/>
      <c r="CZ53" s="18"/>
      <c r="DA53" s="18"/>
      <c r="DB53" s="18"/>
      <c r="DC53" s="18"/>
      <c r="DD53" s="18"/>
      <c r="DE53" s="18"/>
      <c r="DF53" s="18"/>
      <c r="DG53" s="18"/>
      <c r="DH53" s="18"/>
      <c r="DI53" s="18"/>
      <c r="DJ53" s="18"/>
      <c r="DK53" s="18"/>
      <c r="DL53" s="18"/>
    </row>
    <row r="54" spans="1:116" x14ac:dyDescent="0.25">
      <c r="A54" s="51" t="s">
        <v>29</v>
      </c>
      <c r="B54" s="52" t="s">
        <v>29</v>
      </c>
      <c r="C54" s="48">
        <v>151.57</v>
      </c>
      <c r="D54" s="52"/>
      <c r="E54" s="49">
        <f t="shared" si="31"/>
        <v>0</v>
      </c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50"/>
      <c r="Q54" s="50"/>
      <c r="R54" s="50"/>
      <c r="S54" s="50"/>
      <c r="T54" s="50"/>
      <c r="U54" s="50"/>
      <c r="V54" s="50"/>
      <c r="W54" s="50"/>
      <c r="X54" s="50"/>
      <c r="Y54" s="50"/>
      <c r="Z54" s="50"/>
      <c r="AA54" s="50"/>
      <c r="AB54" s="50"/>
      <c r="AC54" s="50"/>
      <c r="AD54" s="50"/>
      <c r="AE54" s="50"/>
      <c r="AF54" s="50"/>
      <c r="AG54" s="50"/>
      <c r="AH54" s="50"/>
      <c r="AI54" s="50"/>
      <c r="AJ54" s="8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8"/>
      <c r="BT54" s="18"/>
      <c r="BU54" s="18"/>
      <c r="BV54" s="18"/>
      <c r="BW54" s="18"/>
      <c r="BX54" s="18"/>
      <c r="BY54" s="18"/>
      <c r="BZ54" s="18"/>
      <c r="CA54" s="18"/>
      <c r="CB54" s="18"/>
      <c r="CC54" s="18"/>
      <c r="CD54" s="18"/>
      <c r="CE54" s="18"/>
      <c r="CF54" s="18"/>
      <c r="CG54" s="18"/>
      <c r="CH54" s="18"/>
      <c r="CI54" s="18"/>
      <c r="CJ54" s="18"/>
      <c r="CK54" s="18"/>
      <c r="CL54" s="18"/>
      <c r="CM54" s="18"/>
      <c r="CN54" s="18"/>
      <c r="CO54" s="18"/>
      <c r="CP54" s="18"/>
      <c r="CQ54" s="18"/>
      <c r="CR54" s="18"/>
      <c r="CS54" s="18"/>
      <c r="CT54" s="18"/>
      <c r="CU54" s="18"/>
      <c r="CV54" s="18"/>
      <c r="CW54" s="18"/>
      <c r="CX54" s="18"/>
      <c r="CY54" s="18"/>
      <c r="CZ54" s="18"/>
      <c r="DA54" s="18"/>
      <c r="DB54" s="18"/>
      <c r="DC54" s="18"/>
      <c r="DD54" s="18"/>
      <c r="DE54" s="18"/>
      <c r="DF54" s="18"/>
      <c r="DG54" s="18"/>
      <c r="DH54" s="18"/>
      <c r="DI54" s="18"/>
      <c r="DJ54" s="18"/>
      <c r="DK54" s="18"/>
      <c r="DL54" s="18"/>
    </row>
    <row r="55" spans="1:116" x14ac:dyDescent="0.25">
      <c r="A55" s="51" t="s">
        <v>30</v>
      </c>
      <c r="B55" s="52" t="s">
        <v>30</v>
      </c>
      <c r="C55" s="48">
        <v>151.57</v>
      </c>
      <c r="D55" s="52"/>
      <c r="E55" s="49">
        <f t="shared" si="31"/>
        <v>0</v>
      </c>
      <c r="F55" s="50"/>
      <c r="G55" s="50"/>
      <c r="H55" s="50"/>
      <c r="I55" s="50"/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50"/>
      <c r="X55" s="50"/>
      <c r="Y55" s="50"/>
      <c r="Z55" s="50"/>
      <c r="AA55" s="50"/>
      <c r="AB55" s="50"/>
      <c r="AC55" s="50"/>
      <c r="AD55" s="50"/>
      <c r="AE55" s="50"/>
      <c r="AF55" s="50"/>
      <c r="AG55" s="50"/>
      <c r="AH55" s="50"/>
      <c r="AI55" s="50"/>
      <c r="AJ55" s="8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8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18"/>
      <c r="CK55" s="18"/>
      <c r="CL55" s="18"/>
      <c r="CM55" s="18"/>
      <c r="CN55" s="18"/>
      <c r="CO55" s="18"/>
      <c r="CP55" s="18"/>
      <c r="CQ55" s="18"/>
      <c r="CR55" s="18"/>
      <c r="CS55" s="18"/>
      <c r="CT55" s="18"/>
      <c r="CU55" s="18"/>
      <c r="CV55" s="18"/>
      <c r="CW55" s="18"/>
      <c r="CX55" s="18"/>
      <c r="CY55" s="18"/>
      <c r="CZ55" s="18"/>
      <c r="DA55" s="18"/>
      <c r="DB55" s="18"/>
      <c r="DC55" s="18"/>
      <c r="DD55" s="18"/>
      <c r="DE55" s="18"/>
      <c r="DF55" s="18"/>
      <c r="DG55" s="18"/>
      <c r="DH55" s="18"/>
      <c r="DI55" s="18"/>
      <c r="DJ55" s="18"/>
      <c r="DK55" s="18"/>
      <c r="DL55" s="18"/>
    </row>
    <row r="56" spans="1:116" ht="15.75" thickBot="1" x14ac:dyDescent="0.3">
      <c r="A56" s="53" t="s">
        <v>31</v>
      </c>
      <c r="B56" s="54" t="s">
        <v>31</v>
      </c>
      <c r="C56" s="55">
        <v>151.57</v>
      </c>
      <c r="D56" s="54"/>
      <c r="E56" s="56">
        <f t="shared" si="31"/>
        <v>0</v>
      </c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89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  <c r="DA56" s="18"/>
      <c r="DB56" s="18"/>
      <c r="DC56" s="18"/>
      <c r="DD56" s="18"/>
      <c r="DE56" s="18"/>
      <c r="DF56" s="18"/>
      <c r="DG56" s="18"/>
      <c r="DH56" s="18"/>
      <c r="DI56" s="18"/>
      <c r="DJ56" s="18"/>
      <c r="DK56" s="18"/>
      <c r="DL56" s="18"/>
    </row>
    <row r="57" spans="1:116" x14ac:dyDescent="0.25">
      <c r="A57" s="4"/>
      <c r="B57" s="4"/>
      <c r="C57" s="4"/>
      <c r="D57" s="4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  <c r="DA57" s="18"/>
      <c r="DB57" s="18"/>
      <c r="DC57" s="18"/>
      <c r="DD57" s="18"/>
      <c r="DE57" s="18"/>
      <c r="DF57" s="18"/>
      <c r="DG57" s="18"/>
      <c r="DH57" s="18"/>
      <c r="DI57" s="18"/>
      <c r="DJ57" s="18"/>
      <c r="DK57" s="18"/>
      <c r="DL57" s="18"/>
    </row>
    <row r="58" spans="1:116" x14ac:dyDescent="0.25"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8"/>
      <c r="BT58" s="18"/>
      <c r="BU58" s="18"/>
      <c r="BV58" s="18"/>
      <c r="BW58" s="18"/>
      <c r="BX58" s="18"/>
      <c r="BY58" s="18"/>
      <c r="BZ58" s="18"/>
      <c r="CA58" s="18"/>
      <c r="CB58" s="18"/>
      <c r="CC58" s="18"/>
      <c r="CD58" s="18"/>
      <c r="CE58" s="18"/>
      <c r="CF58" s="18"/>
      <c r="CG58" s="18"/>
      <c r="CH58" s="18"/>
      <c r="CI58" s="18"/>
      <c r="CJ58" s="18"/>
      <c r="CK58" s="18"/>
      <c r="CL58" s="18"/>
      <c r="CM58" s="18"/>
      <c r="CN58" s="18"/>
      <c r="CO58" s="18"/>
      <c r="CP58" s="18"/>
      <c r="CQ58" s="18"/>
      <c r="CR58" s="18"/>
      <c r="CS58" s="18"/>
      <c r="CT58" s="18"/>
      <c r="CU58" s="18"/>
      <c r="CV58" s="18"/>
      <c r="CW58" s="18"/>
      <c r="CX58" s="18"/>
      <c r="CY58" s="18"/>
      <c r="CZ58" s="18"/>
      <c r="DA58" s="18"/>
      <c r="DB58" s="18"/>
      <c r="DC58" s="18"/>
      <c r="DD58" s="18"/>
      <c r="DE58" s="18"/>
      <c r="DF58" s="18"/>
      <c r="DG58" s="18"/>
      <c r="DH58" s="18"/>
      <c r="DI58" s="18"/>
      <c r="DJ58" s="18"/>
      <c r="DK58" s="18"/>
      <c r="DL58" s="18"/>
    </row>
    <row r="59" spans="1:116" x14ac:dyDescent="0.25"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  <c r="DA59" s="18"/>
      <c r="DB59" s="18"/>
      <c r="DC59" s="18"/>
      <c r="DD59" s="18"/>
      <c r="DE59" s="18"/>
      <c r="DF59" s="18"/>
      <c r="DG59" s="18"/>
      <c r="DH59" s="18"/>
      <c r="DI59" s="18"/>
      <c r="DJ59" s="18"/>
      <c r="DK59" s="18"/>
      <c r="DL59" s="18"/>
    </row>
    <row r="60" spans="1:116" x14ac:dyDescent="0.25"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  <c r="CS60" s="18"/>
      <c r="CT60" s="18"/>
      <c r="CU60" s="18"/>
      <c r="CV60" s="18"/>
      <c r="CW60" s="18"/>
      <c r="CX60" s="18"/>
      <c r="CY60" s="18"/>
      <c r="CZ60" s="18"/>
      <c r="DA60" s="18"/>
      <c r="DB60" s="18"/>
      <c r="DC60" s="18"/>
      <c r="DD60" s="18"/>
      <c r="DE60" s="18"/>
      <c r="DF60" s="18"/>
      <c r="DG60" s="18"/>
      <c r="DH60" s="18"/>
      <c r="DI60" s="18"/>
      <c r="DJ60" s="18"/>
      <c r="DK60" s="18"/>
      <c r="DL60" s="18"/>
    </row>
    <row r="61" spans="1:116" x14ac:dyDescent="0.25"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  <c r="CS61" s="18"/>
      <c r="CT61" s="18"/>
      <c r="CU61" s="18"/>
      <c r="CV61" s="18"/>
      <c r="CW61" s="18"/>
      <c r="CX61" s="18"/>
      <c r="CY61" s="18"/>
      <c r="CZ61" s="18"/>
      <c r="DA61" s="18"/>
      <c r="DB61" s="18"/>
      <c r="DC61" s="18"/>
      <c r="DD61" s="18"/>
      <c r="DE61" s="18"/>
      <c r="DF61" s="18"/>
      <c r="DG61" s="18"/>
      <c r="DH61" s="18"/>
      <c r="DI61" s="18"/>
      <c r="DJ61" s="18"/>
      <c r="DK61" s="18"/>
      <c r="DL61" s="18"/>
    </row>
    <row r="62" spans="1:116" x14ac:dyDescent="0.25"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8"/>
      <c r="BT62" s="18"/>
      <c r="BU62" s="18"/>
      <c r="BV62" s="18"/>
      <c r="BW62" s="18"/>
      <c r="BX62" s="18"/>
      <c r="BY62" s="18"/>
      <c r="BZ62" s="18"/>
      <c r="CA62" s="18"/>
      <c r="CB62" s="18"/>
      <c r="CC62" s="18"/>
      <c r="CD62" s="18"/>
      <c r="CE62" s="18"/>
      <c r="CF62" s="18"/>
      <c r="CG62" s="18"/>
      <c r="CH62" s="18"/>
      <c r="CI62" s="18"/>
      <c r="CJ62" s="18"/>
      <c r="CK62" s="18"/>
      <c r="CL62" s="18"/>
      <c r="CM62" s="18"/>
      <c r="CN62" s="18"/>
      <c r="CO62" s="18"/>
      <c r="CP62" s="18"/>
      <c r="CQ62" s="18"/>
      <c r="CR62" s="18"/>
      <c r="CS62" s="18"/>
      <c r="CT62" s="18"/>
      <c r="CU62" s="18"/>
      <c r="CV62" s="18"/>
      <c r="CW62" s="18"/>
      <c r="CX62" s="18"/>
      <c r="CY62" s="18"/>
      <c r="CZ62" s="18"/>
      <c r="DA62" s="18"/>
      <c r="DB62" s="18"/>
      <c r="DC62" s="18"/>
      <c r="DD62" s="18"/>
      <c r="DE62" s="18"/>
      <c r="DF62" s="18"/>
      <c r="DG62" s="18"/>
      <c r="DH62" s="18"/>
      <c r="DI62" s="18"/>
      <c r="DJ62" s="18"/>
      <c r="DK62" s="18"/>
      <c r="DL62" s="18"/>
    </row>
    <row r="63" spans="1:116" x14ac:dyDescent="0.25"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  <c r="CS63" s="18"/>
      <c r="CT63" s="18"/>
      <c r="CU63" s="18"/>
      <c r="CV63" s="18"/>
      <c r="CW63" s="18"/>
      <c r="CX63" s="18"/>
      <c r="CY63" s="18"/>
      <c r="CZ63" s="18"/>
      <c r="DA63" s="18"/>
      <c r="DB63" s="18"/>
      <c r="DC63" s="18"/>
      <c r="DD63" s="18"/>
      <c r="DE63" s="18"/>
      <c r="DF63" s="18"/>
      <c r="DG63" s="18"/>
      <c r="DH63" s="18"/>
      <c r="DI63" s="18"/>
      <c r="DJ63" s="18"/>
      <c r="DK63" s="18"/>
      <c r="DL63" s="18"/>
    </row>
    <row r="64" spans="1:116" x14ac:dyDescent="0.25"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  <c r="CS64" s="18"/>
      <c r="CT64" s="18"/>
      <c r="CU64" s="18"/>
      <c r="CV64" s="18"/>
      <c r="CW64" s="18"/>
      <c r="CX64" s="18"/>
      <c r="CY64" s="18"/>
      <c r="CZ64" s="18"/>
      <c r="DA64" s="18"/>
      <c r="DB64" s="18"/>
      <c r="DC64" s="18"/>
      <c r="DD64" s="18"/>
      <c r="DE64" s="18"/>
      <c r="DF64" s="18"/>
      <c r="DG64" s="18"/>
      <c r="DH64" s="18"/>
      <c r="DI64" s="18"/>
      <c r="DJ64" s="18"/>
      <c r="DK64" s="18"/>
      <c r="DL64" s="18"/>
    </row>
    <row r="65" spans="36:116" x14ac:dyDescent="0.25"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  <c r="CS65" s="18"/>
      <c r="CT65" s="18"/>
      <c r="CU65" s="18"/>
      <c r="CV65" s="18"/>
      <c r="CW65" s="18"/>
      <c r="CX65" s="18"/>
      <c r="CY65" s="18"/>
      <c r="CZ65" s="18"/>
      <c r="DA65" s="18"/>
      <c r="DB65" s="18"/>
      <c r="DC65" s="18"/>
      <c r="DD65" s="18"/>
      <c r="DE65" s="18"/>
      <c r="DF65" s="18"/>
      <c r="DG65" s="18"/>
      <c r="DH65" s="18"/>
      <c r="DI65" s="18"/>
      <c r="DJ65" s="18"/>
      <c r="DK65" s="18"/>
      <c r="DL65" s="18"/>
    </row>
    <row r="66" spans="36:116" x14ac:dyDescent="0.25"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  <c r="CS66" s="18"/>
      <c r="CT66" s="18"/>
      <c r="CU66" s="18"/>
      <c r="CV66" s="18"/>
      <c r="CW66" s="18"/>
      <c r="CX66" s="18"/>
      <c r="CY66" s="18"/>
      <c r="CZ66" s="18"/>
      <c r="DA66" s="18"/>
      <c r="DB66" s="18"/>
      <c r="DC66" s="18"/>
      <c r="DD66" s="18"/>
      <c r="DE66" s="18"/>
      <c r="DF66" s="18"/>
      <c r="DG66" s="18"/>
      <c r="DH66" s="18"/>
      <c r="DI66" s="18"/>
      <c r="DJ66" s="18"/>
      <c r="DK66" s="18"/>
      <c r="DL66" s="18"/>
    </row>
    <row r="67" spans="36:116" x14ac:dyDescent="0.25"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  <c r="CS67" s="18"/>
      <c r="CT67" s="18"/>
      <c r="CU67" s="18"/>
      <c r="CV67" s="18"/>
      <c r="CW67" s="18"/>
      <c r="CX67" s="18"/>
      <c r="CY67" s="18"/>
      <c r="CZ67" s="18"/>
      <c r="DA67" s="18"/>
      <c r="DB67" s="18"/>
      <c r="DC67" s="18"/>
      <c r="DD67" s="18"/>
      <c r="DE67" s="18"/>
      <c r="DF67" s="18"/>
      <c r="DG67" s="18"/>
      <c r="DH67" s="18"/>
      <c r="DI67" s="18"/>
      <c r="DJ67" s="18"/>
      <c r="DK67" s="18"/>
      <c r="DL67" s="18"/>
    </row>
    <row r="68" spans="36:116" x14ac:dyDescent="0.25"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  <c r="CQ68" s="18"/>
      <c r="CR68" s="18"/>
      <c r="CS68" s="18"/>
      <c r="CT68" s="18"/>
      <c r="CU68" s="18"/>
      <c r="CV68" s="18"/>
      <c r="CW68" s="18"/>
      <c r="CX68" s="18"/>
      <c r="CY68" s="18"/>
      <c r="CZ68" s="18"/>
      <c r="DA68" s="18"/>
      <c r="DB68" s="18"/>
      <c r="DC68" s="18"/>
      <c r="DD68" s="18"/>
      <c r="DE68" s="18"/>
      <c r="DF68" s="18"/>
      <c r="DG68" s="18"/>
      <c r="DH68" s="18"/>
      <c r="DI68" s="18"/>
      <c r="DJ68" s="18"/>
      <c r="DK68" s="18"/>
      <c r="DL68" s="18"/>
    </row>
    <row r="69" spans="36:116" x14ac:dyDescent="0.25"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  <c r="CQ69" s="18"/>
      <c r="CR69" s="18"/>
      <c r="CS69" s="18"/>
      <c r="CT69" s="18"/>
      <c r="CU69" s="18"/>
      <c r="CV69" s="18"/>
      <c r="CW69" s="18"/>
      <c r="CX69" s="18"/>
      <c r="CY69" s="18"/>
      <c r="CZ69" s="18"/>
      <c r="DA69" s="18"/>
      <c r="DB69" s="18"/>
      <c r="DC69" s="18"/>
      <c r="DD69" s="18"/>
      <c r="DE69" s="18"/>
      <c r="DF69" s="18"/>
      <c r="DG69" s="18"/>
      <c r="DH69" s="18"/>
      <c r="DI69" s="18"/>
      <c r="DJ69" s="18"/>
      <c r="DK69" s="18"/>
      <c r="DL69" s="18"/>
    </row>
    <row r="70" spans="36:116" x14ac:dyDescent="0.25"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  <c r="CS70" s="18"/>
      <c r="CT70" s="18"/>
      <c r="CU70" s="18"/>
      <c r="CV70" s="18"/>
      <c r="CW70" s="18"/>
      <c r="CX70" s="18"/>
      <c r="CY70" s="18"/>
      <c r="CZ70" s="18"/>
      <c r="DA70" s="18"/>
      <c r="DB70" s="18"/>
      <c r="DC70" s="18"/>
      <c r="DD70" s="18"/>
      <c r="DE70" s="18"/>
      <c r="DF70" s="18"/>
      <c r="DG70" s="18"/>
      <c r="DH70" s="18"/>
      <c r="DI70" s="18"/>
      <c r="DJ70" s="18"/>
      <c r="DK70" s="18"/>
      <c r="DL70" s="18"/>
    </row>
    <row r="71" spans="36:116" x14ac:dyDescent="0.25"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  <c r="CQ71" s="18"/>
      <c r="CR71" s="18"/>
      <c r="CS71" s="18"/>
      <c r="CT71" s="18"/>
      <c r="CU71" s="18"/>
      <c r="CV71" s="18"/>
      <c r="CW71" s="18"/>
      <c r="CX71" s="18"/>
      <c r="CY71" s="18"/>
      <c r="CZ71" s="18"/>
      <c r="DA71" s="18"/>
      <c r="DB71" s="18"/>
      <c r="DC71" s="18"/>
      <c r="DD71" s="18"/>
      <c r="DE71" s="18"/>
      <c r="DF71" s="18"/>
      <c r="DG71" s="18"/>
      <c r="DH71" s="18"/>
      <c r="DI71" s="18"/>
      <c r="DJ71" s="18"/>
      <c r="DK71" s="18"/>
      <c r="DL71" s="18"/>
    </row>
    <row r="72" spans="36:116" x14ac:dyDescent="0.25"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  <c r="CQ72" s="18"/>
      <c r="CR72" s="18"/>
      <c r="CS72" s="18"/>
      <c r="CT72" s="18"/>
      <c r="CU72" s="18"/>
      <c r="CV72" s="18"/>
      <c r="CW72" s="18"/>
      <c r="CX72" s="18"/>
      <c r="CY72" s="18"/>
      <c r="CZ72" s="18"/>
      <c r="DA72" s="18"/>
      <c r="DB72" s="18"/>
      <c r="DC72" s="18"/>
      <c r="DD72" s="18"/>
      <c r="DE72" s="18"/>
      <c r="DF72" s="18"/>
      <c r="DG72" s="18"/>
      <c r="DH72" s="18"/>
      <c r="DI72" s="18"/>
      <c r="DJ72" s="18"/>
      <c r="DK72" s="18"/>
      <c r="DL72" s="18"/>
    </row>
    <row r="73" spans="36:116" x14ac:dyDescent="0.25"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  <c r="CQ73" s="18"/>
      <c r="CR73" s="18"/>
      <c r="CS73" s="18"/>
      <c r="CT73" s="18"/>
      <c r="CU73" s="18"/>
      <c r="CV73" s="18"/>
      <c r="CW73" s="18"/>
      <c r="CX73" s="18"/>
      <c r="CY73" s="18"/>
      <c r="CZ73" s="18"/>
      <c r="DA73" s="18"/>
      <c r="DB73" s="18"/>
      <c r="DC73" s="18"/>
      <c r="DD73" s="18"/>
      <c r="DE73" s="18"/>
      <c r="DF73" s="18"/>
      <c r="DG73" s="18"/>
      <c r="DH73" s="18"/>
      <c r="DI73" s="18"/>
      <c r="DJ73" s="18"/>
      <c r="DK73" s="18"/>
      <c r="DL73" s="18"/>
    </row>
    <row r="74" spans="36:116" x14ac:dyDescent="0.25"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  <c r="CQ74" s="18"/>
      <c r="CR74" s="18"/>
      <c r="CS74" s="18"/>
      <c r="CT74" s="18"/>
      <c r="CU74" s="18"/>
      <c r="CV74" s="18"/>
      <c r="CW74" s="18"/>
      <c r="CX74" s="18"/>
      <c r="CY74" s="18"/>
      <c r="CZ74" s="18"/>
      <c r="DA74" s="18"/>
      <c r="DB74" s="18"/>
      <c r="DC74" s="18"/>
      <c r="DD74" s="18"/>
      <c r="DE74" s="18"/>
      <c r="DF74" s="18"/>
      <c r="DG74" s="18"/>
      <c r="DH74" s="18"/>
      <c r="DI74" s="18"/>
      <c r="DJ74" s="18"/>
      <c r="DK74" s="18"/>
      <c r="DL74" s="18"/>
    </row>
    <row r="75" spans="36:116" x14ac:dyDescent="0.25"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  <c r="CS75" s="18"/>
      <c r="CT75" s="18"/>
      <c r="CU75" s="18"/>
      <c r="CV75" s="18"/>
      <c r="CW75" s="18"/>
      <c r="CX75" s="18"/>
      <c r="CY75" s="18"/>
      <c r="CZ75" s="18"/>
      <c r="DA75" s="18"/>
      <c r="DB75" s="18"/>
      <c r="DC75" s="18"/>
      <c r="DD75" s="18"/>
      <c r="DE75" s="18"/>
      <c r="DF75" s="18"/>
      <c r="DG75" s="18"/>
      <c r="DH75" s="18"/>
      <c r="DI75" s="18"/>
      <c r="DJ75" s="18"/>
      <c r="DK75" s="18"/>
      <c r="DL75" s="18"/>
    </row>
  </sheetData>
  <mergeCells count="27">
    <mergeCell ref="P7:P8"/>
    <mergeCell ref="K7:K8"/>
    <mergeCell ref="L7:L8"/>
    <mergeCell ref="M7:M8"/>
    <mergeCell ref="N7:N8"/>
    <mergeCell ref="O7:O8"/>
    <mergeCell ref="F7:F8"/>
    <mergeCell ref="G7:G8"/>
    <mergeCell ref="H7:H8"/>
    <mergeCell ref="I7:I8"/>
    <mergeCell ref="J7:J8"/>
    <mergeCell ref="A7:A8"/>
    <mergeCell ref="B7:B8"/>
    <mergeCell ref="C7:C8"/>
    <mergeCell ref="D7:D8"/>
    <mergeCell ref="E7:E8"/>
    <mergeCell ref="F33:AI35"/>
    <mergeCell ref="A35:B35"/>
    <mergeCell ref="B37:B38"/>
    <mergeCell ref="C37:C38"/>
    <mergeCell ref="D37:D38"/>
    <mergeCell ref="D5:D6"/>
    <mergeCell ref="A5:A6"/>
    <mergeCell ref="B5:B6"/>
    <mergeCell ref="C5:C6"/>
    <mergeCell ref="F1:AI3"/>
    <mergeCell ref="A3:B3"/>
  </mergeCells>
  <conditionalFormatting sqref="Q8:AI8 F5:AI7">
    <cfRule type="expression" dxfId="17" priority="19">
      <formula>F$7="F"</formula>
    </cfRule>
  </conditionalFormatting>
  <conditionalFormatting sqref="F21:AI25 F9:GE20">
    <cfRule type="expression" dxfId="16" priority="14">
      <formula>F$7="F"</formula>
    </cfRule>
    <cfRule type="cellIs" dxfId="15" priority="15" operator="equal">
      <formula>"CP"</formula>
    </cfRule>
    <cfRule type="cellIs" dxfId="14" priority="16" operator="equal">
      <formula>"SAST"</formula>
    </cfRule>
    <cfRule type="cellIs" dxfId="13" priority="17" operator="equal">
      <formula>"MAL"</formula>
    </cfRule>
    <cfRule type="cellIs" dxfId="12" priority="18" operator="equal">
      <formula>"ASTG"</formula>
    </cfRule>
  </conditionalFormatting>
  <conditionalFormatting sqref="F40:AI56">
    <cfRule type="cellIs" dxfId="11" priority="3" operator="equal">
      <formula>"CP"</formula>
    </cfRule>
    <cfRule type="cellIs" dxfId="10" priority="4" operator="equal">
      <formula>"SAST"</formula>
    </cfRule>
    <cfRule type="cellIs" dxfId="9" priority="5" operator="equal">
      <formula>"MAL"</formula>
    </cfRule>
    <cfRule type="cellIs" dxfId="8" priority="6" operator="equal">
      <formula>"ASTG"</formula>
    </cfRule>
  </conditionalFormatting>
  <conditionalFormatting sqref="F37:AI56 AJ37:AJ39">
    <cfRule type="expression" dxfId="7" priority="1">
      <formula>F$39="F"</formula>
    </cfRule>
  </conditionalFormatting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"/>
  <sheetViews>
    <sheetView topLeftCell="A19" workbookViewId="0">
      <selection activeCell="G5" sqref="G5"/>
    </sheetView>
  </sheetViews>
  <sheetFormatPr baseColWidth="10" defaultRowHeight="15" x14ac:dyDescent="0.25"/>
  <cols>
    <col min="3" max="3" width="8.42578125" customWidth="1"/>
    <col min="5" max="5" width="16.28515625" customWidth="1"/>
    <col min="6" max="6" width="19.7109375" customWidth="1"/>
    <col min="7" max="7" width="17" customWidth="1"/>
    <col min="9" max="9" width="50.5703125" customWidth="1"/>
  </cols>
  <sheetData>
    <row r="1" spans="1:7" x14ac:dyDescent="0.25">
      <c r="A1" s="77" t="s">
        <v>1</v>
      </c>
      <c r="B1" s="78"/>
      <c r="C1" s="78"/>
      <c r="D1" s="78"/>
      <c r="E1" s="78"/>
      <c r="F1" s="78"/>
      <c r="G1" s="79"/>
    </row>
    <row r="2" spans="1:7" ht="15" customHeight="1" x14ac:dyDescent="0.25">
      <c r="A2" s="80"/>
      <c r="B2" s="81"/>
      <c r="C2" s="81"/>
      <c r="D2" s="81"/>
      <c r="E2" s="81"/>
      <c r="F2" s="81"/>
      <c r="G2" s="82"/>
    </row>
    <row r="3" spans="1:7" ht="15.75" customHeight="1" thickBot="1" x14ac:dyDescent="0.3">
      <c r="A3" s="83"/>
      <c r="B3" s="84"/>
      <c r="C3" s="84"/>
      <c r="D3" s="84"/>
      <c r="E3" s="84"/>
      <c r="F3" s="84"/>
      <c r="G3" s="85"/>
    </row>
    <row r="4" spans="1:7" ht="23.25" x14ac:dyDescent="0.35">
      <c r="G4" s="3"/>
    </row>
    <row r="5" spans="1:7" ht="23.25" x14ac:dyDescent="0.35">
      <c r="A5" s="86" t="s">
        <v>7</v>
      </c>
      <c r="B5" s="86"/>
      <c r="C5" s="87" t="s">
        <v>16</v>
      </c>
      <c r="D5" s="87"/>
      <c r="F5" s="2" t="s">
        <v>8</v>
      </c>
      <c r="G5" s="59">
        <f>planning!F1</f>
        <v>41791</v>
      </c>
    </row>
    <row r="6" spans="1:7" ht="23.25" x14ac:dyDescent="0.35">
      <c r="A6" s="86" t="s">
        <v>6</v>
      </c>
      <c r="B6" s="86"/>
      <c r="C6" s="87" t="str">
        <f>VLOOKUP(C5,Fiche_salariés,2)</f>
        <v>A</v>
      </c>
      <c r="D6" s="87"/>
      <c r="F6" s="2" t="s">
        <v>9</v>
      </c>
    </row>
    <row r="9" spans="1:7" x14ac:dyDescent="0.25">
      <c r="A9" s="67" t="s">
        <v>5</v>
      </c>
      <c r="B9" s="67"/>
      <c r="C9">
        <f>VLOOKUP(C5,Fiche_salariés,3)</f>
        <v>151.57</v>
      </c>
    </row>
    <row r="11" spans="1:7" ht="15.75" x14ac:dyDescent="0.25">
      <c r="D11" s="6" t="s">
        <v>13</v>
      </c>
      <c r="E11" s="6" t="s">
        <v>2</v>
      </c>
      <c r="F11" s="6" t="s">
        <v>3</v>
      </c>
      <c r="G11" s="6" t="s">
        <v>4</v>
      </c>
    </row>
    <row r="12" spans="1:7" x14ac:dyDescent="0.25">
      <c r="D12" s="44">
        <f>VLOOKUP(G5,mois,2)</f>
        <v>41791</v>
      </c>
      <c r="E12" s="1" t="str">
        <f>IF(C5="","",VLOOKUP(C5,Fiche_salariés,7))</f>
        <v>CP</v>
      </c>
      <c r="F12" s="1"/>
      <c r="G12" s="1"/>
    </row>
    <row r="13" spans="1:7" x14ac:dyDescent="0.25">
      <c r="D13" s="44">
        <f>VLOOKUP(G5,mois,3)</f>
        <v>41792</v>
      </c>
      <c r="E13" s="1" t="str">
        <f>IF(C5="","",VLOOKUP(C5,Fiche_salariés,8))</f>
        <v>CP</v>
      </c>
      <c r="F13" s="1"/>
      <c r="G13" s="1"/>
    </row>
    <row r="14" spans="1:7" x14ac:dyDescent="0.25">
      <c r="D14" s="44">
        <f>VLOOKUP(G5,mois,4)</f>
        <v>41793</v>
      </c>
      <c r="E14" s="1" t="str">
        <f>IF(C5="","",VLOOKUP(C5,Fiche_salariés,9))</f>
        <v>CP</v>
      </c>
      <c r="F14" s="1"/>
      <c r="G14" s="1"/>
    </row>
    <row r="15" spans="1:7" x14ac:dyDescent="0.25">
      <c r="D15" s="44">
        <f>VLOOKUP(G5,mois,5)</f>
        <v>41794</v>
      </c>
      <c r="E15" s="1" t="str">
        <f>IF(C5="","",VLOOKUP(C5,Fiche_salariés,10))</f>
        <v>CP</v>
      </c>
      <c r="F15" s="1"/>
      <c r="G15" s="1"/>
    </row>
    <row r="16" spans="1:7" x14ac:dyDescent="0.25">
      <c r="D16" s="44">
        <f>VLOOKUP(G5,mois,6)</f>
        <v>41795</v>
      </c>
      <c r="E16" s="1" t="str">
        <f>IF(C5="","",VLOOKUP(C5,Fiche_salariés,11))</f>
        <v>CP</v>
      </c>
      <c r="F16" s="1"/>
      <c r="G16" s="1"/>
    </row>
    <row r="17" spans="4:7" x14ac:dyDescent="0.25">
      <c r="D17" s="44">
        <f>VLOOKUP(G5,mois,7)</f>
        <v>41796</v>
      </c>
      <c r="E17" s="1" t="str">
        <f>IF(C5="","",VLOOKUP(C5,Fiche_salariés,12))</f>
        <v>CP</v>
      </c>
      <c r="F17" s="1"/>
      <c r="G17" s="1"/>
    </row>
    <row r="18" spans="4:7" x14ac:dyDescent="0.25">
      <c r="D18" s="44">
        <f>VLOOKUP(G5,mois,8)</f>
        <v>41797</v>
      </c>
      <c r="E18" s="1">
        <f>IF(C5="","",VLOOKUP(C5,Fiche_salariés,13))</f>
        <v>0</v>
      </c>
      <c r="F18" s="1"/>
      <c r="G18" s="1"/>
    </row>
    <row r="19" spans="4:7" x14ac:dyDescent="0.25">
      <c r="D19" s="44">
        <f>VLOOKUP(G5,mois,9)</f>
        <v>41798</v>
      </c>
      <c r="E19" s="1">
        <f>IF(C5="","",VLOOKUP(C5,Fiche_salariés,14))</f>
        <v>0</v>
      </c>
      <c r="F19" s="1"/>
      <c r="G19" s="1"/>
    </row>
    <row r="20" spans="4:7" x14ac:dyDescent="0.25">
      <c r="D20" s="44">
        <f>VLOOKUP(G5,mois,10)</f>
        <v>41799</v>
      </c>
      <c r="E20" s="1">
        <f>IF(C5="","",VLOOKUP(C5,Fiche_salariés,15))</f>
        <v>0</v>
      </c>
      <c r="F20" s="1"/>
      <c r="G20" s="1"/>
    </row>
    <row r="21" spans="4:7" x14ac:dyDescent="0.25">
      <c r="D21" s="44">
        <f>VLOOKUP(G5,mois,11)</f>
        <v>41800</v>
      </c>
      <c r="E21" s="1">
        <f>IF(C5="","",VLOOKUP(C5,Fiche_salariés,16))</f>
        <v>0</v>
      </c>
      <c r="F21" s="1"/>
      <c r="G21" s="1"/>
    </row>
    <row r="22" spans="4:7" x14ac:dyDescent="0.25">
      <c r="D22" s="44">
        <f>VLOOKUP(G5,mois,12)</f>
        <v>41801</v>
      </c>
      <c r="E22" s="1">
        <f>IF(C5="","",VLOOKUP(C5,Fiche_salariés,17))</f>
        <v>0</v>
      </c>
      <c r="F22" s="1"/>
      <c r="G22" s="1"/>
    </row>
    <row r="23" spans="4:7" x14ac:dyDescent="0.25">
      <c r="D23" s="44">
        <f>VLOOKUP(G5,mois,13)</f>
        <v>41802</v>
      </c>
      <c r="E23" s="1">
        <f>IF(C5="","",VLOOKUP(C5,Fiche_salariés,18))</f>
        <v>0</v>
      </c>
      <c r="F23" s="1"/>
      <c r="G23" s="1"/>
    </row>
    <row r="24" spans="4:7" x14ac:dyDescent="0.25">
      <c r="D24" s="44">
        <f>VLOOKUP(G5,mois,14)</f>
        <v>41803</v>
      </c>
      <c r="E24" s="1">
        <f>IF(C5="","",VLOOKUP(C5,Fiche_salariés,19))</f>
        <v>0</v>
      </c>
      <c r="F24" s="1"/>
      <c r="G24" s="1"/>
    </row>
    <row r="25" spans="4:7" x14ac:dyDescent="0.25">
      <c r="D25" s="44">
        <f>VLOOKUP(G5,mois,15)</f>
        <v>41804</v>
      </c>
      <c r="E25" s="1">
        <f>IF(C5="","",VLOOKUP(C5,Fiche_salariés,20))</f>
        <v>0</v>
      </c>
      <c r="F25" s="1"/>
      <c r="G25" s="1"/>
    </row>
    <row r="26" spans="4:7" x14ac:dyDescent="0.25">
      <c r="D26" s="44">
        <f>VLOOKUP(G5,mois,16)</f>
        <v>41805</v>
      </c>
      <c r="E26" s="1">
        <f>IF(C5="","",VLOOKUP(C5,Fiche_salariés,21))</f>
        <v>0</v>
      </c>
      <c r="F26" s="1"/>
      <c r="G26" s="1"/>
    </row>
    <row r="27" spans="4:7" x14ac:dyDescent="0.25">
      <c r="D27" s="44">
        <f>VLOOKUP(G5,mois,17)</f>
        <v>41806</v>
      </c>
      <c r="E27" s="1">
        <f>IF(C5="","",VLOOKUP(C5,Fiche_salariés,22))</f>
        <v>0</v>
      </c>
      <c r="F27" s="1"/>
      <c r="G27" s="1"/>
    </row>
    <row r="28" spans="4:7" x14ac:dyDescent="0.25">
      <c r="D28" s="44">
        <f>VLOOKUP(G5,mois,18)</f>
        <v>41807</v>
      </c>
      <c r="E28" s="1">
        <f>IF(C5="","",VLOOKUP(C5,Fiche_salariés,23))</f>
        <v>0</v>
      </c>
      <c r="F28" s="1"/>
      <c r="G28" s="1"/>
    </row>
    <row r="29" spans="4:7" x14ac:dyDescent="0.25">
      <c r="D29" s="44">
        <f>VLOOKUP(G5,mois,19)</f>
        <v>41808</v>
      </c>
      <c r="E29" s="1">
        <f>IF(C5="","",VLOOKUP(C5,Fiche_salariés,24))</f>
        <v>0</v>
      </c>
      <c r="F29" s="1"/>
      <c r="G29" s="1"/>
    </row>
    <row r="30" spans="4:7" x14ac:dyDescent="0.25">
      <c r="D30" s="44">
        <f>VLOOKUP(G5,mois,20)</f>
        <v>41809</v>
      </c>
      <c r="E30" s="1">
        <f>IF(C5="","",VLOOKUP(C5,Fiche_salariés,25))</f>
        <v>0</v>
      </c>
      <c r="F30" s="1"/>
      <c r="G30" s="1"/>
    </row>
    <row r="31" spans="4:7" x14ac:dyDescent="0.25">
      <c r="D31" s="44">
        <f>VLOOKUP(G5,mois,21)</f>
        <v>41810</v>
      </c>
      <c r="E31" s="1">
        <f>IF(C5="","",VLOOKUP(C5,Fiche_salariés,26))</f>
        <v>0</v>
      </c>
      <c r="F31" s="1"/>
      <c r="G31" s="1"/>
    </row>
    <row r="32" spans="4:7" x14ac:dyDescent="0.25">
      <c r="D32" s="44">
        <f>VLOOKUP(G5,mois,22)</f>
        <v>41811</v>
      </c>
      <c r="E32" s="1">
        <f>IF(C5="","",VLOOKUP(C5,Fiche_salariés,27))</f>
        <v>0</v>
      </c>
      <c r="F32" s="1"/>
      <c r="G32" s="1"/>
    </row>
    <row r="33" spans="4:7" x14ac:dyDescent="0.25">
      <c r="D33" s="44">
        <f>VLOOKUP(G5,mois,23)</f>
        <v>41812</v>
      </c>
      <c r="E33" s="1">
        <f>IF(C5="","",VLOOKUP(C5,Fiche_salariés,28))</f>
        <v>0</v>
      </c>
      <c r="F33" s="1"/>
      <c r="G33" s="1"/>
    </row>
    <row r="34" spans="4:7" x14ac:dyDescent="0.25">
      <c r="D34" s="44">
        <f>VLOOKUP(G5,mois,24)</f>
        <v>41813</v>
      </c>
      <c r="E34" s="1">
        <f>IF(C5="","",VLOOKUP(C5,Fiche_salariés,29))</f>
        <v>0</v>
      </c>
      <c r="F34" s="1"/>
      <c r="G34" s="1"/>
    </row>
    <row r="35" spans="4:7" x14ac:dyDescent="0.25">
      <c r="D35" s="44">
        <f>VLOOKUP(G5,mois,25)</f>
        <v>41814</v>
      </c>
      <c r="E35" s="1">
        <f>IF(C5="","",VLOOKUP(C5,Fiche_salariés,30))</f>
        <v>0</v>
      </c>
      <c r="F35" s="1"/>
      <c r="G35" s="1"/>
    </row>
    <row r="36" spans="4:7" x14ac:dyDescent="0.25">
      <c r="D36" s="44">
        <f>VLOOKUP(G5,mois,26)</f>
        <v>41815</v>
      </c>
      <c r="E36" s="1">
        <f>IF(C5="","",VLOOKUP(C5,Fiche_salariés,31))</f>
        <v>0</v>
      </c>
      <c r="F36" s="1"/>
      <c r="G36" s="1"/>
    </row>
    <row r="37" spans="4:7" x14ac:dyDescent="0.25">
      <c r="D37" s="44">
        <f>VLOOKUP(G5,mois,27)</f>
        <v>41816</v>
      </c>
      <c r="E37" s="1">
        <f>IF(C5="","",VLOOKUP(C5,Fiche_salariés,32))</f>
        <v>0</v>
      </c>
      <c r="F37" s="1"/>
      <c r="G37" s="1"/>
    </row>
    <row r="38" spans="4:7" x14ac:dyDescent="0.25">
      <c r="D38" s="44">
        <f>VLOOKUP(G5,mois,28)</f>
        <v>41817</v>
      </c>
      <c r="E38" s="1">
        <f>IF(C5="","",VLOOKUP(C5,Fiche_salariés,33))</f>
        <v>0</v>
      </c>
      <c r="F38" s="1"/>
      <c r="G38" s="1"/>
    </row>
    <row r="39" spans="4:7" x14ac:dyDescent="0.25">
      <c r="D39" s="44">
        <f>VLOOKUP(G5,mois,29)</f>
        <v>41818</v>
      </c>
      <c r="E39" s="1">
        <f>IF(C5="","",VLOOKUP(C5,Fiche_salariés,34))</f>
        <v>0</v>
      </c>
      <c r="F39" s="1"/>
      <c r="G39" s="1"/>
    </row>
    <row r="40" spans="4:7" x14ac:dyDescent="0.25">
      <c r="D40" s="44">
        <f>VLOOKUP(G5,mois,30)</f>
        <v>41819</v>
      </c>
      <c r="E40" s="1">
        <f>IF(C5="","",VLOOKUP(C5,Fiche_salariés,35))</f>
        <v>0</v>
      </c>
      <c r="F40" s="1"/>
      <c r="G40" s="1"/>
    </row>
    <row r="41" spans="4:7" x14ac:dyDescent="0.25">
      <c r="D41" s="44">
        <f>VLOOKUP(G5,mois,31)</f>
        <v>41820</v>
      </c>
      <c r="E41" s="1">
        <f>IF(C5="","",VLOOKUP(C5,Fiche_salariés,36))</f>
        <v>0</v>
      </c>
      <c r="F41" s="1"/>
      <c r="G41" s="1"/>
    </row>
    <row r="42" spans="4:7" s="4" customFormat="1" x14ac:dyDescent="0.25">
      <c r="D42" s="44" t="e">
        <f>VLOOKUP(G5,mois,32)</f>
        <v>#REF!</v>
      </c>
      <c r="E42" s="1">
        <f>IF(C5="","",VLOOKUP(C5,Fiche_salariés,37))</f>
        <v>0</v>
      </c>
      <c r="F42" s="1"/>
      <c r="G42" s="1"/>
    </row>
    <row r="43" spans="4:7" s="4" customFormat="1" x14ac:dyDescent="0.25">
      <c r="D43" s="5"/>
    </row>
    <row r="44" spans="4:7" s="4" customFormat="1" x14ac:dyDescent="0.25">
      <c r="D44" s="5"/>
    </row>
    <row r="45" spans="4:7" s="4" customFormat="1" x14ac:dyDescent="0.25">
      <c r="D45" s="5"/>
    </row>
    <row r="46" spans="4:7" s="4" customFormat="1" x14ac:dyDescent="0.25">
      <c r="D46" s="5"/>
    </row>
    <row r="47" spans="4:7" s="4" customFormat="1" x14ac:dyDescent="0.25">
      <c r="D47" s="5"/>
    </row>
    <row r="48" spans="4:7" s="4" customFormat="1" x14ac:dyDescent="0.25">
      <c r="D48" s="5"/>
    </row>
  </sheetData>
  <mergeCells count="6">
    <mergeCell ref="A1:G3"/>
    <mergeCell ref="A9:B9"/>
    <mergeCell ref="A5:B5"/>
    <mergeCell ref="A6:B6"/>
    <mergeCell ref="C5:D5"/>
    <mergeCell ref="C6:D6"/>
  </mergeCells>
  <conditionalFormatting sqref="D11 D14:D41">
    <cfRule type="expression" dxfId="6" priority="2">
      <formula>(WEEKDAY(A18) = 1)</formula>
    </cfRule>
  </conditionalFormatting>
  <conditionalFormatting sqref="D12:D13">
    <cfRule type="expression" dxfId="5" priority="4">
      <formula>(WEEKDAY(A20) = 1)</formula>
    </cfRule>
  </conditionalFormatting>
  <conditionalFormatting sqref="E12:E42">
    <cfRule type="cellIs" dxfId="4" priority="1" operator="equal">
      <formula>0</formula>
    </cfRule>
  </conditionalFormatting>
  <dataValidations count="1">
    <dataValidation type="list" allowBlank="1" showInputMessage="1" showErrorMessage="1" sqref="C5:D5">
      <formula1>Nom_salariés</formula1>
    </dataValidation>
  </dataValidations>
  <pageMargins left="0" right="0" top="0.35433070866141736" bottom="0.35433070866141736" header="0.31496062992125984" footer="0.31496062992125984"/>
  <pageSetup paperSize="9" orientation="portrait" r:id="rId1"/>
  <ignoredErrors>
    <ignoredError sqref="D42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</vt:lpstr>
      <vt:lpstr>Fiche mensuelle</vt:lpstr>
      <vt:lpstr>date</vt:lpstr>
      <vt:lpstr>F</vt:lpstr>
      <vt:lpstr>Fiche_salariés</vt:lpstr>
      <vt:lpstr>mois</vt:lpstr>
      <vt:lpstr>Nom_salariés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Fabien</cp:lastModifiedBy>
  <cp:lastPrinted>2014-06-12T21:36:10Z</cp:lastPrinted>
  <dcterms:created xsi:type="dcterms:W3CDTF">2014-06-11T18:08:40Z</dcterms:created>
  <dcterms:modified xsi:type="dcterms:W3CDTF">2014-06-13T18:34:09Z</dcterms:modified>
</cp:coreProperties>
</file>