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15480" windowHeight="8640"/>
  </bookViews>
  <sheets>
    <sheet name="Calendrier" sheetId="20" r:id="rId1"/>
    <sheet name="JANVIER" sheetId="28" state="hidden" r:id="rId2"/>
    <sheet name="FEVRIER" sheetId="29" state="hidden" r:id="rId3"/>
    <sheet name="MARS" sheetId="30" state="hidden" r:id="rId4"/>
    <sheet name="AVRIL" sheetId="31" state="hidden" r:id="rId5"/>
    <sheet name="MAI" sheetId="32" state="hidden" r:id="rId6"/>
    <sheet name="JUIN" sheetId="33" state="hidden" r:id="rId7"/>
    <sheet name="JUILLET" sheetId="27" state="hidden" r:id="rId8"/>
    <sheet name="AOUT" sheetId="26" state="hidden" r:id="rId9"/>
    <sheet name="SEPTEMBRE" sheetId="25" state="hidden" r:id="rId10"/>
    <sheet name="OCTOBRE" sheetId="24" state="hidden" r:id="rId11"/>
    <sheet name="NOVEMBRE" sheetId="23" state="hidden" r:id="rId12"/>
    <sheet name="DECEMBRE" sheetId="18" state="hidden" r:id="rId13"/>
    <sheet name="Resultat" sheetId="22" r:id="rId14"/>
    <sheet name="Resultat 2" sheetId="36" r:id="rId15"/>
    <sheet name="Resultat 3" sheetId="37" r:id="rId16"/>
    <sheet name="Parametre" sheetId="21" r:id="rId17"/>
    <sheet name="Calcul" sheetId="34" state="hidden" r:id="rId18"/>
  </sheets>
  <definedNames>
    <definedName name="AM">Parametre!$Y$2:$Y$6</definedName>
    <definedName name="An_Ref">Parametre!$I$2</definedName>
    <definedName name="debut_mois">OFFSET(Parametre!$P$2,,,COUNTA(Parametre!$P:$P),1)</definedName>
    <definedName name="Feries">OFFSET(Parametre!$K$2,,,COUNTA(Parametre!$K:$K),1)</definedName>
    <definedName name="fin_mois">OFFSET(Parametre!$Q$2,,,COUNTA(Parametre!$Q:$Q),1)</definedName>
    <definedName name="Initiales">OFFSET(Parametre!$C$2,,,COUNTA(Parametre!$C:$C),1)</definedName>
    <definedName name="M">Parametre!$X$2:$X$6</definedName>
    <definedName name="Nb_AS">Parametre!$C$12</definedName>
    <definedName name="paques">Parametre!$K$3</definedName>
    <definedName name="Ponts">OFFSET(Parametre!$N$2,,,COUNTA(Parametre!$N:$N),1)</definedName>
    <definedName name="Vacances">OFFSET(Parametre!$L$2,,,COUNTA(Parametre!$L:$L),1)</definedName>
  </definedNames>
  <calcPr calcId="125725"/>
</workbook>
</file>

<file path=xl/calcChain.xml><?xml version="1.0" encoding="utf-8"?>
<calcChain xmlns="http://schemas.openxmlformats.org/spreadsheetml/2006/main">
  <c r="L6" i="20"/>
  <c r="I6"/>
  <c r="G17" i="36"/>
  <c r="S3" i="21"/>
  <c r="S4"/>
  <c r="S5"/>
  <c r="S6"/>
  <c r="S7"/>
  <c r="S8"/>
  <c r="S9"/>
  <c r="S10"/>
  <c r="S11"/>
  <c r="S12"/>
  <c r="S13"/>
  <c r="S2"/>
  <c r="H14" i="37"/>
  <c r="H15"/>
  <c r="H16"/>
  <c r="H17"/>
  <c r="H18"/>
  <c r="H19"/>
  <c r="H20"/>
  <c r="H21"/>
  <c r="H22"/>
  <c r="H13"/>
  <c r="G16" i="36"/>
  <c r="G18"/>
  <c r="G19"/>
  <c r="G20"/>
  <c r="G21"/>
  <c r="G22"/>
  <c r="G23"/>
  <c r="G24"/>
  <c r="G15"/>
  <c r="D29" i="37"/>
  <c r="D30" s="1"/>
  <c r="C30" s="1"/>
  <c r="D28"/>
  <c r="C28" s="1"/>
  <c r="D27"/>
  <c r="C27" s="1"/>
  <c r="D26"/>
  <c r="C26" s="1"/>
  <c r="D25"/>
  <c r="C25" s="1"/>
  <c r="D24"/>
  <c r="C24" s="1"/>
  <c r="D23"/>
  <c r="C23" s="1"/>
  <c r="D22"/>
  <c r="C22" s="1"/>
  <c r="D21"/>
  <c r="C21" s="1"/>
  <c r="D20"/>
  <c r="C20" s="1"/>
  <c r="D19"/>
  <c r="C19" s="1"/>
  <c r="D18"/>
  <c r="C18" s="1"/>
  <c r="D17"/>
  <c r="C17" s="1"/>
  <c r="D16"/>
  <c r="C16" s="1"/>
  <c r="D15"/>
  <c r="C15" s="1"/>
  <c r="D14"/>
  <c r="C14" s="1"/>
  <c r="D13"/>
  <c r="C13" s="1"/>
  <c r="D12"/>
  <c r="C12" s="1"/>
  <c r="D11"/>
  <c r="C11" s="1"/>
  <c r="D10"/>
  <c r="C10" s="1"/>
  <c r="D9"/>
  <c r="C9" s="1"/>
  <c r="D8"/>
  <c r="C8" s="1"/>
  <c r="D7"/>
  <c r="C7" s="1"/>
  <c r="D6"/>
  <c r="C6" s="1"/>
  <c r="D5"/>
  <c r="C5" s="1"/>
  <c r="D4"/>
  <c r="C4" s="1"/>
  <c r="D3"/>
  <c r="C3" s="1"/>
  <c r="H1"/>
  <c r="A1"/>
  <c r="D29" i="36"/>
  <c r="C29" s="1"/>
  <c r="D28"/>
  <c r="C28" s="1"/>
  <c r="D27"/>
  <c r="C27" s="1"/>
  <c r="D26"/>
  <c r="C26" s="1"/>
  <c r="D25"/>
  <c r="C25" s="1"/>
  <c r="D24"/>
  <c r="C24" s="1"/>
  <c r="D23"/>
  <c r="C23" s="1"/>
  <c r="D22"/>
  <c r="C22" s="1"/>
  <c r="D21"/>
  <c r="C21" s="1"/>
  <c r="D20"/>
  <c r="C20" s="1"/>
  <c r="D19"/>
  <c r="C19" s="1"/>
  <c r="D18"/>
  <c r="C18" s="1"/>
  <c r="D17"/>
  <c r="C17" s="1"/>
  <c r="D16"/>
  <c r="C16" s="1"/>
  <c r="D15"/>
  <c r="C15" s="1"/>
  <c r="D14"/>
  <c r="C14" s="1"/>
  <c r="D13"/>
  <c r="C13" s="1"/>
  <c r="D12"/>
  <c r="C12" s="1"/>
  <c r="D11"/>
  <c r="C11" s="1"/>
  <c r="D10"/>
  <c r="D9"/>
  <c r="C9" s="1"/>
  <c r="D8"/>
  <c r="C8" s="1"/>
  <c r="D7"/>
  <c r="C7" s="1"/>
  <c r="D6"/>
  <c r="D5"/>
  <c r="C5" s="1"/>
  <c r="D4"/>
  <c r="C4" s="1"/>
  <c r="D3"/>
  <c r="C3" s="1"/>
  <c r="H1"/>
  <c r="A1"/>
  <c r="I7" i="20"/>
  <c r="J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J6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G6"/>
  <c r="F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D6"/>
  <c r="C6"/>
  <c r="D3" i="22"/>
  <c r="C29" i="37" l="1"/>
  <c r="C6" i="36"/>
  <c r="D30"/>
  <c r="C10"/>
  <c r="C30" l="1"/>
  <c r="C12" i="21"/>
  <c r="P13" l="1"/>
  <c r="Q13" s="1"/>
  <c r="P12"/>
  <c r="Q12" s="1"/>
  <c r="D29" i="2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31" i="36" l="1"/>
  <c r="D32" s="1"/>
  <c r="D31" i="37"/>
  <c r="C3" i="22"/>
  <c r="C21"/>
  <c r="C13"/>
  <c r="C9"/>
  <c r="C22"/>
  <c r="C14"/>
  <c r="C6"/>
  <c r="C27"/>
  <c r="C23"/>
  <c r="C19"/>
  <c r="C15"/>
  <c r="C11"/>
  <c r="C7"/>
  <c r="C29"/>
  <c r="C25"/>
  <c r="C17"/>
  <c r="C5"/>
  <c r="C26"/>
  <c r="C18"/>
  <c r="C10"/>
  <c r="C28"/>
  <c r="C24"/>
  <c r="C20"/>
  <c r="C16"/>
  <c r="C12"/>
  <c r="C8"/>
  <c r="C4"/>
  <c r="D30"/>
  <c r="C31" i="36" l="1"/>
  <c r="D32" i="37"/>
  <c r="C31"/>
  <c r="C32" i="36"/>
  <c r="D33"/>
  <c r="C30" i="22"/>
  <c r="M3" i="2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2"/>
  <c r="C32" i="37" l="1"/>
  <c r="D33"/>
  <c r="C33" s="1"/>
  <c r="C33" i="36"/>
  <c r="R2" i="21"/>
  <c r="R9"/>
  <c r="R5"/>
  <c r="R8"/>
  <c r="R3"/>
  <c r="R4"/>
  <c r="R12"/>
  <c r="R10"/>
  <c r="R6"/>
  <c r="R13"/>
  <c r="R11"/>
  <c r="R7"/>
  <c r="A2" i="24"/>
  <c r="K18" i="21"/>
  <c r="K19"/>
  <c r="K20"/>
  <c r="K17"/>
  <c r="K16"/>
  <c r="A2" i="23" l="1"/>
  <c r="A2" i="18"/>
  <c r="A2" i="25"/>
  <c r="A2" i="26"/>
  <c r="A2" i="27"/>
  <c r="A2" i="33"/>
  <c r="A2" i="32"/>
  <c r="A2" i="31"/>
  <c r="A2" i="30"/>
  <c r="A2" i="29"/>
  <c r="A2" i="28" l="1"/>
  <c r="H1" i="22" l="1"/>
  <c r="A1" i="20"/>
  <c r="AI4"/>
  <c r="AF4"/>
  <c r="AC4"/>
  <c r="Z4"/>
  <c r="W4"/>
  <c r="T4"/>
  <c r="Q4"/>
  <c r="N4"/>
  <c r="K4"/>
  <c r="H4"/>
  <c r="E4"/>
  <c r="B4"/>
  <c r="E36" l="1"/>
  <c r="E35"/>
  <c r="AI36"/>
  <c r="A33" i="18" s="1"/>
  <c r="N36" i="20"/>
  <c r="A33" i="32" s="1"/>
  <c r="AF35" i="20"/>
  <c r="A32" i="23" s="1"/>
  <c r="T35" i="20"/>
  <c r="A32" i="27" s="1"/>
  <c r="H35" i="20"/>
  <c r="A32" i="30" s="1"/>
  <c r="AC34" i="20"/>
  <c r="A31" i="24" s="1"/>
  <c r="Q34" i="20"/>
  <c r="A31" i="33" s="1"/>
  <c r="E34" i="20"/>
  <c r="A31" i="29" s="1"/>
  <c r="AC33" i="20"/>
  <c r="A30" i="24" s="1"/>
  <c r="Q33" i="20"/>
  <c r="A30" i="33" s="1"/>
  <c r="E33" i="20"/>
  <c r="A30" i="29" s="1"/>
  <c r="AC32" i="20"/>
  <c r="A29" i="24" s="1"/>
  <c r="Q32" i="20"/>
  <c r="A29" i="33" s="1"/>
  <c r="E32" i="20"/>
  <c r="A29" i="29" s="1"/>
  <c r="AC31" i="20"/>
  <c r="A28" i="24" s="1"/>
  <c r="Q31" i="20"/>
  <c r="A28" i="33" s="1"/>
  <c r="E31" i="20"/>
  <c r="A28" i="29" s="1"/>
  <c r="AC30" i="20"/>
  <c r="A27" i="24" s="1"/>
  <c r="Q30" i="20"/>
  <c r="A27" i="33" s="1"/>
  <c r="E30" i="20"/>
  <c r="A27" i="29" s="1"/>
  <c r="AC29" i="20"/>
  <c r="A26" i="24" s="1"/>
  <c r="Q29" i="20"/>
  <c r="A26" i="33" s="1"/>
  <c r="E29" i="20"/>
  <c r="A26" i="29" s="1"/>
  <c r="AC28" i="20"/>
  <c r="A25" i="24" s="1"/>
  <c r="Q28" i="20"/>
  <c r="A25" i="33" s="1"/>
  <c r="E28" i="20"/>
  <c r="A25" i="29" s="1"/>
  <c r="AC27" i="20"/>
  <c r="A24" i="24" s="1"/>
  <c r="Q27" i="20"/>
  <c r="A24" i="33" s="1"/>
  <c r="E27" i="20"/>
  <c r="A24" i="29" s="1"/>
  <c r="AC26" i="20"/>
  <c r="A23" i="24" s="1"/>
  <c r="Q26" i="20"/>
  <c r="A23" i="33" s="1"/>
  <c r="E26" i="20"/>
  <c r="A23" i="29" s="1"/>
  <c r="AC25" i="20"/>
  <c r="A22" i="24" s="1"/>
  <c r="Q25" i="20"/>
  <c r="A22" i="33" s="1"/>
  <c r="E25" i="20"/>
  <c r="A22" i="29" s="1"/>
  <c r="AC24" i="20"/>
  <c r="A21" i="24" s="1"/>
  <c r="Q24" i="20"/>
  <c r="A21" i="33" s="1"/>
  <c r="E24" i="20"/>
  <c r="A21" i="29" s="1"/>
  <c r="AC23" i="20"/>
  <c r="A20" i="24" s="1"/>
  <c r="Q23" i="20"/>
  <c r="A20" i="33" s="1"/>
  <c r="E23" i="20"/>
  <c r="A20" i="29" s="1"/>
  <c r="AC22" i="20"/>
  <c r="A19" i="24" s="1"/>
  <c r="Q22" i="20"/>
  <c r="A19" i="33" s="1"/>
  <c r="E22" i="20"/>
  <c r="A19" i="29" s="1"/>
  <c r="AC21" i="20"/>
  <c r="A18" i="24" s="1"/>
  <c r="Q21" i="20"/>
  <c r="A18" i="33" s="1"/>
  <c r="E21" i="20"/>
  <c r="A18" i="29" s="1"/>
  <c r="AC20" i="20"/>
  <c r="A17" i="24" s="1"/>
  <c r="Q20" i="20"/>
  <c r="A17" i="33" s="1"/>
  <c r="E20" i="20"/>
  <c r="A17" i="29" s="1"/>
  <c r="AC19" i="20"/>
  <c r="A16" i="24" s="1"/>
  <c r="Q19" i="20"/>
  <c r="A16" i="33" s="1"/>
  <c r="E19" i="20"/>
  <c r="A16" i="29" s="1"/>
  <c r="AC18" i="20"/>
  <c r="A15" i="24" s="1"/>
  <c r="Q18" i="20"/>
  <c r="A15" i="33" s="1"/>
  <c r="E18" i="20"/>
  <c r="A15" i="29" s="1"/>
  <c r="AC17" i="20"/>
  <c r="A14" i="24" s="1"/>
  <c r="Q17" i="20"/>
  <c r="A14" i="33" s="1"/>
  <c r="E17" i="20"/>
  <c r="A14" i="29" s="1"/>
  <c r="AC16" i="20"/>
  <c r="A13" i="24" s="1"/>
  <c r="Q16" i="20"/>
  <c r="A13" i="33" s="1"/>
  <c r="E16" i="20"/>
  <c r="A13" i="29" s="1"/>
  <c r="AC15" i="20"/>
  <c r="A12" i="24" s="1"/>
  <c r="Q15" i="20"/>
  <c r="A12" i="33" s="1"/>
  <c r="E15" i="20"/>
  <c r="A12" i="29" s="1"/>
  <c r="AC14" i="20"/>
  <c r="A11" i="24" s="1"/>
  <c r="Q14" i="20"/>
  <c r="A11" i="33" s="1"/>
  <c r="E14" i="20"/>
  <c r="A11" i="29" s="1"/>
  <c r="AC13" i="20"/>
  <c r="A10" i="24" s="1"/>
  <c r="Q13" i="20"/>
  <c r="A10" i="33" s="1"/>
  <c r="E13" i="20"/>
  <c r="A10" i="29" s="1"/>
  <c r="AC12" i="20"/>
  <c r="A9" i="24" s="1"/>
  <c r="Q12" i="20"/>
  <c r="A9" i="33" s="1"/>
  <c r="E12" i="20"/>
  <c r="A9" i="29" s="1"/>
  <c r="AC11" i="20"/>
  <c r="A8" i="24" s="1"/>
  <c r="Q11" i="20"/>
  <c r="A8" i="33" s="1"/>
  <c r="E11" i="20"/>
  <c r="A8" i="29" s="1"/>
  <c r="AC10" i="20"/>
  <c r="A7" i="24" s="1"/>
  <c r="Q10" i="20"/>
  <c r="A7" i="33" s="1"/>
  <c r="E10" i="20"/>
  <c r="A7" i="29" s="1"/>
  <c r="AC9" i="20"/>
  <c r="A6" i="24" s="1"/>
  <c r="Q9" i="20"/>
  <c r="A6" i="33" s="1"/>
  <c r="E9" i="20"/>
  <c r="A6" i="29" s="1"/>
  <c r="AC8" i="20"/>
  <c r="A5" i="24" s="1"/>
  <c r="Q8" i="20"/>
  <c r="A5" i="33" s="1"/>
  <c r="E8" i="20"/>
  <c r="A5" i="29" s="1"/>
  <c r="AC7" i="20"/>
  <c r="A4" i="24" s="1"/>
  <c r="Q7" i="20"/>
  <c r="A4" i="33" s="1"/>
  <c r="E7" i="20"/>
  <c r="A4" i="29" s="1"/>
  <c r="AC6" i="20"/>
  <c r="A3" i="24" s="1"/>
  <c r="Q6" i="20"/>
  <c r="A3" i="33" s="1"/>
  <c r="E6" i="20"/>
  <c r="A3" i="29" s="1"/>
  <c r="T36" i="20"/>
  <c r="A33" i="27" s="1"/>
  <c r="AI35" i="20"/>
  <c r="A32" i="18" s="1"/>
  <c r="K35" i="20"/>
  <c r="A32" i="31" s="1"/>
  <c r="T34" i="20"/>
  <c r="A31" i="27" s="1"/>
  <c r="AF33" i="20"/>
  <c r="A30" i="23" s="1"/>
  <c r="H33" i="20"/>
  <c r="A30" i="30" s="1"/>
  <c r="T32" i="20"/>
  <c r="A29" i="27" s="1"/>
  <c r="AF31" i="20"/>
  <c r="A28" i="23" s="1"/>
  <c r="H31" i="20"/>
  <c r="A28" i="30" s="1"/>
  <c r="T30" i="20"/>
  <c r="A27" i="27" s="1"/>
  <c r="AF29" i="20"/>
  <c r="A26" i="23" s="1"/>
  <c r="H29" i="20"/>
  <c r="A26" i="30" s="1"/>
  <c r="T28" i="20"/>
  <c r="A25" i="27" s="1"/>
  <c r="AF27" i="20"/>
  <c r="A24" i="23" s="1"/>
  <c r="H27" i="20"/>
  <c r="A24" i="30" s="1"/>
  <c r="T26" i="20"/>
  <c r="A23" i="27" s="1"/>
  <c r="AF25" i="20"/>
  <c r="A22" i="23" s="1"/>
  <c r="H25" i="20"/>
  <c r="A22" i="30" s="1"/>
  <c r="T24" i="20"/>
  <c r="A21" i="27" s="1"/>
  <c r="AF23" i="20"/>
  <c r="A20" i="23" s="1"/>
  <c r="H23" i="20"/>
  <c r="A20" i="30" s="1"/>
  <c r="T22" i="20"/>
  <c r="A19" i="27" s="1"/>
  <c r="AF21" i="20"/>
  <c r="A18" i="23" s="1"/>
  <c r="H21" i="20"/>
  <c r="A18" i="30" s="1"/>
  <c r="T20" i="20"/>
  <c r="A17" i="27" s="1"/>
  <c r="AF19" i="20"/>
  <c r="A16" i="23" s="1"/>
  <c r="H19" i="20"/>
  <c r="A16" i="30" s="1"/>
  <c r="T18" i="20"/>
  <c r="A15" i="27" s="1"/>
  <c r="AF17" i="20"/>
  <c r="A14" i="23" s="1"/>
  <c r="H17" i="20"/>
  <c r="A14" i="30" s="1"/>
  <c r="T16" i="20"/>
  <c r="A13" i="27" s="1"/>
  <c r="AF15" i="20"/>
  <c r="A12" i="23" s="1"/>
  <c r="AF14" i="20"/>
  <c r="A11" i="23" s="1"/>
  <c r="H14" i="20"/>
  <c r="A11" i="30" s="1"/>
  <c r="T13" i="20"/>
  <c r="A10" i="27" s="1"/>
  <c r="AF12" i="20"/>
  <c r="A9" i="23" s="1"/>
  <c r="H12" i="20"/>
  <c r="A9" i="30" s="1"/>
  <c r="T11" i="20"/>
  <c r="A8" i="27" s="1"/>
  <c r="AF10" i="20"/>
  <c r="A7" i="23" s="1"/>
  <c r="H10" i="20"/>
  <c r="A7" i="30" s="1"/>
  <c r="T9" i="20"/>
  <c r="A6" i="27" s="1"/>
  <c r="AF8" i="20"/>
  <c r="A5" i="23" s="1"/>
  <c r="H8" i="20"/>
  <c r="A5" i="30" s="1"/>
  <c r="T7" i="20"/>
  <c r="A4" i="27" s="1"/>
  <c r="AF6" i="20"/>
  <c r="A3" i="23" s="1"/>
  <c r="H6" i="20"/>
  <c r="A3" i="30" s="1"/>
  <c r="W36" i="20"/>
  <c r="A33" i="26" s="1"/>
  <c r="Z35" i="20"/>
  <c r="A32" i="25" s="1"/>
  <c r="AI34" i="20"/>
  <c r="A31" i="18" s="1"/>
  <c r="K34" i="20"/>
  <c r="A31" i="31" s="1"/>
  <c r="W33" i="20"/>
  <c r="A30" i="26" s="1"/>
  <c r="AI32" i="20"/>
  <c r="A29" i="18" s="1"/>
  <c r="K32" i="20"/>
  <c r="A29" i="31" s="1"/>
  <c r="W31" i="20"/>
  <c r="A28" i="26" s="1"/>
  <c r="AI30" i="20"/>
  <c r="A27" i="18" s="1"/>
  <c r="K30" i="20"/>
  <c r="A27" i="31" s="1"/>
  <c r="W29" i="20"/>
  <c r="A26" i="26" s="1"/>
  <c r="AI28" i="20"/>
  <c r="A25" i="18" s="1"/>
  <c r="K28" i="20"/>
  <c r="A25" i="31" s="1"/>
  <c r="W27" i="20"/>
  <c r="A24" i="26" s="1"/>
  <c r="AI26" i="20"/>
  <c r="A23" i="18" s="1"/>
  <c r="K26" i="20"/>
  <c r="A23" i="31" s="1"/>
  <c r="W25" i="20"/>
  <c r="A22" i="26" s="1"/>
  <c r="AI24" i="20"/>
  <c r="A21" i="18" s="1"/>
  <c r="K24" i="20"/>
  <c r="A21" i="31" s="1"/>
  <c r="W23" i="20"/>
  <c r="A20" i="26" s="1"/>
  <c r="AI22" i="20"/>
  <c r="A19" i="18" s="1"/>
  <c r="K22" i="20"/>
  <c r="A19" i="31" s="1"/>
  <c r="W21" i="20"/>
  <c r="A18" i="26" s="1"/>
  <c r="AI20" i="20"/>
  <c r="A17" i="18" s="1"/>
  <c r="K20" i="20"/>
  <c r="A17" i="31" s="1"/>
  <c r="W19" i="20"/>
  <c r="A16" i="26" s="1"/>
  <c r="AI18" i="20"/>
  <c r="A15" i="18" s="1"/>
  <c r="K18" i="20"/>
  <c r="A15" i="31" s="1"/>
  <c r="W17" i="20"/>
  <c r="A14" i="26" s="1"/>
  <c r="AI16" i="20"/>
  <c r="A13" i="18" s="1"/>
  <c r="K16" i="20"/>
  <c r="A13" i="31" s="1"/>
  <c r="W15" i="20"/>
  <c r="A12" i="26" s="1"/>
  <c r="AI14" i="20"/>
  <c r="A11" i="18" s="1"/>
  <c r="K14" i="20"/>
  <c r="A11" i="31" s="1"/>
  <c r="W13" i="20"/>
  <c r="A10" i="26" s="1"/>
  <c r="AI12" i="20"/>
  <c r="A9" i="18" s="1"/>
  <c r="K12" i="20"/>
  <c r="A9" i="31" s="1"/>
  <c r="W11" i="20"/>
  <c r="A8" i="26" s="1"/>
  <c r="AI10" i="20"/>
  <c r="A7" i="18" s="1"/>
  <c r="K10" i="20"/>
  <c r="A7" i="31" s="1"/>
  <c r="W9" i="20"/>
  <c r="A6" i="26" s="1"/>
  <c r="AI8" i="20"/>
  <c r="A5" i="18" s="1"/>
  <c r="K8" i="20"/>
  <c r="A5" i="31" s="1"/>
  <c r="W7" i="20"/>
  <c r="A4" i="26" s="1"/>
  <c r="AI6" i="20"/>
  <c r="A3" i="18" s="1"/>
  <c r="K6" i="20"/>
  <c r="A3" i="31" s="1"/>
  <c r="AC36" i="20"/>
  <c r="A33" i="24" s="1"/>
  <c r="H36" i="20"/>
  <c r="A33" i="30" s="1"/>
  <c r="AC35" i="20"/>
  <c r="A32" i="24" s="1"/>
  <c r="Q35" i="20"/>
  <c r="A32" i="33" s="1"/>
  <c r="B35" i="20"/>
  <c r="A32" i="28" s="1"/>
  <c r="Z34" i="20"/>
  <c r="A31" i="25" s="1"/>
  <c r="N34" i="20"/>
  <c r="A31" i="32" s="1"/>
  <c r="B34" i="20"/>
  <c r="A31" i="28" s="1"/>
  <c r="Z33" i="20"/>
  <c r="A30" i="25" s="1"/>
  <c r="N33" i="20"/>
  <c r="A30" i="32" s="1"/>
  <c r="B33" i="20"/>
  <c r="A30" i="28" s="1"/>
  <c r="Z32" i="20"/>
  <c r="A29" i="25" s="1"/>
  <c r="N32" i="20"/>
  <c r="A29" i="32" s="1"/>
  <c r="B32" i="20"/>
  <c r="A29" i="28" s="1"/>
  <c r="Z31" i="20"/>
  <c r="A28" i="25" s="1"/>
  <c r="N31" i="20"/>
  <c r="A28" i="32" s="1"/>
  <c r="B31" i="20"/>
  <c r="A28" i="28" s="1"/>
  <c r="Z30" i="20"/>
  <c r="A27" i="25" s="1"/>
  <c r="N30" i="20"/>
  <c r="A27" i="32" s="1"/>
  <c r="B30" i="20"/>
  <c r="A27" i="28" s="1"/>
  <c r="Z29" i="20"/>
  <c r="A26" i="25" s="1"/>
  <c r="N29" i="20"/>
  <c r="A26" i="32" s="1"/>
  <c r="B29" i="20"/>
  <c r="A26" i="28" s="1"/>
  <c r="Z28" i="20"/>
  <c r="A25" i="25" s="1"/>
  <c r="N28" i="20"/>
  <c r="A25" i="32" s="1"/>
  <c r="B28" i="20"/>
  <c r="A25" i="28" s="1"/>
  <c r="Z27" i="20"/>
  <c r="A24" i="25" s="1"/>
  <c r="N27" i="20"/>
  <c r="A24" i="32" s="1"/>
  <c r="B27" i="20"/>
  <c r="A24" i="28" s="1"/>
  <c r="Z26" i="20"/>
  <c r="A23" i="25" s="1"/>
  <c r="N26" i="20"/>
  <c r="A23" i="32" s="1"/>
  <c r="B26" i="20"/>
  <c r="A23" i="28" s="1"/>
  <c r="Z25" i="20"/>
  <c r="A22" i="25" s="1"/>
  <c r="N25" i="20"/>
  <c r="A22" i="32" s="1"/>
  <c r="B25" i="20"/>
  <c r="A22" i="28" s="1"/>
  <c r="Z24" i="20"/>
  <c r="A21" i="25" s="1"/>
  <c r="N24" i="20"/>
  <c r="A21" i="32" s="1"/>
  <c r="B24" i="20"/>
  <c r="A21" i="28" s="1"/>
  <c r="Z23" i="20"/>
  <c r="A20" i="25" s="1"/>
  <c r="N23" i="20"/>
  <c r="A20" i="32" s="1"/>
  <c r="B23" i="20"/>
  <c r="A20" i="28" s="1"/>
  <c r="Z22" i="20"/>
  <c r="A19" i="25" s="1"/>
  <c r="N22" i="20"/>
  <c r="A19" i="32" s="1"/>
  <c r="B22" i="20"/>
  <c r="A19" i="28" s="1"/>
  <c r="Z21" i="20"/>
  <c r="A18" i="25" s="1"/>
  <c r="N21" i="20"/>
  <c r="A18" i="32" s="1"/>
  <c r="B21" i="20"/>
  <c r="A18" i="28" s="1"/>
  <c r="Z20" i="20"/>
  <c r="A17" i="25" s="1"/>
  <c r="N20" i="20"/>
  <c r="A17" i="32" s="1"/>
  <c r="B20" i="20"/>
  <c r="A17" i="28" s="1"/>
  <c r="Z19" i="20"/>
  <c r="A16" i="25" s="1"/>
  <c r="N19" i="20"/>
  <c r="A16" i="32" s="1"/>
  <c r="B19" i="20"/>
  <c r="A16" i="28" s="1"/>
  <c r="Z18" i="20"/>
  <c r="A15" i="25" s="1"/>
  <c r="N18" i="20"/>
  <c r="A15" i="32" s="1"/>
  <c r="B18" i="20"/>
  <c r="A15" i="28" s="1"/>
  <c r="Z17" i="20"/>
  <c r="A14" i="25" s="1"/>
  <c r="N17" i="20"/>
  <c r="A14" i="32" s="1"/>
  <c r="B17" i="20"/>
  <c r="A14" i="28" s="1"/>
  <c r="Z16" i="20"/>
  <c r="A13" i="25" s="1"/>
  <c r="N16" i="20"/>
  <c r="A13" i="32" s="1"/>
  <c r="B16" i="20"/>
  <c r="A13" i="28" s="1"/>
  <c r="Z15" i="20"/>
  <c r="A12" i="25" s="1"/>
  <c r="N15" i="20"/>
  <c r="A12" i="32" s="1"/>
  <c r="B15" i="20"/>
  <c r="A12" i="28" s="1"/>
  <c r="Z14" i="20"/>
  <c r="A11" i="25" s="1"/>
  <c r="N14" i="20"/>
  <c r="A11" i="32" s="1"/>
  <c r="B14" i="20"/>
  <c r="A11" i="28" s="1"/>
  <c r="Z13" i="20"/>
  <c r="A10" i="25" s="1"/>
  <c r="N13" i="20"/>
  <c r="A10" i="32" s="1"/>
  <c r="B13" i="20"/>
  <c r="A10" i="28" s="1"/>
  <c r="Z12" i="20"/>
  <c r="A9" i="25" s="1"/>
  <c r="N12" i="20"/>
  <c r="A9" i="32" s="1"/>
  <c r="B12" i="20"/>
  <c r="A9" i="28" s="1"/>
  <c r="Z11" i="20"/>
  <c r="A8" i="25" s="1"/>
  <c r="N11" i="20"/>
  <c r="A8" i="32" s="1"/>
  <c r="B11" i="20"/>
  <c r="A8" i="28" s="1"/>
  <c r="Z10" i="20"/>
  <c r="A7" i="25" s="1"/>
  <c r="N10" i="20"/>
  <c r="A7" i="32" s="1"/>
  <c r="B10" i="20"/>
  <c r="A7" i="28" s="1"/>
  <c r="Z9" i="20"/>
  <c r="A6" i="25" s="1"/>
  <c r="N9" i="20"/>
  <c r="A6" i="32" s="1"/>
  <c r="B9" i="20"/>
  <c r="A6" i="28" s="1"/>
  <c r="Z8" i="20"/>
  <c r="A5" i="25" s="1"/>
  <c r="N8" i="20"/>
  <c r="A5" i="32" s="1"/>
  <c r="B8" i="20"/>
  <c r="A5" i="28" s="1"/>
  <c r="Z7" i="20"/>
  <c r="A4" i="25" s="1"/>
  <c r="N7" i="20"/>
  <c r="A4" i="32" s="1"/>
  <c r="B7" i="20"/>
  <c r="A4" i="28" s="1"/>
  <c r="Z6" i="20"/>
  <c r="A3" i="25" s="1"/>
  <c r="N6" i="20"/>
  <c r="A3" i="32" s="1"/>
  <c r="B6" i="20"/>
  <c r="A3" i="28" s="1"/>
  <c r="W35" i="20"/>
  <c r="A32" i="26" s="1"/>
  <c r="AF34" i="20"/>
  <c r="A31" i="23" s="1"/>
  <c r="H34" i="20"/>
  <c r="A31" i="30" s="1"/>
  <c r="T33" i="20"/>
  <c r="A30" i="27" s="1"/>
  <c r="AF32" i="20"/>
  <c r="A29" i="23" s="1"/>
  <c r="H32" i="20"/>
  <c r="A29" i="30" s="1"/>
  <c r="T31" i="20"/>
  <c r="A28" i="27" s="1"/>
  <c r="AF30" i="20"/>
  <c r="A27" i="23" s="1"/>
  <c r="H30" i="20"/>
  <c r="A27" i="30" s="1"/>
  <c r="T29" i="20"/>
  <c r="A26" i="27" s="1"/>
  <c r="AF28" i="20"/>
  <c r="A25" i="23" s="1"/>
  <c r="H28" i="20"/>
  <c r="A25" i="30" s="1"/>
  <c r="T27" i="20"/>
  <c r="A24" i="27" s="1"/>
  <c r="AF26" i="20"/>
  <c r="A23" i="23" s="1"/>
  <c r="H26" i="20"/>
  <c r="A23" i="30" s="1"/>
  <c r="T25" i="20"/>
  <c r="A22" i="27" s="1"/>
  <c r="AF24" i="20"/>
  <c r="A21" i="23" s="1"/>
  <c r="H24" i="20"/>
  <c r="A21" i="30" s="1"/>
  <c r="T23" i="20"/>
  <c r="A20" i="27" s="1"/>
  <c r="AF22" i="20"/>
  <c r="A19" i="23" s="1"/>
  <c r="H22" i="20"/>
  <c r="A19" i="30" s="1"/>
  <c r="T21" i="20"/>
  <c r="A18" i="27" s="1"/>
  <c r="AF20" i="20"/>
  <c r="A17" i="23" s="1"/>
  <c r="H20" i="20"/>
  <c r="A17" i="30" s="1"/>
  <c r="T19" i="20"/>
  <c r="A16" i="27" s="1"/>
  <c r="AF18" i="20"/>
  <c r="A15" i="23" s="1"/>
  <c r="H18" i="20"/>
  <c r="A15" i="30" s="1"/>
  <c r="T17" i="20"/>
  <c r="A14" i="27" s="1"/>
  <c r="AF16" i="20"/>
  <c r="A13" i="23" s="1"/>
  <c r="H16" i="20"/>
  <c r="A13" i="30" s="1"/>
  <c r="T15" i="20"/>
  <c r="A12" i="27" s="1"/>
  <c r="H15" i="20"/>
  <c r="A12" i="30" s="1"/>
  <c r="T14" i="20"/>
  <c r="A11" i="27" s="1"/>
  <c r="AF13" i="20"/>
  <c r="A10" i="23" s="1"/>
  <c r="H13" i="20"/>
  <c r="A10" i="30" s="1"/>
  <c r="T12" i="20"/>
  <c r="A9" i="27" s="1"/>
  <c r="AF11" i="20"/>
  <c r="A8" i="23" s="1"/>
  <c r="H11" i="20"/>
  <c r="A8" i="30" s="1"/>
  <c r="T10" i="20"/>
  <c r="A7" i="27" s="1"/>
  <c r="AF9" i="20"/>
  <c r="A6" i="23" s="1"/>
  <c r="H9" i="20"/>
  <c r="A6" i="30" s="1"/>
  <c r="T8" i="20"/>
  <c r="A5" i="27" s="1"/>
  <c r="AF7" i="20"/>
  <c r="A4" i="23" s="1"/>
  <c r="H7" i="20"/>
  <c r="A4" i="30" s="1"/>
  <c r="T6" i="20"/>
  <c r="A3" i="27" s="1"/>
  <c r="B36" i="20"/>
  <c r="A33" i="28" s="1"/>
  <c r="N35" i="20"/>
  <c r="A32" i="32" s="1"/>
  <c r="W34" i="20"/>
  <c r="A31" i="26" s="1"/>
  <c r="AI33" i="20"/>
  <c r="A30" i="18" s="1"/>
  <c r="K33" i="20"/>
  <c r="A30" i="31" s="1"/>
  <c r="W32" i="20"/>
  <c r="A29" i="26" s="1"/>
  <c r="AI31" i="20"/>
  <c r="A28" i="18" s="1"/>
  <c r="K31" i="20"/>
  <c r="A28" i="31" s="1"/>
  <c r="W30" i="20"/>
  <c r="A27" i="26" s="1"/>
  <c r="AI29" i="20"/>
  <c r="A26" i="18" s="1"/>
  <c r="K29" i="20"/>
  <c r="A26" i="31" s="1"/>
  <c r="W28" i="20"/>
  <c r="A25" i="26" s="1"/>
  <c r="AI27" i="20"/>
  <c r="A24" i="18" s="1"/>
  <c r="K27" i="20"/>
  <c r="A24" i="31" s="1"/>
  <c r="W26" i="20"/>
  <c r="A23" i="26" s="1"/>
  <c r="AI25" i="20"/>
  <c r="A22" i="18" s="1"/>
  <c r="K25" i="20"/>
  <c r="A22" i="31" s="1"/>
  <c r="W24" i="20"/>
  <c r="A21" i="26" s="1"/>
  <c r="AI23" i="20"/>
  <c r="A20" i="18" s="1"/>
  <c r="K23" i="20"/>
  <c r="A20" i="31" s="1"/>
  <c r="W22" i="20"/>
  <c r="A19" i="26" s="1"/>
  <c r="AI21" i="20"/>
  <c r="A18" i="18" s="1"/>
  <c r="K21" i="20"/>
  <c r="A18" i="31" s="1"/>
  <c r="W20" i="20"/>
  <c r="A17" i="26" s="1"/>
  <c r="AI19" i="20"/>
  <c r="A16" i="18" s="1"/>
  <c r="K19" i="20"/>
  <c r="A16" i="31" s="1"/>
  <c r="W18" i="20"/>
  <c r="A15" i="26" s="1"/>
  <c r="AI17" i="20"/>
  <c r="A14" i="18" s="1"/>
  <c r="K17" i="20"/>
  <c r="A14" i="31" s="1"/>
  <c r="W16" i="20"/>
  <c r="A13" i="26" s="1"/>
  <c r="AI15" i="20"/>
  <c r="A12" i="18" s="1"/>
  <c r="K15" i="20"/>
  <c r="A12" i="31" s="1"/>
  <c r="W14" i="20"/>
  <c r="A11" i="26" s="1"/>
  <c r="AI13" i="20"/>
  <c r="A10" i="18" s="1"/>
  <c r="K13" i="20"/>
  <c r="A10" i="31" s="1"/>
  <c r="W12" i="20"/>
  <c r="A9" i="26" s="1"/>
  <c r="AI11" i="20"/>
  <c r="A8" i="18" s="1"/>
  <c r="K11" i="20"/>
  <c r="A8" i="31" s="1"/>
  <c r="W10" i="20"/>
  <c r="A7" i="26" s="1"/>
  <c r="AI9" i="20"/>
  <c r="A6" i="18" s="1"/>
  <c r="K9" i="20"/>
  <c r="A6" i="31" s="1"/>
  <c r="W8" i="20"/>
  <c r="A5" i="26" s="1"/>
  <c r="AI7" i="20"/>
  <c r="A4" i="18" s="1"/>
  <c r="K7" i="20"/>
  <c r="A4" i="31" s="1"/>
  <c r="W6" i="20"/>
  <c r="A3" i="26" s="1"/>
  <c r="P11" i="21"/>
  <c r="Q11" s="1"/>
  <c r="P10"/>
  <c r="Q10" s="1"/>
  <c r="P9"/>
  <c r="Q9" s="1"/>
  <c r="P8"/>
  <c r="Q8" s="1"/>
  <c r="P7"/>
  <c r="Q7" s="1"/>
  <c r="P6"/>
  <c r="Q6" s="1"/>
  <c r="P5"/>
  <c r="Q5" s="1"/>
  <c r="P4"/>
  <c r="Q4" s="1"/>
  <c r="P3"/>
  <c r="Q3" s="1"/>
  <c r="P2"/>
  <c r="Q2" s="1"/>
  <c r="A1" i="22"/>
  <c r="D31" l="1"/>
  <c r="K2" i="21"/>
  <c r="K14"/>
  <c r="K13"/>
  <c r="K12"/>
  <c r="K11"/>
  <c r="K10"/>
  <c r="K6"/>
  <c r="K5"/>
  <c r="K3"/>
  <c r="K9" s="1"/>
  <c r="C31" i="22" l="1"/>
  <c r="D32"/>
  <c r="K7" i="21"/>
  <c r="K4"/>
  <c r="K8"/>
  <c r="F28" i="22" l="1"/>
  <c r="F31"/>
  <c r="E20"/>
  <c r="F8"/>
  <c r="E27"/>
  <c r="E30"/>
  <c r="E26"/>
  <c r="E28"/>
  <c r="F6"/>
  <c r="E3"/>
  <c r="F22"/>
  <c r="F32"/>
  <c r="E19"/>
  <c r="F23"/>
  <c r="F18"/>
  <c r="F30"/>
  <c r="F14"/>
  <c r="F21"/>
  <c r="E8"/>
  <c r="E6"/>
  <c r="E10"/>
  <c r="F12"/>
  <c r="E12"/>
  <c r="F27"/>
  <c r="E13"/>
  <c r="F7"/>
  <c r="E31"/>
  <c r="E9"/>
  <c r="E23"/>
  <c r="F29"/>
  <c r="F25"/>
  <c r="E16"/>
  <c r="F5"/>
  <c r="F10"/>
  <c r="E17"/>
  <c r="F4"/>
  <c r="F11"/>
  <c r="E18"/>
  <c r="E11"/>
  <c r="F20"/>
  <c r="F13"/>
  <c r="E25"/>
  <c r="F19"/>
  <c r="E29"/>
  <c r="F26"/>
  <c r="E5"/>
  <c r="E14"/>
  <c r="E7"/>
  <c r="F16"/>
  <c r="F9"/>
  <c r="E21"/>
  <c r="E4"/>
  <c r="F15"/>
  <c r="E22"/>
  <c r="E15"/>
  <c r="F24"/>
  <c r="F17"/>
  <c r="E24"/>
  <c r="F3"/>
  <c r="E32"/>
  <c r="C32"/>
  <c r="D33"/>
  <c r="U2" i="21"/>
  <c r="U6"/>
  <c r="U4"/>
  <c r="T5"/>
  <c r="T12"/>
  <c r="U5"/>
  <c r="U12"/>
  <c r="T6"/>
  <c r="U13"/>
  <c r="U7"/>
  <c r="T9"/>
  <c r="T2"/>
  <c r="T8"/>
  <c r="U11"/>
  <c r="U8"/>
  <c r="T10"/>
  <c r="T13"/>
  <c r="T4"/>
  <c r="T3"/>
  <c r="T7"/>
  <c r="T11"/>
  <c r="U10"/>
  <c r="U9"/>
  <c r="U3"/>
  <c r="A4" i="36" l="1"/>
  <c r="A4" i="37"/>
  <c r="A5" i="36"/>
  <c r="A5" i="37"/>
  <c r="A5" i="22"/>
  <c r="E2" i="21" s="1"/>
  <c r="A4" i="22"/>
  <c r="H4" i="21" s="1"/>
  <c r="F33" i="22"/>
  <c r="C33"/>
  <c r="E33"/>
  <c r="D2" i="21" l="1"/>
  <c r="E5"/>
  <c r="E9"/>
  <c r="E4"/>
  <c r="E8"/>
  <c r="E3"/>
  <c r="E7"/>
  <c r="E11"/>
  <c r="E6"/>
  <c r="E10"/>
  <c r="H3"/>
  <c r="H2"/>
  <c r="H5"/>
  <c r="H6"/>
  <c r="H9"/>
  <c r="H10"/>
  <c r="H11"/>
  <c r="H7"/>
  <c r="H8"/>
  <c r="D3" l="1"/>
  <c r="D4"/>
  <c r="D5"/>
  <c r="D6"/>
  <c r="D7"/>
  <c r="D8"/>
  <c r="D9"/>
  <c r="D10"/>
  <c r="D11"/>
  <c r="H11" i="22" l="1"/>
  <c r="H7"/>
  <c r="H12"/>
  <c r="H8"/>
  <c r="H4"/>
  <c r="H9"/>
  <c r="H5"/>
  <c r="H10"/>
  <c r="H6"/>
  <c r="H3"/>
  <c r="H13" l="1"/>
</calcChain>
</file>

<file path=xl/comments1.xml><?xml version="1.0" encoding="utf-8"?>
<comments xmlns="http://schemas.openxmlformats.org/spreadsheetml/2006/main">
  <authors>
    <author>d.jaffarahamed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d.jaffarahamed:</t>
        </r>
        <r>
          <rPr>
            <sz val="9"/>
            <color indexed="81"/>
            <rFont val="Tahoma"/>
            <charset val="1"/>
          </rPr>
          <t xml:space="preserve">
Numero mois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d:
Numero semaine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>d.jaffarahamed:</t>
        </r>
        <r>
          <rPr>
            <sz val="9"/>
            <color indexed="81"/>
            <rFont val="Tahoma"/>
            <charset val="1"/>
          </rPr>
          <t xml:space="preserve">
=Nb jour ouvree -  une semaine de conge</t>
        </r>
      </text>
    </comment>
    <comment ref="A5" authorId="0">
      <text>
        <r>
          <rPr>
            <b/>
            <sz val="9"/>
            <color indexed="81"/>
            <rFont val="Tahoma"/>
            <charset val="1"/>
          </rPr>
          <t>d.jaffarahamed:</t>
        </r>
        <r>
          <rPr>
            <sz val="9"/>
            <color indexed="81"/>
            <rFont val="Tahoma"/>
            <charset val="1"/>
          </rPr>
          <t xml:space="preserve">
Total jour ouvree par mois X 2</t>
        </r>
      </text>
    </comment>
  </commentList>
</comments>
</file>

<file path=xl/comments2.xml><?xml version="1.0" encoding="utf-8"?>
<comments xmlns="http://schemas.openxmlformats.org/spreadsheetml/2006/main">
  <authors>
    <author>d.jaffarahamed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d.jaffarahamed:</t>
        </r>
        <r>
          <rPr>
            <sz val="9"/>
            <color indexed="81"/>
            <rFont val="Tahoma"/>
            <charset val="1"/>
          </rPr>
          <t xml:space="preserve">
Numero mois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>d.jaffarahamed:</t>
        </r>
        <r>
          <rPr>
            <sz val="9"/>
            <color indexed="81"/>
            <rFont val="Tahoma"/>
            <charset val="1"/>
          </rPr>
          <t xml:space="preserve">
=Nb jour ouvree -  une semaine de conge</t>
        </r>
      </text>
    </comment>
    <comment ref="A5" authorId="0">
      <text>
        <r>
          <rPr>
            <b/>
            <sz val="9"/>
            <color indexed="81"/>
            <rFont val="Tahoma"/>
            <charset val="1"/>
          </rPr>
          <t>d.jaffarahamed:</t>
        </r>
        <r>
          <rPr>
            <sz val="9"/>
            <color indexed="81"/>
            <rFont val="Tahoma"/>
            <charset val="1"/>
          </rPr>
          <t xml:space="preserve">
Total jour ouvree par mois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d.jaffarahamed:</t>
        </r>
        <r>
          <rPr>
            <sz val="9"/>
            <color indexed="81"/>
            <rFont val="Tahoma"/>
            <family val="2"/>
          </rPr>
          <t xml:space="preserve">
TITRE indicatif</t>
        </r>
      </text>
    </comment>
  </commentList>
</comments>
</file>

<file path=xl/comments3.xml><?xml version="1.0" encoding="utf-8"?>
<comments xmlns="http://schemas.openxmlformats.org/spreadsheetml/2006/main">
  <authors>
    <author>d.jaffarahamed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d:</t>
        </r>
        <r>
          <rPr>
            <sz val="9"/>
            <color indexed="81"/>
            <rFont val="Tahoma"/>
            <charset val="1"/>
          </rPr>
          <t xml:space="preserve">
Numero mois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d.jaffarahamed: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>d:</t>
        </r>
        <r>
          <rPr>
            <sz val="9"/>
            <color indexed="81"/>
            <rFont val="Tahoma"/>
            <charset val="1"/>
          </rPr>
          <t xml:space="preserve">
=Nb jour ouvree -  une semaine de conge</t>
        </r>
      </text>
    </comment>
    <comment ref="A5" authorId="0">
      <text>
        <r>
          <rPr>
            <b/>
            <sz val="9"/>
            <color indexed="81"/>
            <rFont val="Tahoma"/>
            <charset val="1"/>
          </rPr>
          <t>d:</t>
        </r>
        <r>
          <rPr>
            <sz val="9"/>
            <color indexed="81"/>
            <rFont val="Tahoma"/>
            <charset val="1"/>
          </rPr>
          <t xml:space="preserve">
Total jour ouvree par mois</t>
        </r>
      </text>
    </comment>
  </commentList>
</comments>
</file>

<file path=xl/comments4.xml><?xml version="1.0" encoding="utf-8"?>
<comments xmlns="http://schemas.openxmlformats.org/spreadsheetml/2006/main">
  <authors>
    <author>d.jaffarahamed</author>
    <author>Adisseo - Michel, Tanguy</author>
  </authors>
  <commentList>
    <comment ref="D1" authorId="0">
      <text>
        <r>
          <rPr>
            <sz val="9"/>
            <color indexed="81"/>
            <rFont val="Tahoma"/>
            <family val="2"/>
          </rPr>
          <t>d:
A effacer après avoir trouver la solution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d:</t>
        </r>
        <r>
          <rPr>
            <sz val="9"/>
            <color indexed="81"/>
            <rFont val="Tahoma"/>
            <charset val="1"/>
          </rPr>
          <t xml:space="preserve">
A saisir manuellement. 
Laisser le champ vide si 100% - pas gerer car difficile</t>
        </r>
      </text>
    </comment>
    <comment ref="L1" authorId="1">
      <text>
        <r>
          <rPr>
            <b/>
            <sz val="8"/>
            <color indexed="81"/>
            <rFont val="Franklin Gothic Medium Cond"/>
            <family val="2"/>
          </rPr>
          <t>D:
Renseigner les dates manuellement.
Format : jj/mm/aaaa</t>
        </r>
      </text>
    </comment>
    <comment ref="M1" authorId="0">
      <text>
        <r>
          <rPr>
            <b/>
            <sz val="9"/>
            <color indexed="81"/>
            <rFont val="Tahoma"/>
            <charset val="1"/>
          </rPr>
          <t>d.:</t>
        </r>
        <r>
          <rPr>
            <sz val="9"/>
            <color indexed="81"/>
            <rFont val="Tahoma"/>
            <charset val="1"/>
          </rPr>
          <t xml:space="preserve">
Nombre de jour de vacances dans le mois,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D:
Renseigner les dates manuellement.
Format : jj/mm/aaaa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d:</t>
        </r>
        <r>
          <rPr>
            <sz val="9"/>
            <color indexed="81"/>
            <rFont val="Tahoma"/>
            <family val="2"/>
          </rPr>
          <t xml:space="preserve">
X 2</t>
        </r>
      </text>
    </comment>
    <comment ref="T1" authorId="0">
      <text>
        <r>
          <rPr>
            <b/>
            <sz val="9"/>
            <color indexed="81"/>
            <rFont val="Tahoma"/>
            <charset val="1"/>
          </rPr>
          <t>d:</t>
        </r>
        <r>
          <rPr>
            <sz val="9"/>
            <color indexed="81"/>
            <rFont val="Tahoma"/>
            <charset val="1"/>
          </rPr>
          <t xml:space="preserve">
Avec 1 semaine de congé</t>
        </r>
      </text>
    </comment>
    <comment ref="U1" authorId="0">
      <text>
        <r>
          <rPr>
            <b/>
            <sz val="9"/>
            <color indexed="81"/>
            <rFont val="Tahoma"/>
            <charset val="1"/>
          </rPr>
          <t>d:</t>
        </r>
        <r>
          <rPr>
            <sz val="9"/>
            <color indexed="81"/>
            <rFont val="Tahoma"/>
            <charset val="1"/>
          </rPr>
          <t xml:space="preserve">
Sans congé</t>
        </r>
      </text>
    </comment>
  </commentList>
</comments>
</file>

<file path=xl/sharedStrings.xml><?xml version="1.0" encoding="utf-8"?>
<sst xmlns="http://schemas.openxmlformats.org/spreadsheetml/2006/main" count="246" uniqueCount="79">
  <si>
    <t>NA</t>
  </si>
  <si>
    <t>PF</t>
  </si>
  <si>
    <t>SJ</t>
  </si>
  <si>
    <t>KC</t>
  </si>
  <si>
    <t>JJ</t>
  </si>
  <si>
    <t>JOUR</t>
  </si>
  <si>
    <t>AS Monplaisir</t>
  </si>
  <si>
    <t>SC</t>
  </si>
  <si>
    <t>EB</t>
  </si>
  <si>
    <t>LEBD</t>
  </si>
  <si>
    <t>MATIN</t>
  </si>
  <si>
    <t>APRES-MIDI</t>
  </si>
  <si>
    <t>AMT</t>
  </si>
  <si>
    <t>NOM - PRENOM</t>
  </si>
  <si>
    <t>Initiales</t>
  </si>
  <si>
    <t>Vacances</t>
  </si>
  <si>
    <t>Jours</t>
  </si>
  <si>
    <t>Fériés</t>
  </si>
  <si>
    <t>Nouvel 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</si>
  <si>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</si>
  <si>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</si>
  <si>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</si>
  <si>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</si>
  <si>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</si>
  <si>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</si>
  <si>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</si>
  <si>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</si>
  <si>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</si>
  <si>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</si>
  <si>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</si>
  <si>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</si>
  <si>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Annuel</t>
  </si>
  <si>
    <t>Ponts</t>
  </si>
  <si>
    <t>Fin de mois</t>
  </si>
  <si>
    <t>M</t>
  </si>
  <si>
    <t>AM</t>
  </si>
  <si>
    <t xml:space="preserve">1- On va faire un tri croissant des pointage en excluant le 0 : </t>
  </si>
  <si>
    <t xml:space="preserve">2- </t>
  </si>
  <si>
    <t>(Pointage_Pro!$T4=1;Pointage_Pro!L4;SI(ET(Pointage_Pro!W4&lt;2;Pointage_Pro!T4=2);Pointage_Pro!L4;SI(ET(Pointage_Pro!W4&lt;2;Pointage_Pro!T4=3);Pointage_Pro!M4;SI(Pointage_Pro!W4=2;Pointage_Pro!N4;SI(Pointage_Pro!W4=3;Pointage_Pro!O4;Pointage_Pro!P4)))))</t>
  </si>
  <si>
    <t xml:space="preserve">Rechercer compteur par rapport à la personne </t>
  </si>
  <si>
    <t>SI(Pointage_Pro!W3&lt;2;Pointage_Pro!V3;SI(Pointage_Pro!W4&lt;Pointage_Pro!W4;Pointage_Pro!V4;SI(Pointage_Pro!W5&lt;2;Pointage_Pro!V5;SI(Pointage_Pro!W6&lt;2;Pointage_Pro!V6;SI(Pointage_Pro!W7&lt;2;Pointage_Pro!V7;SI(Pointage_Pro!W8&lt;2;Pointage_Pro!V8;SI(Pointage_Pro!W9&lt;2;Pointage_Pro!V9;SI(Pointage_Pro!W10&lt;2;Pointage_Pro!V10;SI(Pointage_Pro!W11&lt;2;Pointage_Pro!V11;SI(Pointage_Pro!W12&lt;2;Pointage_Pro!V12;SI(Pointage_Pro!W13&lt;2;Pointage_Pro!V13;Pointage_Pro!V14)))))))))))</t>
  </si>
  <si>
    <t>Rechercher 1er AS avec compter &lt;2</t>
  </si>
  <si>
    <t>SI(Pointage_Pro!$T3=1;Pointage_Pro!L3;SI(Pointage_Pro!T3=0;"";RECHERCHEH(Parametre!$L$2;Pointage_Pro!L3:R3;1;FAUX)))</t>
  </si>
  <si>
    <t>Mois</t>
  </si>
  <si>
    <t>1er si</t>
  </si>
  <si>
    <t>SI(Pointage_Pro!L3="";"";SI(Pointage_Pro!$T3=1;Pointage_Pro!L3,</t>
  </si>
  <si>
    <t>2eme si</t>
  </si>
  <si>
    <t>3eme si</t>
  </si>
  <si>
    <t>SI(Pointage_Pro!T3=2;SI(RECHERCHEV(Pointage_Pro!L3;Pointage_Pro!$W$3:$Y$14;3;0)&lt;Creneau;Pointage_Pro!L3;SI(RECHERCHEV(Pointage_Pro!M3;Pointage_Pro!$W$3:$Y$14;3;0)&lt;Creneau;Pointage_Pro!M3;"")))))</t>
  </si>
  <si>
    <t>SI(Pointage_Pro!S3=0;"";SI(Pointage_Pro!S3=1;Pointage_Pro!D3;SI(Pointage_Pro!S3=2;SI(RECHERCHEV(Pointage_Pro!D3;Pointage_Pro!$W$3:$Y$14;3;0)&lt;Creneau;Pointage_Pro!D3;SI(RECHERCHEV(Pointage_Pro!E3;Pointage_Pro!$W$3:$Y$14;3;0)&lt;Creneau;Pointage_Pro!E3;""));SI(Pointage_Pro!S3=3;SI(RECHERCHEV(Pointage_Pro!D3;Pointage_Pro!$W$3:$Y$14;3;0)&lt;Creneau;Pointage_Pro!D3;SI(RECHERCHEV(Pointage_Pro!E3;Pointage_Pro!$W$3:$Y$14;3;0)&lt;Creneau;Pointage_Pro!E3;SI(RECHERCHEV(Pointage_Pro!F3;Pointage_Pro!$W$3:$Y$14;3;0)&lt;Creneau;Pointage_Pro!F3;"")));SI(Pointage_Pro!S3=4;SI(RECHERCHEV(Pointage_Pro!D3;Pointage_Pro!$W$3:$Y$14;3;0)&lt;Creneau;Pointage_Pro!D3;SI(RECHERCHEV(Pointage_Pro!E3;Pointage_Pro!$W$3:$Y$14;3;0)&lt;Creneau;Pointage_Pro!E3;SI(RECHERCHEV(Pointage_Pro!F3;Pointage_Pro!$W$3:$Y$14;3;0)&lt;Creneau;Pointage_Pro!F3;SI(RECHERCHEV(Pointage_Pro!G3;Pointage_Pro!$W$3:$Y$14;3;0)&lt;Creneau;Pointage_Pro!G3;""))));SI(Pointage_Pro!S3=5;SI(RECHERCHEV(Pointage_Pro!D3;Pointage_Pro!$W$3:$Y$14;3;0)&lt;Creneau;Pointage_Pro!D3;SI(RECHERCHEV(Pointage_Pro!E3;Pointage_Pro!$W$3:$Y$14;3;0)&lt;Creneau;Pointage_Pro!E3;SI(RECHERCHEV(Pointage_Pro!F3;Pointage_Pro!$W$3:$Y$14;3;0)&lt;Creneau;Pointage_Pro!F3;SI(RECHERCHEV(Pointage_Pro!G3;Pointage_Pro!$W$3:$Y$14;3;0)&lt;Creneau;Pointage_Pro!G3;SI(RECHERCHEV(Pointage_Pro!H3;Pointage_Pro!$W$3:$Y$14;3;0)&lt;Creneau;Pointage_Pro!H3;"")))));SI(Pointage_Pro!S3=6;SI(RECHERCHEV(Pointage_Pro!D3;Pointage_Pro!$W$3:$Y$14;3;0)&lt;Creneau;Pointage_Pro!D3;SI(RECHERCHEV(Pointage_Pro!E3;Pointage_Pro!$W$3:$Y$14;3;0)&lt;Creneau;Pointage_Pro!E3;SI(RECHERCHEV(Pointage_Pro!F3;Pointage_Pro!$W$3:$Y$14;3;0)&lt;Creneau;Pointage_Pro!F3;SI(RECHERCHEV(Pointage_Pro!G3;Pointage_Pro!$W$3:$Y$14;3;0)&lt;Creneau;Pointage_Pro!G3;SI(RECHERCHEV(Pointage_Pro!H3;Pointage_Pro!$W$3:$Y$14;3;0)&lt;Creneau;Pointage_Pro!H3;SI(RECHERCHEV(Pointage_Pro!I3;Pointage_Pro!$W$3:$Y$14;3;0)&lt;Creneau;Pointage_Pro!I3;""))))));SI(Pointage_Pro!S3=7;SI(RECHERCHEV(Pointage_Pro!D3;Pointage_Pro!$W$3:$Y$14;3;0)&lt;Creneau;Pointage_Pro!D3;SI(RECHERCHEV(Pointage_Pro!E3;Pointage_Pro!$W$3:$Y$14;3;0)&lt;Creneau;Pointage_Pro!E3;SI(RECHERCHEV(Pointage_Pro!F3;Pointage_Pro!$W$3:$Y$14;3;0)&lt;Creneau;Pointage_Pro!F3;SI(RECHERCHEV(Pointage_Pro!G3;Pointage_Pro!$W$3:$Y$14;3;0)&lt;Creneau;Pointage_Pro!G3;SI(RECHERCHEV(Pointage_Pro!H3;Pointage_Pro!$W$3:$Y$14;3;0)&lt;Creneau;Pointage_Pro!H3;SI(RECHERCHEV(Pointage_Pro!I3;Pointage_Pro!$W$3:$Y$14;3;0)&lt;Creneau;Pointage_Pro!I3;SI(RECHERCHEV(Pointage_Pro!J3;Pointage_Pro!$W$3:$Y$14;3;0)&lt;Creneau;Pointage_Pro!J3;"")))))))))))))))</t>
  </si>
  <si>
    <t>Nb_Jr Vac / Mois</t>
  </si>
  <si>
    <t>Temps Partiel</t>
  </si>
  <si>
    <t>Nb 1/2 journées</t>
  </si>
  <si>
    <t>Nb jour ouvrée AIO</t>
  </si>
  <si>
    <t>VD</t>
  </si>
  <si>
    <t>jour TP</t>
  </si>
  <si>
    <t>Mercredi</t>
  </si>
  <si>
    <t>Vendredi</t>
  </si>
  <si>
    <t>Lundi</t>
  </si>
  <si>
    <t>Numero</t>
  </si>
  <si>
    <t>Nb total Jour ouvre / Mois * 2</t>
  </si>
  <si>
    <t>Reste</t>
  </si>
  <si>
    <t>AIO</t>
  </si>
  <si>
    <t>Année</t>
  </si>
  <si>
    <t>Début mois</t>
  </si>
  <si>
    <t>Nb perm</t>
  </si>
  <si>
    <t>Recopier le resulat obtenu par la feuille Resulat sur cette feuille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</si>
  <si>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</si>
  <si>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</si>
  <si>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</si>
  <si>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</si>
  <si>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</si>
  <si>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</si>
  <si>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</si>
  <si>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</si>
  <si>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</si>
  <si>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</si>
  <si>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Racapitulatif Annuel</t>
  </si>
  <si>
    <t>Le reset a gerer manuellemet</t>
  </si>
</sst>
</file>

<file path=xl/styles.xml><?xml version="1.0" encoding="utf-8"?>
<styleSheet xmlns="http://schemas.openxmlformats.org/spreadsheetml/2006/main">
  <numFmts count="5">
    <numFmt numFmtId="164" formatCode="mmmm"/>
    <numFmt numFmtId="165" formatCode="dddd\ dd\ mmmm"/>
    <numFmt numFmtId="166" formatCode="dddd\ &quot;  &quot;\ dd"/>
    <numFmt numFmtId="167" formatCode="dddd\ d\ "/>
    <numFmt numFmtId="168" formatCode="dddd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Franklin Gothic Medium Cond"/>
      <family val="2"/>
    </font>
    <font>
      <b/>
      <sz val="8"/>
      <color indexed="81"/>
      <name val="Franklin Gothic Medium Cond"/>
      <family val="2"/>
    </font>
    <font>
      <b/>
      <sz val="9"/>
      <color indexed="81"/>
      <name val="Tahoma"/>
      <family val="2"/>
    </font>
    <font>
      <b/>
      <sz val="11"/>
      <color theme="1"/>
      <name val="Algerian"/>
      <family val="5"/>
    </font>
    <font>
      <sz val="8"/>
      <name val="Franklin Gothic Medium Cond"/>
      <family val="2"/>
    </font>
    <font>
      <sz val="14"/>
      <name val="Franklin Gothic Medium Cond"/>
      <family val="2"/>
    </font>
    <font>
      <sz val="8"/>
      <name val="Comic Sans MS"/>
      <family val="4"/>
    </font>
    <font>
      <b/>
      <sz val="16"/>
      <color theme="1"/>
      <name val="Calibri"/>
      <family val="2"/>
      <scheme val="minor"/>
    </font>
    <font>
      <sz val="10"/>
      <name val="Franklin Gothic Medium Cond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C00"/>
        </stop>
      </gradient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9" fontId="14" fillId="0" borderId="0" applyFont="0" applyFill="0" applyBorder="0" applyAlignment="0" applyProtection="0"/>
  </cellStyleXfs>
  <cellXfs count="113">
    <xf numFmtId="0" fontId="0" fillId="0" borderId="0" xfId="0"/>
    <xf numFmtId="17" fontId="2" fillId="0" borderId="1" xfId="2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1" xfId="2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/>
    <xf numFmtId="0" fontId="3" fillId="0" borderId="4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3" fillId="4" borderId="3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left" vertical="center"/>
    </xf>
    <xf numFmtId="0" fontId="0" fillId="4" borderId="0" xfId="0" applyFill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4" fontId="6" fillId="0" borderId="0" xfId="0" applyNumberFormat="1" applyFont="1"/>
    <xf numFmtId="0" fontId="7" fillId="0" borderId="0" xfId="1" applyFont="1" applyAlignment="1"/>
    <xf numFmtId="0" fontId="7" fillId="0" borderId="0" xfId="1" applyFont="1" applyAlignment="1">
      <alignment horizontal="center"/>
    </xf>
    <xf numFmtId="0" fontId="9" fillId="0" borderId="11" xfId="1" applyFont="1" applyFill="1" applyBorder="1" applyAlignment="1">
      <alignment vertical="center"/>
    </xf>
    <xf numFmtId="0" fontId="9" fillId="0" borderId="12" xfId="1" applyFont="1" applyFill="1" applyBorder="1" applyAlignment="1">
      <alignment vertical="center"/>
    </xf>
    <xf numFmtId="164" fontId="8" fillId="0" borderId="11" xfId="1" applyNumberFormat="1" applyFont="1" applyFill="1" applyBorder="1" applyAlignment="1">
      <alignment vertical="center"/>
    </xf>
    <xf numFmtId="164" fontId="8" fillId="0" borderId="12" xfId="1" applyNumberFormat="1" applyFont="1" applyFill="1" applyBorder="1" applyAlignment="1">
      <alignment vertical="center"/>
    </xf>
    <xf numFmtId="0" fontId="7" fillId="0" borderId="0" xfId="1" applyFont="1" applyAlignment="1">
      <alignment horizontal="center" vertical="center"/>
    </xf>
    <xf numFmtId="164" fontId="7" fillId="0" borderId="14" xfId="1" applyNumberFormat="1" applyFont="1" applyFill="1" applyBorder="1" applyAlignment="1">
      <alignment horizontal="center" vertical="center"/>
    </xf>
    <xf numFmtId="164" fontId="7" fillId="0" borderId="15" xfId="1" applyNumberFormat="1" applyFont="1" applyFill="1" applyBorder="1" applyAlignment="1">
      <alignment horizontal="center" vertical="center"/>
    </xf>
    <xf numFmtId="0" fontId="1" fillId="0" borderId="0" xfId="2" applyFill="1" applyBorder="1" applyAlignment="1">
      <alignment horizontal="center" vertical="center"/>
    </xf>
    <xf numFmtId="166" fontId="7" fillId="0" borderId="16" xfId="0" applyNumberFormat="1" applyFont="1" applyBorder="1" applyAlignment="1">
      <alignment horizontal="right" vertical="center"/>
    </xf>
    <xf numFmtId="166" fontId="7" fillId="0" borderId="17" xfId="0" applyNumberFormat="1" applyFont="1" applyBorder="1" applyAlignment="1">
      <alignment horizontal="right" vertical="center"/>
    </xf>
    <xf numFmtId="166" fontId="7" fillId="0" borderId="18" xfId="0" applyNumberFormat="1" applyFont="1" applyBorder="1" applyAlignment="1">
      <alignment horizontal="right" vertical="center"/>
    </xf>
    <xf numFmtId="166" fontId="7" fillId="0" borderId="21" xfId="0" applyNumberFormat="1" applyFont="1" applyBorder="1" applyAlignment="1">
      <alignment horizontal="right" vertical="center"/>
    </xf>
    <xf numFmtId="166" fontId="7" fillId="0" borderId="19" xfId="0" applyNumberFormat="1" applyFont="1" applyBorder="1" applyAlignment="1">
      <alignment horizontal="right" vertical="center"/>
    </xf>
    <xf numFmtId="166" fontId="7" fillId="0" borderId="20" xfId="0" applyNumberFormat="1" applyFont="1" applyBorder="1" applyAlignment="1">
      <alignment horizontal="right" vertical="center"/>
    </xf>
    <xf numFmtId="166" fontId="7" fillId="0" borderId="21" xfId="0" applyNumberFormat="1" applyFont="1" applyFill="1" applyBorder="1" applyAlignment="1">
      <alignment horizontal="right" vertical="center"/>
    </xf>
    <xf numFmtId="166" fontId="7" fillId="0" borderId="22" xfId="0" applyNumberFormat="1" applyFont="1" applyBorder="1" applyAlignment="1">
      <alignment horizontal="right" vertical="center"/>
    </xf>
    <xf numFmtId="166" fontId="7" fillId="0" borderId="23" xfId="0" applyNumberFormat="1" applyFont="1" applyBorder="1" applyAlignment="1">
      <alignment horizontal="right" vertical="center"/>
    </xf>
    <xf numFmtId="166" fontId="7" fillId="0" borderId="24" xfId="0" applyNumberFormat="1" applyFont="1" applyBorder="1" applyAlignment="1">
      <alignment horizontal="right" vertical="center"/>
    </xf>
    <xf numFmtId="0" fontId="11" fillId="0" borderId="22" xfId="0" applyFont="1" applyBorder="1" applyAlignment="1"/>
    <xf numFmtId="0" fontId="11" fillId="0" borderId="23" xfId="0" applyFont="1" applyBorder="1" applyAlignment="1"/>
    <xf numFmtId="0" fontId="11" fillId="0" borderId="24" xfId="0" applyFont="1" applyBorder="1" applyAlignment="1"/>
    <xf numFmtId="0" fontId="1" fillId="0" borderId="1" xfId="2" applyFill="1" applyBorder="1" applyAlignment="1">
      <alignment horizontal="center" vertical="center"/>
    </xf>
    <xf numFmtId="0" fontId="0" fillId="0" borderId="0" xfId="0"/>
    <xf numFmtId="0" fontId="1" fillId="0" borderId="1" xfId="2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17" fontId="2" fillId="0" borderId="1" xfId="2" applyNumberFormat="1" applyFont="1" applyFill="1" applyBorder="1" applyAlignment="1">
      <alignment horizontal="center" vertical="center"/>
    </xf>
    <xf numFmtId="166" fontId="7" fillId="0" borderId="26" xfId="0" applyNumberFormat="1" applyFont="1" applyFill="1" applyBorder="1" applyAlignment="1">
      <alignment horizontal="right" vertical="center"/>
    </xf>
    <xf numFmtId="0" fontId="0" fillId="5" borderId="0" xfId="0" applyFill="1" applyAlignment="1">
      <alignment horizontal="center" vertical="center"/>
    </xf>
    <xf numFmtId="166" fontId="12" fillId="0" borderId="16" xfId="0" applyNumberFormat="1" applyFont="1" applyBorder="1" applyAlignment="1">
      <alignment horizontal="center" vertical="center"/>
    </xf>
    <xf numFmtId="14" fontId="0" fillId="0" borderId="0" xfId="0" applyNumberFormat="1"/>
    <xf numFmtId="166" fontId="12" fillId="0" borderId="28" xfId="0" applyNumberFormat="1" applyFont="1" applyBorder="1" applyAlignment="1">
      <alignment horizontal="center" vertical="center"/>
    </xf>
    <xf numFmtId="0" fontId="1" fillId="0" borderId="27" xfId="2" applyFill="1" applyBorder="1" applyAlignment="1">
      <alignment horizontal="center" vertical="center"/>
    </xf>
    <xf numFmtId="166" fontId="12" fillId="0" borderId="0" xfId="0" applyNumberFormat="1" applyFont="1" applyBorder="1" applyAlignment="1">
      <alignment horizontal="center" vertical="center"/>
    </xf>
    <xf numFmtId="167" fontId="0" fillId="2" borderId="0" xfId="0" applyNumberFormat="1" applyFill="1" applyBorder="1" applyAlignment="1">
      <alignment horizontal="center" vertical="center"/>
    </xf>
    <xf numFmtId="166" fontId="12" fillId="0" borderId="29" xfId="0" applyNumberFormat="1" applyFont="1" applyBorder="1" applyAlignment="1">
      <alignment horizontal="center" vertical="center"/>
    </xf>
    <xf numFmtId="0" fontId="1" fillId="0" borderId="25" xfId="2" applyFill="1" applyBorder="1" applyAlignment="1">
      <alignment horizontal="center" vertical="center"/>
    </xf>
    <xf numFmtId="14" fontId="13" fillId="0" borderId="0" xfId="0" applyNumberFormat="1" applyFont="1"/>
    <xf numFmtId="0" fontId="13" fillId="0" borderId="0" xfId="0" applyFont="1"/>
    <xf numFmtId="0" fontId="0" fillId="0" borderId="0" xfId="0" applyNumberFormat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Border="1"/>
    <xf numFmtId="9" fontId="0" fillId="0" borderId="0" xfId="3" applyFont="1" applyBorder="1" applyAlignment="1">
      <alignment horizontal="center" vertical="center"/>
    </xf>
    <xf numFmtId="0" fontId="1" fillId="0" borderId="0" xfId="2" applyBorder="1" applyAlignment="1">
      <alignment horizontal="center" vertical="center"/>
    </xf>
    <xf numFmtId="16" fontId="0" fillId="0" borderId="0" xfId="0" applyNumberFormat="1"/>
    <xf numFmtId="0" fontId="0" fillId="0" borderId="0" xfId="3" applyNumberFormat="1" applyFont="1" applyBorder="1" applyAlignment="1">
      <alignment horizontal="center" vertical="center"/>
    </xf>
    <xf numFmtId="1" fontId="0" fillId="0" borderId="0" xfId="3" applyNumberFormat="1" applyFont="1" applyBorder="1" applyAlignment="1">
      <alignment horizontal="center" vertical="center"/>
    </xf>
    <xf numFmtId="168" fontId="0" fillId="0" borderId="0" xfId="3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top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5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0" fillId="6" borderId="0" xfId="0" applyFill="1" applyBorder="1"/>
    <xf numFmtId="1" fontId="0" fillId="0" borderId="0" xfId="0" applyNumberFormat="1"/>
    <xf numFmtId="0" fontId="0" fillId="6" borderId="0" xfId="0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8" fillId="0" borderId="10" xfId="1" applyNumberFormat="1" applyFont="1" applyFill="1" applyBorder="1" applyAlignment="1">
      <alignment horizontal="center" vertical="center"/>
    </xf>
    <xf numFmtId="164" fontId="8" fillId="0" borderId="13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17" xfId="0" applyNumberFormat="1" applyFont="1" applyBorder="1" applyAlignment="1">
      <alignment horizontal="right" vertical="center"/>
    </xf>
    <xf numFmtId="0" fontId="7" fillId="0" borderId="18" xfId="0" applyNumberFormat="1" applyFont="1" applyBorder="1" applyAlignment="1">
      <alignment horizontal="right" vertical="center"/>
    </xf>
    <xf numFmtId="0" fontId="7" fillId="0" borderId="19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right" vertical="center"/>
    </xf>
    <xf numFmtId="0" fontId="7" fillId="0" borderId="23" xfId="0" applyNumberFormat="1" applyFont="1" applyBorder="1" applyAlignment="1">
      <alignment horizontal="right" vertical="center"/>
    </xf>
    <xf numFmtId="0" fontId="7" fillId="0" borderId="24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 wrapText="1"/>
    </xf>
    <xf numFmtId="1" fontId="0" fillId="0" borderId="0" xfId="3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wrapText="1"/>
    </xf>
    <xf numFmtId="0" fontId="0" fillId="0" borderId="3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166" fontId="7" fillId="0" borderId="17" xfId="0" applyNumberFormat="1" applyFont="1" applyBorder="1" applyAlignment="1">
      <alignment horizontal="center" vertical="center"/>
    </xf>
    <xf numFmtId="0" fontId="11" fillId="0" borderId="23" xfId="0" applyNumberFormat="1" applyFont="1" applyBorder="1" applyAlignment="1"/>
    <xf numFmtId="0" fontId="11" fillId="0" borderId="24" xfId="0" applyNumberFormat="1" applyFont="1" applyBorder="1" applyAlignment="1"/>
  </cellXfs>
  <cellStyles count="4">
    <cellStyle name="Normal" xfId="0" builtinId="0"/>
    <cellStyle name="Normal 2" xfId="1"/>
    <cellStyle name="Normal 3" xfId="2"/>
    <cellStyle name="Pourcentage" xfId="3" builtinId="5"/>
  </cellStyles>
  <dxfs count="8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5</xdr:row>
      <xdr:rowOff>85725</xdr:rowOff>
    </xdr:from>
    <xdr:to>
      <xdr:col>13</xdr:col>
      <xdr:colOff>200025</xdr:colOff>
      <xdr:row>11</xdr:row>
      <xdr:rowOff>180975</xdr:rowOff>
    </xdr:to>
    <xdr:sp macro="" textlink="">
      <xdr:nvSpPr>
        <xdr:cNvPr id="3" name="Rectangle à coins arrondis 2"/>
        <xdr:cNvSpPr/>
      </xdr:nvSpPr>
      <xdr:spPr>
        <a:xfrm>
          <a:off x="7820025" y="1209675"/>
          <a:ext cx="3067050" cy="1238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j'ai voulu</a:t>
          </a:r>
          <a:r>
            <a:rPr lang="fr-FR" sz="1100" baseline="0"/>
            <a:t> faire avec un la formule aléatoire mais la question de parité pose probléme : </a:t>
          </a:r>
        </a:p>
        <a:p>
          <a:pPr algn="ctr"/>
          <a:r>
            <a:rPr lang="fr-FR" sz="1100" baseline="0"/>
            <a:t>lundi et vendredi   </a:t>
          </a:r>
          <a:endParaRPr lang="fr-FR" sz="1100"/>
        </a:p>
      </xdr:txBody>
    </xdr:sp>
    <xdr:clientData/>
  </xdr:twoCellAnchor>
  <xdr:twoCellAnchor>
    <xdr:from>
      <xdr:col>8</xdr:col>
      <xdr:colOff>752475</xdr:colOff>
      <xdr:row>19</xdr:row>
      <xdr:rowOff>114300</xdr:rowOff>
    </xdr:from>
    <xdr:to>
      <xdr:col>13</xdr:col>
      <xdr:colOff>76200</xdr:colOff>
      <xdr:row>27</xdr:row>
      <xdr:rowOff>9525</xdr:rowOff>
    </xdr:to>
    <xdr:sp macro="" textlink="">
      <xdr:nvSpPr>
        <xdr:cNvPr id="4" name="Rectangle à coins arrondis 3"/>
        <xdr:cNvSpPr/>
      </xdr:nvSpPr>
      <xdr:spPr>
        <a:xfrm>
          <a:off x="7629525" y="3905250"/>
          <a:ext cx="3133725" cy="14192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j'aurais</a:t>
          </a:r>
          <a:r>
            <a:rPr lang="fr-FR" sz="1100" baseline="0"/>
            <a:t> voulais que les resultats des feuilles resultat 2 et 3 soit automatique sur la feuille Resultat en fonction du mois choisie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5</xdr:row>
      <xdr:rowOff>0</xdr:rowOff>
    </xdr:from>
    <xdr:to>
      <xdr:col>11</xdr:col>
      <xdr:colOff>752475</xdr:colOff>
      <xdr:row>11</xdr:row>
      <xdr:rowOff>123825</xdr:rowOff>
    </xdr:to>
    <xdr:sp macro="" textlink="">
      <xdr:nvSpPr>
        <xdr:cNvPr id="2" name="Rectangle à coins arrondis 1"/>
        <xdr:cNvSpPr/>
      </xdr:nvSpPr>
      <xdr:spPr>
        <a:xfrm>
          <a:off x="7315200" y="1123950"/>
          <a:ext cx="3609975" cy="1266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Resultat souhaité pour</a:t>
          </a:r>
          <a:r>
            <a:rPr lang="fr-FR" sz="1100" baseline="0"/>
            <a:t> le mois d'octobre sur la feuille Résultat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19050</xdr:rowOff>
    </xdr:from>
    <xdr:to>
      <xdr:col>13</xdr:col>
      <xdr:colOff>66675</xdr:colOff>
      <xdr:row>9</xdr:row>
      <xdr:rowOff>142875</xdr:rowOff>
    </xdr:to>
    <xdr:sp macro="" textlink="">
      <xdr:nvSpPr>
        <xdr:cNvPr id="2" name="Rectangle à coins arrondis 1"/>
        <xdr:cNvSpPr/>
      </xdr:nvSpPr>
      <xdr:spPr>
        <a:xfrm>
          <a:off x="7143750" y="762000"/>
          <a:ext cx="3609975" cy="1266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Resultat souhaité pour</a:t>
          </a:r>
          <a:r>
            <a:rPr lang="fr-FR" sz="1100" baseline="0"/>
            <a:t> le mois de Novembre  sur la feuille Résultat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AK36"/>
  <sheetViews>
    <sheetView tabSelected="1" topLeftCell="I1" workbookViewId="0">
      <selection activeCell="U6" sqref="U6:V36"/>
    </sheetView>
  </sheetViews>
  <sheetFormatPr baseColWidth="10" defaultRowHeight="15"/>
  <cols>
    <col min="26" max="26" width="14.42578125" bestFit="1" customWidth="1"/>
    <col min="32" max="32" width="13.42578125" bestFit="1" customWidth="1"/>
    <col min="35" max="35" width="13.7109375" bestFit="1" customWidth="1"/>
  </cols>
  <sheetData>
    <row r="1" spans="1:37">
      <c r="A1" s="92">
        <f>An_Ref</f>
        <v>2015</v>
      </c>
      <c r="E1" s="95" t="s">
        <v>77</v>
      </c>
      <c r="F1" s="95"/>
      <c r="G1" s="95"/>
      <c r="H1" s="95"/>
      <c r="I1" s="95"/>
    </row>
    <row r="2" spans="1:37" ht="21" customHeight="1">
      <c r="A2" s="92"/>
    </row>
    <row r="3" spans="1:37" s="23" customFormat="1" ht="3.75" customHeight="1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</row>
    <row r="4" spans="1:37" s="29" customFormat="1" ht="15.95" customHeight="1">
      <c r="A4" s="23"/>
      <c r="B4" s="93">
        <f>DATE(An_Ref,1,1)</f>
        <v>42005</v>
      </c>
      <c r="C4" s="25"/>
      <c r="D4" s="26"/>
      <c r="E4" s="93">
        <f>DATE(An_Ref,2,1)</f>
        <v>42036</v>
      </c>
      <c r="F4" s="27"/>
      <c r="G4" s="28"/>
      <c r="H4" s="93">
        <f>DATE(An_Ref,3,1)</f>
        <v>42064</v>
      </c>
      <c r="I4" s="27"/>
      <c r="J4" s="28"/>
      <c r="K4" s="93">
        <f>DATE(An_Ref,4,1)</f>
        <v>42095</v>
      </c>
      <c r="L4" s="27"/>
      <c r="M4" s="28"/>
      <c r="N4" s="93">
        <f>DATE(An_Ref,5,1)</f>
        <v>42125</v>
      </c>
      <c r="O4" s="27"/>
      <c r="P4" s="28"/>
      <c r="Q4" s="93">
        <f>DATE(An_Ref,6,1)</f>
        <v>42156</v>
      </c>
      <c r="R4" s="27"/>
      <c r="S4" s="28"/>
      <c r="T4" s="93">
        <f>DATE(An_Ref,7,1)</f>
        <v>42186</v>
      </c>
      <c r="U4" s="27"/>
      <c r="V4" s="28"/>
      <c r="W4" s="93">
        <f>DATE(An_Ref,8,1)</f>
        <v>42217</v>
      </c>
      <c r="X4" s="27"/>
      <c r="Y4" s="28"/>
      <c r="Z4" s="93">
        <f>DATE(An_Ref,9,1)</f>
        <v>42248</v>
      </c>
      <c r="AA4" s="27"/>
      <c r="AB4" s="28"/>
      <c r="AC4" s="93">
        <f>DATE(An_Ref,10,1)</f>
        <v>42278</v>
      </c>
      <c r="AD4" s="27"/>
      <c r="AE4" s="28"/>
      <c r="AF4" s="93">
        <f>DATE(An_Ref,11,1)</f>
        <v>42309</v>
      </c>
      <c r="AG4" s="27"/>
      <c r="AH4" s="28"/>
      <c r="AI4" s="93">
        <f>DATE(An_Ref,12,1)</f>
        <v>42339</v>
      </c>
      <c r="AJ4" s="27"/>
      <c r="AK4" s="28"/>
    </row>
    <row r="5" spans="1:37" s="29" customFormat="1" ht="15.95" customHeight="1">
      <c r="A5" s="23"/>
      <c r="B5" s="94"/>
      <c r="C5" s="30" t="s">
        <v>34</v>
      </c>
      <c r="D5" s="30" t="s">
        <v>35</v>
      </c>
      <c r="E5" s="94"/>
      <c r="F5" s="31" t="s">
        <v>34</v>
      </c>
      <c r="G5" s="31" t="s">
        <v>35</v>
      </c>
      <c r="H5" s="94"/>
      <c r="I5" s="31" t="s">
        <v>34</v>
      </c>
      <c r="J5" s="31" t="s">
        <v>35</v>
      </c>
      <c r="K5" s="94"/>
      <c r="L5" s="31" t="s">
        <v>34</v>
      </c>
      <c r="M5" s="31" t="s">
        <v>35</v>
      </c>
      <c r="N5" s="94"/>
      <c r="O5" s="31" t="s">
        <v>34</v>
      </c>
      <c r="P5" s="31" t="s">
        <v>35</v>
      </c>
      <c r="Q5" s="94"/>
      <c r="R5" s="31" t="s">
        <v>34</v>
      </c>
      <c r="S5" s="31" t="s">
        <v>35</v>
      </c>
      <c r="T5" s="94"/>
      <c r="U5" s="31" t="s">
        <v>34</v>
      </c>
      <c r="V5" s="31" t="s">
        <v>35</v>
      </c>
      <c r="W5" s="94"/>
      <c r="X5" s="31" t="s">
        <v>34</v>
      </c>
      <c r="Y5" s="31" t="s">
        <v>35</v>
      </c>
      <c r="Z5" s="94"/>
      <c r="AA5" s="31" t="s">
        <v>34</v>
      </c>
      <c r="AB5" s="31" t="s">
        <v>35</v>
      </c>
      <c r="AC5" s="94"/>
      <c r="AD5" s="31" t="s">
        <v>34</v>
      </c>
      <c r="AE5" s="31" t="s">
        <v>35</v>
      </c>
      <c r="AF5" s="94"/>
      <c r="AG5" s="31" t="s">
        <v>34</v>
      </c>
      <c r="AH5" s="31" t="s">
        <v>35</v>
      </c>
      <c r="AI5" s="94"/>
      <c r="AJ5" s="31" t="s">
        <v>34</v>
      </c>
      <c r="AK5" s="31" t="s">
        <v>35</v>
      </c>
    </row>
    <row r="6" spans="1:37" s="29" customFormat="1" ht="15.95" customHeight="1">
      <c r="A6" s="23"/>
      <c r="B6" s="33">
        <f t="shared" ref="B6:B36" si="0">DATE($A$1,COLUMN()-1,ROW()-5)</f>
        <v>42005</v>
      </c>
      <c r="C6" s="104">
        <f>JANVIER!B3</f>
        <v>0</v>
      </c>
      <c r="D6" s="104">
        <f>JANVIER!C3</f>
        <v>0</v>
      </c>
      <c r="E6" s="33">
        <f t="shared" ref="E6:E33" si="1">DATE($A$1,COLUMN()-3,ROW()-5)</f>
        <v>42036</v>
      </c>
      <c r="F6" s="104">
        <f>FEVRIER!B3</f>
        <v>0</v>
      </c>
      <c r="G6" s="104">
        <f>FEVRIER!C3</f>
        <v>0</v>
      </c>
      <c r="H6" s="33">
        <f t="shared" ref="H6:H36" si="2">DATE($A$1,COLUMN()-5,ROW()-5)</f>
        <v>42064</v>
      </c>
      <c r="I6" s="110">
        <f>MARS!B3</f>
        <v>0</v>
      </c>
      <c r="J6" s="104">
        <f>MARS!C3</f>
        <v>0</v>
      </c>
      <c r="K6" s="33">
        <f t="shared" ref="K6:K35" si="3">DATE($A$1,COLUMN()-7,ROW()-5)</f>
        <v>42095</v>
      </c>
      <c r="L6" s="98">
        <f>AVRIL!B3</f>
        <v>0</v>
      </c>
      <c r="M6" s="99"/>
      <c r="N6" s="33">
        <f t="shared" ref="N6:N36" si="4">DATE($A$1,COLUMN()-9,ROW()-5)</f>
        <v>42125</v>
      </c>
      <c r="O6" s="98"/>
      <c r="P6" s="99"/>
      <c r="Q6" s="33">
        <f t="shared" ref="Q6:Q35" si="5">DATE($A$1,COLUMN()-11,ROW()-5)</f>
        <v>42156</v>
      </c>
      <c r="R6" s="98"/>
      <c r="S6" s="99"/>
      <c r="T6" s="33">
        <f t="shared" ref="T6:T36" si="6">DATE($A$1,COLUMN()-13,ROW()-5)</f>
        <v>42186</v>
      </c>
      <c r="U6" s="98"/>
      <c r="V6" s="99"/>
      <c r="W6" s="33">
        <f t="shared" ref="W6:W36" si="7">DATE($A$1,COLUMN()-15,ROW()-5)</f>
        <v>42217</v>
      </c>
      <c r="X6" s="34"/>
      <c r="Y6" s="35"/>
      <c r="Z6" s="33">
        <f t="shared" ref="Z6:Z35" si="8">DATE($A$1,COLUMN()-17,ROW()-5)</f>
        <v>42248</v>
      </c>
      <c r="AA6" s="34"/>
      <c r="AB6" s="35"/>
      <c r="AC6" s="33">
        <f t="shared" ref="AC6:AC36" si="9">DATE($A$1,COLUMN()-19,ROW()-5)</f>
        <v>42278</v>
      </c>
      <c r="AD6" s="34"/>
      <c r="AE6" s="35"/>
      <c r="AF6" s="33">
        <f t="shared" ref="AF6:AF35" si="10">DATE($A$1,COLUMN()-21,ROW()-5)</f>
        <v>42309</v>
      </c>
      <c r="AG6" s="34"/>
      <c r="AH6" s="35"/>
      <c r="AI6" s="33">
        <f t="shared" ref="AI6:AI36" si="11">DATE($A$1,COLUMN()-23,ROW()-5)</f>
        <v>42339</v>
      </c>
      <c r="AJ6" s="34"/>
      <c r="AK6" s="35"/>
    </row>
    <row r="7" spans="1:37" s="23" customFormat="1" ht="14.45" customHeight="1">
      <c r="B7" s="36">
        <f t="shared" si="0"/>
        <v>42006</v>
      </c>
      <c r="C7" s="104">
        <f>JANVIER!B4</f>
        <v>0</v>
      </c>
      <c r="D7" s="104">
        <f>JANVIER!C4</f>
        <v>0</v>
      </c>
      <c r="E7" s="36">
        <f t="shared" si="1"/>
        <v>42037</v>
      </c>
      <c r="F7" s="104">
        <f>FEVRIER!B4</f>
        <v>0</v>
      </c>
      <c r="G7" s="104">
        <f>FEVRIER!C4</f>
        <v>0</v>
      </c>
      <c r="H7" s="36">
        <f t="shared" si="2"/>
        <v>42065</v>
      </c>
      <c r="I7" s="104">
        <f>MARS!B4</f>
        <v>0</v>
      </c>
      <c r="J7" s="104">
        <f>MARS!C4</f>
        <v>0</v>
      </c>
      <c r="K7" s="36">
        <f t="shared" si="3"/>
        <v>42096</v>
      </c>
      <c r="L7" s="100"/>
      <c r="M7" s="101"/>
      <c r="N7" s="36">
        <f t="shared" si="4"/>
        <v>42126</v>
      </c>
      <c r="O7" s="100"/>
      <c r="P7" s="101"/>
      <c r="Q7" s="36">
        <f t="shared" si="5"/>
        <v>42157</v>
      </c>
      <c r="R7" s="100"/>
      <c r="S7" s="101"/>
      <c r="T7" s="36">
        <f t="shared" si="6"/>
        <v>42187</v>
      </c>
      <c r="U7" s="100"/>
      <c r="V7" s="101"/>
      <c r="W7" s="36">
        <f t="shared" si="7"/>
        <v>42218</v>
      </c>
      <c r="X7" s="37"/>
      <c r="Y7" s="38"/>
      <c r="Z7" s="36">
        <f t="shared" si="8"/>
        <v>42249</v>
      </c>
      <c r="AA7" s="37"/>
      <c r="AB7" s="38"/>
      <c r="AC7" s="36">
        <f t="shared" si="9"/>
        <v>42279</v>
      </c>
      <c r="AD7" s="37"/>
      <c r="AE7" s="38"/>
      <c r="AF7" s="36">
        <f t="shared" si="10"/>
        <v>42310</v>
      </c>
      <c r="AG7" s="37"/>
      <c r="AH7" s="38"/>
      <c r="AI7" s="36">
        <f t="shared" si="11"/>
        <v>42340</v>
      </c>
      <c r="AJ7" s="37"/>
      <c r="AK7" s="38"/>
    </row>
    <row r="8" spans="1:37" s="23" customFormat="1" ht="14.45" customHeight="1">
      <c r="B8" s="36">
        <f t="shared" si="0"/>
        <v>42007</v>
      </c>
      <c r="C8" s="104">
        <f>JANVIER!B5</f>
        <v>0</v>
      </c>
      <c r="D8" s="104">
        <f>JANVIER!C5</f>
        <v>0</v>
      </c>
      <c r="E8" s="36">
        <f t="shared" si="1"/>
        <v>42038</v>
      </c>
      <c r="F8" s="104">
        <f>FEVRIER!B5</f>
        <v>0</v>
      </c>
      <c r="G8" s="104">
        <f>FEVRIER!C5</f>
        <v>0</v>
      </c>
      <c r="H8" s="36">
        <f t="shared" si="2"/>
        <v>42066</v>
      </c>
      <c r="I8" s="104">
        <f>MARS!B5</f>
        <v>0</v>
      </c>
      <c r="J8" s="104">
        <f>MARS!C5</f>
        <v>0</v>
      </c>
      <c r="K8" s="36">
        <f t="shared" si="3"/>
        <v>42097</v>
      </c>
      <c r="L8" s="100"/>
      <c r="M8" s="101"/>
      <c r="N8" s="36">
        <f t="shared" si="4"/>
        <v>42127</v>
      </c>
      <c r="O8" s="100"/>
      <c r="P8" s="101"/>
      <c r="Q8" s="36">
        <f t="shared" si="5"/>
        <v>42158</v>
      </c>
      <c r="R8" s="100"/>
      <c r="S8" s="101"/>
      <c r="T8" s="36">
        <f t="shared" si="6"/>
        <v>42188</v>
      </c>
      <c r="U8" s="100"/>
      <c r="V8" s="101"/>
      <c r="W8" s="36">
        <f t="shared" si="7"/>
        <v>42219</v>
      </c>
      <c r="X8" s="37"/>
      <c r="Y8" s="38"/>
      <c r="Z8" s="36">
        <f t="shared" si="8"/>
        <v>42250</v>
      </c>
      <c r="AA8" s="37"/>
      <c r="AB8" s="38"/>
      <c r="AC8" s="36">
        <f t="shared" si="9"/>
        <v>42280</v>
      </c>
      <c r="AD8" s="37"/>
      <c r="AE8" s="38"/>
      <c r="AF8" s="36">
        <f t="shared" si="10"/>
        <v>42311</v>
      </c>
      <c r="AG8" s="37"/>
      <c r="AH8" s="38"/>
      <c r="AI8" s="36">
        <f t="shared" si="11"/>
        <v>42341</v>
      </c>
      <c r="AJ8" s="37"/>
      <c r="AK8" s="38"/>
    </row>
    <row r="9" spans="1:37" s="23" customFormat="1" ht="14.45" customHeight="1">
      <c r="B9" s="36">
        <f t="shared" si="0"/>
        <v>42008</v>
      </c>
      <c r="C9" s="104">
        <f>JANVIER!B6</f>
        <v>0</v>
      </c>
      <c r="D9" s="104">
        <f>JANVIER!C6</f>
        <v>0</v>
      </c>
      <c r="E9" s="36">
        <f t="shared" si="1"/>
        <v>42039</v>
      </c>
      <c r="F9" s="104">
        <f>FEVRIER!B6</f>
        <v>0</v>
      </c>
      <c r="G9" s="104">
        <f>FEVRIER!C6</f>
        <v>0</v>
      </c>
      <c r="H9" s="36">
        <f t="shared" si="2"/>
        <v>42067</v>
      </c>
      <c r="I9" s="104">
        <f>MARS!B6</f>
        <v>0</v>
      </c>
      <c r="J9" s="104">
        <f>MARS!C6</f>
        <v>0</v>
      </c>
      <c r="K9" s="36">
        <f t="shared" si="3"/>
        <v>42098</v>
      </c>
      <c r="L9" s="100"/>
      <c r="M9" s="101"/>
      <c r="N9" s="36">
        <f t="shared" si="4"/>
        <v>42128</v>
      </c>
      <c r="O9" s="100"/>
      <c r="P9" s="101"/>
      <c r="Q9" s="36">
        <f t="shared" si="5"/>
        <v>42159</v>
      </c>
      <c r="R9" s="100"/>
      <c r="S9" s="101"/>
      <c r="T9" s="36">
        <f t="shared" si="6"/>
        <v>42189</v>
      </c>
      <c r="U9" s="100"/>
      <c r="V9" s="101"/>
      <c r="W9" s="36">
        <f t="shared" si="7"/>
        <v>42220</v>
      </c>
      <c r="X9" s="37"/>
      <c r="Y9" s="38"/>
      <c r="Z9" s="36">
        <f t="shared" si="8"/>
        <v>42251</v>
      </c>
      <c r="AA9" s="37"/>
      <c r="AB9" s="38"/>
      <c r="AC9" s="36">
        <f t="shared" si="9"/>
        <v>42281</v>
      </c>
      <c r="AD9" s="37"/>
      <c r="AE9" s="38"/>
      <c r="AF9" s="36">
        <f t="shared" si="10"/>
        <v>42312</v>
      </c>
      <c r="AG9" s="37"/>
      <c r="AH9" s="38"/>
      <c r="AI9" s="36">
        <f t="shared" si="11"/>
        <v>42342</v>
      </c>
      <c r="AJ9" s="37"/>
      <c r="AK9" s="38"/>
    </row>
    <row r="10" spans="1:37" s="23" customFormat="1" ht="14.45" customHeight="1">
      <c r="B10" s="36">
        <f t="shared" si="0"/>
        <v>42009</v>
      </c>
      <c r="C10" s="104">
        <f>JANVIER!B7</f>
        <v>0</v>
      </c>
      <c r="D10" s="104">
        <f>JANVIER!C7</f>
        <v>0</v>
      </c>
      <c r="E10" s="36">
        <f t="shared" si="1"/>
        <v>42040</v>
      </c>
      <c r="F10" s="104">
        <f>FEVRIER!B7</f>
        <v>0</v>
      </c>
      <c r="G10" s="104">
        <f>FEVRIER!C7</f>
        <v>0</v>
      </c>
      <c r="H10" s="36">
        <f t="shared" si="2"/>
        <v>42068</v>
      </c>
      <c r="I10" s="104">
        <f>MARS!B7</f>
        <v>0</v>
      </c>
      <c r="J10" s="104">
        <f>MARS!C7</f>
        <v>0</v>
      </c>
      <c r="K10" s="36">
        <f t="shared" si="3"/>
        <v>42099</v>
      </c>
      <c r="L10" s="100"/>
      <c r="M10" s="101"/>
      <c r="N10" s="36">
        <f t="shared" si="4"/>
        <v>42129</v>
      </c>
      <c r="O10" s="100"/>
      <c r="P10" s="101"/>
      <c r="Q10" s="36">
        <f t="shared" si="5"/>
        <v>42160</v>
      </c>
      <c r="R10" s="100"/>
      <c r="S10" s="101"/>
      <c r="T10" s="36">
        <f t="shared" si="6"/>
        <v>42190</v>
      </c>
      <c r="U10" s="100"/>
      <c r="V10" s="101"/>
      <c r="W10" s="36">
        <f t="shared" si="7"/>
        <v>42221</v>
      </c>
      <c r="X10" s="37"/>
      <c r="Y10" s="38"/>
      <c r="Z10" s="36">
        <f t="shared" si="8"/>
        <v>42252</v>
      </c>
      <c r="AA10" s="37"/>
      <c r="AB10" s="38"/>
      <c r="AC10" s="36">
        <f t="shared" si="9"/>
        <v>42282</v>
      </c>
      <c r="AD10" s="37"/>
      <c r="AE10" s="38"/>
      <c r="AF10" s="36">
        <f t="shared" si="10"/>
        <v>42313</v>
      </c>
      <c r="AG10" s="37"/>
      <c r="AH10" s="38"/>
      <c r="AI10" s="36">
        <f t="shared" si="11"/>
        <v>42343</v>
      </c>
      <c r="AJ10" s="37"/>
      <c r="AK10" s="38"/>
    </row>
    <row r="11" spans="1:37" s="23" customFormat="1" ht="14.45" customHeight="1">
      <c r="B11" s="36">
        <f t="shared" si="0"/>
        <v>42010</v>
      </c>
      <c r="C11" s="104">
        <f>JANVIER!B8</f>
        <v>0</v>
      </c>
      <c r="D11" s="104">
        <f>JANVIER!C8</f>
        <v>0</v>
      </c>
      <c r="E11" s="36">
        <f t="shared" si="1"/>
        <v>42041</v>
      </c>
      <c r="F11" s="104">
        <f>FEVRIER!B8</f>
        <v>0</v>
      </c>
      <c r="G11" s="104">
        <f>FEVRIER!C8</f>
        <v>0</v>
      </c>
      <c r="H11" s="36">
        <f t="shared" si="2"/>
        <v>42069</v>
      </c>
      <c r="I11" s="104">
        <f>MARS!B8</f>
        <v>0</v>
      </c>
      <c r="J11" s="104">
        <f>MARS!C8</f>
        <v>0</v>
      </c>
      <c r="K11" s="36">
        <f t="shared" si="3"/>
        <v>42100</v>
      </c>
      <c r="L11" s="100"/>
      <c r="M11" s="101"/>
      <c r="N11" s="36">
        <f t="shared" si="4"/>
        <v>42130</v>
      </c>
      <c r="O11" s="100"/>
      <c r="P11" s="101"/>
      <c r="Q11" s="36">
        <f t="shared" si="5"/>
        <v>42161</v>
      </c>
      <c r="R11" s="100"/>
      <c r="S11" s="101"/>
      <c r="T11" s="36">
        <f t="shared" si="6"/>
        <v>42191</v>
      </c>
      <c r="U11" s="100"/>
      <c r="V11" s="101"/>
      <c r="W11" s="36">
        <f t="shared" si="7"/>
        <v>42222</v>
      </c>
      <c r="X11" s="37"/>
      <c r="Y11" s="38"/>
      <c r="Z11" s="36">
        <f t="shared" si="8"/>
        <v>42253</v>
      </c>
      <c r="AA11" s="37"/>
      <c r="AB11" s="38"/>
      <c r="AC11" s="36">
        <f t="shared" si="9"/>
        <v>42283</v>
      </c>
      <c r="AD11" s="37"/>
      <c r="AE11" s="38"/>
      <c r="AF11" s="36">
        <f t="shared" si="10"/>
        <v>42314</v>
      </c>
      <c r="AG11" s="37"/>
      <c r="AH11" s="38"/>
      <c r="AI11" s="36">
        <f t="shared" si="11"/>
        <v>42344</v>
      </c>
      <c r="AJ11" s="37"/>
      <c r="AK11" s="38"/>
    </row>
    <row r="12" spans="1:37" s="23" customFormat="1" ht="14.45" customHeight="1">
      <c r="B12" s="36">
        <f t="shared" si="0"/>
        <v>42011</v>
      </c>
      <c r="C12" s="104">
        <f>JANVIER!B9</f>
        <v>0</v>
      </c>
      <c r="D12" s="104">
        <f>JANVIER!C9</f>
        <v>0</v>
      </c>
      <c r="E12" s="36">
        <f t="shared" si="1"/>
        <v>42042</v>
      </c>
      <c r="F12" s="104">
        <f>FEVRIER!B9</f>
        <v>0</v>
      </c>
      <c r="G12" s="104">
        <f>FEVRIER!C9</f>
        <v>0</v>
      </c>
      <c r="H12" s="36">
        <f t="shared" si="2"/>
        <v>42070</v>
      </c>
      <c r="I12" s="104">
        <f>MARS!B9</f>
        <v>0</v>
      </c>
      <c r="J12" s="104">
        <f>MARS!C9</f>
        <v>0</v>
      </c>
      <c r="K12" s="36">
        <f t="shared" si="3"/>
        <v>42101</v>
      </c>
      <c r="L12" s="100"/>
      <c r="M12" s="101"/>
      <c r="N12" s="36">
        <f t="shared" si="4"/>
        <v>42131</v>
      </c>
      <c r="O12" s="100"/>
      <c r="P12" s="101"/>
      <c r="Q12" s="36">
        <f t="shared" si="5"/>
        <v>42162</v>
      </c>
      <c r="R12" s="100"/>
      <c r="S12" s="101"/>
      <c r="T12" s="36">
        <f t="shared" si="6"/>
        <v>42192</v>
      </c>
      <c r="U12" s="100"/>
      <c r="V12" s="101"/>
      <c r="W12" s="36">
        <f t="shared" si="7"/>
        <v>42223</v>
      </c>
      <c r="X12" s="37"/>
      <c r="Y12" s="38"/>
      <c r="Z12" s="36">
        <f t="shared" si="8"/>
        <v>42254</v>
      </c>
      <c r="AA12" s="37"/>
      <c r="AB12" s="38"/>
      <c r="AC12" s="36">
        <f t="shared" si="9"/>
        <v>42284</v>
      </c>
      <c r="AD12" s="37"/>
      <c r="AE12" s="38"/>
      <c r="AF12" s="36">
        <f t="shared" si="10"/>
        <v>42315</v>
      </c>
      <c r="AG12" s="37"/>
      <c r="AH12" s="38"/>
      <c r="AI12" s="36">
        <f t="shared" si="11"/>
        <v>42345</v>
      </c>
      <c r="AJ12" s="37"/>
      <c r="AK12" s="38"/>
    </row>
    <row r="13" spans="1:37" s="23" customFormat="1" ht="14.45" customHeight="1">
      <c r="B13" s="36">
        <f t="shared" si="0"/>
        <v>42012</v>
      </c>
      <c r="C13" s="104">
        <f>JANVIER!B10</f>
        <v>0</v>
      </c>
      <c r="D13" s="104">
        <f>JANVIER!C10</f>
        <v>0</v>
      </c>
      <c r="E13" s="36">
        <f t="shared" si="1"/>
        <v>42043</v>
      </c>
      <c r="F13" s="104">
        <f>FEVRIER!B10</f>
        <v>0</v>
      </c>
      <c r="G13" s="104">
        <f>FEVRIER!C10</f>
        <v>0</v>
      </c>
      <c r="H13" s="36">
        <f t="shared" si="2"/>
        <v>42071</v>
      </c>
      <c r="I13" s="104">
        <f>MARS!B10</f>
        <v>0</v>
      </c>
      <c r="J13" s="104">
        <f>MARS!C10</f>
        <v>0</v>
      </c>
      <c r="K13" s="36">
        <f t="shared" si="3"/>
        <v>42102</v>
      </c>
      <c r="L13" s="100"/>
      <c r="M13" s="101"/>
      <c r="N13" s="36">
        <f t="shared" si="4"/>
        <v>42132</v>
      </c>
      <c r="O13" s="100"/>
      <c r="P13" s="101"/>
      <c r="Q13" s="36">
        <f t="shared" si="5"/>
        <v>42163</v>
      </c>
      <c r="R13" s="100"/>
      <c r="S13" s="101"/>
      <c r="T13" s="36">
        <f t="shared" si="6"/>
        <v>42193</v>
      </c>
      <c r="U13" s="100"/>
      <c r="V13" s="101"/>
      <c r="W13" s="36">
        <f t="shared" si="7"/>
        <v>42224</v>
      </c>
      <c r="X13" s="37"/>
      <c r="Y13" s="38"/>
      <c r="Z13" s="36">
        <f t="shared" si="8"/>
        <v>42255</v>
      </c>
      <c r="AA13" s="37"/>
      <c r="AB13" s="38"/>
      <c r="AC13" s="36">
        <f t="shared" si="9"/>
        <v>42285</v>
      </c>
      <c r="AD13" s="37"/>
      <c r="AE13" s="38"/>
      <c r="AF13" s="36">
        <f t="shared" si="10"/>
        <v>42316</v>
      </c>
      <c r="AG13" s="37"/>
      <c r="AH13" s="38"/>
      <c r="AI13" s="36">
        <f t="shared" si="11"/>
        <v>42346</v>
      </c>
      <c r="AJ13" s="37"/>
      <c r="AK13" s="38"/>
    </row>
    <row r="14" spans="1:37" s="23" customFormat="1" ht="14.45" customHeight="1">
      <c r="B14" s="36">
        <f t="shared" si="0"/>
        <v>42013</v>
      </c>
      <c r="C14" s="104">
        <f>JANVIER!B11</f>
        <v>0</v>
      </c>
      <c r="D14" s="104">
        <f>JANVIER!C11</f>
        <v>0</v>
      </c>
      <c r="E14" s="36">
        <f t="shared" si="1"/>
        <v>42044</v>
      </c>
      <c r="F14" s="104">
        <f>FEVRIER!B11</f>
        <v>0</v>
      </c>
      <c r="G14" s="104">
        <f>FEVRIER!C11</f>
        <v>0</v>
      </c>
      <c r="H14" s="36">
        <f t="shared" si="2"/>
        <v>42072</v>
      </c>
      <c r="I14" s="104">
        <f>MARS!B11</f>
        <v>0</v>
      </c>
      <c r="J14" s="104">
        <f>MARS!C11</f>
        <v>0</v>
      </c>
      <c r="K14" s="36">
        <f t="shared" si="3"/>
        <v>42103</v>
      </c>
      <c r="L14" s="100"/>
      <c r="M14" s="101"/>
      <c r="N14" s="36">
        <f t="shared" si="4"/>
        <v>42133</v>
      </c>
      <c r="O14" s="100"/>
      <c r="P14" s="101"/>
      <c r="Q14" s="36">
        <f t="shared" si="5"/>
        <v>42164</v>
      </c>
      <c r="R14" s="100"/>
      <c r="S14" s="101"/>
      <c r="T14" s="36">
        <f t="shared" si="6"/>
        <v>42194</v>
      </c>
      <c r="U14" s="100"/>
      <c r="V14" s="101"/>
      <c r="W14" s="36">
        <f t="shared" si="7"/>
        <v>42225</v>
      </c>
      <c r="X14" s="37"/>
      <c r="Y14" s="38"/>
      <c r="Z14" s="36">
        <f t="shared" si="8"/>
        <v>42256</v>
      </c>
      <c r="AA14" s="37"/>
      <c r="AB14" s="38"/>
      <c r="AC14" s="36">
        <f t="shared" si="9"/>
        <v>42286</v>
      </c>
      <c r="AD14" s="37"/>
      <c r="AE14" s="38"/>
      <c r="AF14" s="36">
        <f t="shared" si="10"/>
        <v>42317</v>
      </c>
      <c r="AG14" s="37"/>
      <c r="AH14" s="38"/>
      <c r="AI14" s="36">
        <f t="shared" si="11"/>
        <v>42347</v>
      </c>
      <c r="AJ14" s="37"/>
      <c r="AK14" s="38"/>
    </row>
    <row r="15" spans="1:37" s="23" customFormat="1" ht="14.45" customHeight="1">
      <c r="B15" s="36">
        <f t="shared" si="0"/>
        <v>42014</v>
      </c>
      <c r="C15" s="104">
        <f>JANVIER!B12</f>
        <v>0</v>
      </c>
      <c r="D15" s="104">
        <f>JANVIER!C12</f>
        <v>0</v>
      </c>
      <c r="E15" s="36">
        <f t="shared" si="1"/>
        <v>42045</v>
      </c>
      <c r="F15" s="104">
        <f>FEVRIER!B12</f>
        <v>0</v>
      </c>
      <c r="G15" s="104">
        <f>FEVRIER!C12</f>
        <v>0</v>
      </c>
      <c r="H15" s="36">
        <f t="shared" si="2"/>
        <v>42073</v>
      </c>
      <c r="I15" s="104">
        <f>MARS!B12</f>
        <v>0</v>
      </c>
      <c r="J15" s="104">
        <f>MARS!C12</f>
        <v>0</v>
      </c>
      <c r="K15" s="36">
        <f t="shared" si="3"/>
        <v>42104</v>
      </c>
      <c r="L15" s="100"/>
      <c r="M15" s="101"/>
      <c r="N15" s="36">
        <f t="shared" si="4"/>
        <v>42134</v>
      </c>
      <c r="O15" s="100"/>
      <c r="P15" s="101"/>
      <c r="Q15" s="36">
        <f t="shared" si="5"/>
        <v>42165</v>
      </c>
      <c r="R15" s="100"/>
      <c r="S15" s="101"/>
      <c r="T15" s="36">
        <f t="shared" si="6"/>
        <v>42195</v>
      </c>
      <c r="U15" s="100"/>
      <c r="V15" s="101"/>
      <c r="W15" s="36">
        <f t="shared" si="7"/>
        <v>42226</v>
      </c>
      <c r="X15" s="37"/>
      <c r="Y15" s="38"/>
      <c r="Z15" s="36">
        <f t="shared" si="8"/>
        <v>42257</v>
      </c>
      <c r="AA15" s="37"/>
      <c r="AB15" s="38"/>
      <c r="AC15" s="36">
        <f t="shared" si="9"/>
        <v>42287</v>
      </c>
      <c r="AD15" s="37"/>
      <c r="AE15" s="38"/>
      <c r="AF15" s="36">
        <f t="shared" si="10"/>
        <v>42318</v>
      </c>
      <c r="AG15" s="37"/>
      <c r="AH15" s="38"/>
      <c r="AI15" s="36">
        <f t="shared" si="11"/>
        <v>42348</v>
      </c>
      <c r="AJ15" s="37"/>
      <c r="AK15" s="38"/>
    </row>
    <row r="16" spans="1:37" s="23" customFormat="1" ht="14.45" customHeight="1">
      <c r="B16" s="36">
        <f t="shared" si="0"/>
        <v>42015</v>
      </c>
      <c r="C16" s="104">
        <f>JANVIER!B13</f>
        <v>0</v>
      </c>
      <c r="D16" s="104">
        <f>JANVIER!C13</f>
        <v>0</v>
      </c>
      <c r="E16" s="36">
        <f t="shared" si="1"/>
        <v>42046</v>
      </c>
      <c r="F16" s="104">
        <f>FEVRIER!B13</f>
        <v>0</v>
      </c>
      <c r="G16" s="104">
        <f>FEVRIER!C13</f>
        <v>0</v>
      </c>
      <c r="H16" s="36">
        <f t="shared" si="2"/>
        <v>42074</v>
      </c>
      <c r="I16" s="104">
        <f>MARS!B13</f>
        <v>0</v>
      </c>
      <c r="J16" s="104">
        <f>MARS!C13</f>
        <v>0</v>
      </c>
      <c r="K16" s="36">
        <f t="shared" si="3"/>
        <v>42105</v>
      </c>
      <c r="L16" s="100"/>
      <c r="M16" s="101"/>
      <c r="N16" s="36">
        <f t="shared" si="4"/>
        <v>42135</v>
      </c>
      <c r="O16" s="100"/>
      <c r="P16" s="101"/>
      <c r="Q16" s="36">
        <f t="shared" si="5"/>
        <v>42166</v>
      </c>
      <c r="R16" s="100"/>
      <c r="S16" s="101"/>
      <c r="T16" s="36">
        <f t="shared" si="6"/>
        <v>42196</v>
      </c>
      <c r="U16" s="100"/>
      <c r="V16" s="101"/>
      <c r="W16" s="36">
        <f t="shared" si="7"/>
        <v>42227</v>
      </c>
      <c r="X16" s="37"/>
      <c r="Y16" s="38"/>
      <c r="Z16" s="36">
        <f t="shared" si="8"/>
        <v>42258</v>
      </c>
      <c r="AA16" s="37"/>
      <c r="AB16" s="38"/>
      <c r="AC16" s="36">
        <f t="shared" si="9"/>
        <v>42288</v>
      </c>
      <c r="AD16" s="37"/>
      <c r="AE16" s="38"/>
      <c r="AF16" s="36">
        <f t="shared" si="10"/>
        <v>42319</v>
      </c>
      <c r="AG16" s="37"/>
      <c r="AH16" s="38"/>
      <c r="AI16" s="36">
        <f t="shared" si="11"/>
        <v>42349</v>
      </c>
      <c r="AJ16" s="37"/>
      <c r="AK16" s="38"/>
    </row>
    <row r="17" spans="2:37" s="23" customFormat="1" ht="14.45" customHeight="1">
      <c r="B17" s="36">
        <f t="shared" si="0"/>
        <v>42016</v>
      </c>
      <c r="C17" s="104">
        <f>JANVIER!B14</f>
        <v>0</v>
      </c>
      <c r="D17" s="104">
        <f>JANVIER!C14</f>
        <v>0</v>
      </c>
      <c r="E17" s="36">
        <f t="shared" si="1"/>
        <v>42047</v>
      </c>
      <c r="F17" s="104">
        <f>FEVRIER!B14</f>
        <v>0</v>
      </c>
      <c r="G17" s="104">
        <f>FEVRIER!C14</f>
        <v>0</v>
      </c>
      <c r="H17" s="36">
        <f t="shared" si="2"/>
        <v>42075</v>
      </c>
      <c r="I17" s="104">
        <f>MARS!B14</f>
        <v>0</v>
      </c>
      <c r="J17" s="104">
        <f>MARS!C14</f>
        <v>0</v>
      </c>
      <c r="K17" s="36">
        <f t="shared" si="3"/>
        <v>42106</v>
      </c>
      <c r="L17" s="100"/>
      <c r="M17" s="101"/>
      <c r="N17" s="36">
        <f t="shared" si="4"/>
        <v>42136</v>
      </c>
      <c r="O17" s="100"/>
      <c r="P17" s="101"/>
      <c r="Q17" s="36">
        <f t="shared" si="5"/>
        <v>42167</v>
      </c>
      <c r="R17" s="100"/>
      <c r="S17" s="101"/>
      <c r="T17" s="36">
        <f t="shared" si="6"/>
        <v>42197</v>
      </c>
      <c r="U17" s="100"/>
      <c r="V17" s="101"/>
      <c r="W17" s="36">
        <f t="shared" si="7"/>
        <v>42228</v>
      </c>
      <c r="X17" s="37"/>
      <c r="Y17" s="38"/>
      <c r="Z17" s="36">
        <f t="shared" si="8"/>
        <v>42259</v>
      </c>
      <c r="AA17" s="37"/>
      <c r="AB17" s="38"/>
      <c r="AC17" s="36">
        <f t="shared" si="9"/>
        <v>42289</v>
      </c>
      <c r="AD17" s="37"/>
      <c r="AE17" s="38"/>
      <c r="AF17" s="36">
        <f t="shared" si="10"/>
        <v>42320</v>
      </c>
      <c r="AG17" s="37"/>
      <c r="AH17" s="38"/>
      <c r="AI17" s="36">
        <f t="shared" si="11"/>
        <v>42350</v>
      </c>
      <c r="AJ17" s="37"/>
      <c r="AK17" s="38"/>
    </row>
    <row r="18" spans="2:37" s="23" customFormat="1" ht="14.45" customHeight="1">
      <c r="B18" s="36">
        <f t="shared" si="0"/>
        <v>42017</v>
      </c>
      <c r="C18" s="104">
        <f>JANVIER!B15</f>
        <v>0</v>
      </c>
      <c r="D18" s="104">
        <f>JANVIER!C15</f>
        <v>0</v>
      </c>
      <c r="E18" s="36">
        <f t="shared" si="1"/>
        <v>42048</v>
      </c>
      <c r="F18" s="104">
        <f>FEVRIER!B15</f>
        <v>0</v>
      </c>
      <c r="G18" s="104">
        <f>FEVRIER!C15</f>
        <v>0</v>
      </c>
      <c r="H18" s="36">
        <f t="shared" si="2"/>
        <v>42076</v>
      </c>
      <c r="I18" s="104">
        <f>MARS!B15</f>
        <v>0</v>
      </c>
      <c r="J18" s="104">
        <f>MARS!C15</f>
        <v>0</v>
      </c>
      <c r="K18" s="36">
        <f t="shared" si="3"/>
        <v>42107</v>
      </c>
      <c r="L18" s="100"/>
      <c r="M18" s="101"/>
      <c r="N18" s="36">
        <f t="shared" si="4"/>
        <v>42137</v>
      </c>
      <c r="O18" s="100"/>
      <c r="P18" s="101"/>
      <c r="Q18" s="36">
        <f t="shared" si="5"/>
        <v>42168</v>
      </c>
      <c r="R18" s="100"/>
      <c r="S18" s="101"/>
      <c r="T18" s="36">
        <f t="shared" si="6"/>
        <v>42198</v>
      </c>
      <c r="U18" s="100"/>
      <c r="V18" s="101"/>
      <c r="W18" s="36">
        <f t="shared" si="7"/>
        <v>42229</v>
      </c>
      <c r="X18" s="37"/>
      <c r="Y18" s="38"/>
      <c r="Z18" s="36">
        <f t="shared" si="8"/>
        <v>42260</v>
      </c>
      <c r="AA18" s="37"/>
      <c r="AB18" s="38"/>
      <c r="AC18" s="36">
        <f t="shared" si="9"/>
        <v>42290</v>
      </c>
      <c r="AD18" s="37"/>
      <c r="AE18" s="38"/>
      <c r="AF18" s="36">
        <f t="shared" si="10"/>
        <v>42321</v>
      </c>
      <c r="AG18" s="37"/>
      <c r="AH18" s="38"/>
      <c r="AI18" s="36">
        <f t="shared" si="11"/>
        <v>42351</v>
      </c>
      <c r="AJ18" s="37"/>
      <c r="AK18" s="38"/>
    </row>
    <row r="19" spans="2:37" s="23" customFormat="1" ht="14.45" customHeight="1">
      <c r="B19" s="36">
        <f t="shared" si="0"/>
        <v>42018</v>
      </c>
      <c r="C19" s="104">
        <f>JANVIER!B16</f>
        <v>0</v>
      </c>
      <c r="D19" s="104">
        <f>JANVIER!C16</f>
        <v>0</v>
      </c>
      <c r="E19" s="36">
        <f t="shared" si="1"/>
        <v>42049</v>
      </c>
      <c r="F19" s="104">
        <f>FEVRIER!B16</f>
        <v>0</v>
      </c>
      <c r="G19" s="104">
        <f>FEVRIER!C16</f>
        <v>0</v>
      </c>
      <c r="H19" s="36">
        <f t="shared" si="2"/>
        <v>42077</v>
      </c>
      <c r="I19" s="104">
        <f>MARS!B16</f>
        <v>0</v>
      </c>
      <c r="J19" s="104">
        <f>MARS!C16</f>
        <v>0</v>
      </c>
      <c r="K19" s="36">
        <f t="shared" si="3"/>
        <v>42108</v>
      </c>
      <c r="L19" s="100"/>
      <c r="M19" s="101"/>
      <c r="N19" s="36">
        <f t="shared" si="4"/>
        <v>42138</v>
      </c>
      <c r="O19" s="100"/>
      <c r="P19" s="101"/>
      <c r="Q19" s="36">
        <f t="shared" si="5"/>
        <v>42169</v>
      </c>
      <c r="R19" s="100"/>
      <c r="S19" s="101"/>
      <c r="T19" s="36">
        <f t="shared" si="6"/>
        <v>42199</v>
      </c>
      <c r="U19" s="100"/>
      <c r="V19" s="101"/>
      <c r="W19" s="36">
        <f t="shared" si="7"/>
        <v>42230</v>
      </c>
      <c r="X19" s="37"/>
      <c r="Y19" s="38"/>
      <c r="Z19" s="36">
        <f t="shared" si="8"/>
        <v>42261</v>
      </c>
      <c r="AA19" s="37"/>
      <c r="AB19" s="38"/>
      <c r="AC19" s="36">
        <f t="shared" si="9"/>
        <v>42291</v>
      </c>
      <c r="AD19" s="37"/>
      <c r="AE19" s="38"/>
      <c r="AF19" s="36">
        <f t="shared" si="10"/>
        <v>42322</v>
      </c>
      <c r="AG19" s="37"/>
      <c r="AH19" s="38"/>
      <c r="AI19" s="36">
        <f t="shared" si="11"/>
        <v>42352</v>
      </c>
      <c r="AJ19" s="37"/>
      <c r="AK19" s="38"/>
    </row>
    <row r="20" spans="2:37" s="23" customFormat="1" ht="14.45" customHeight="1">
      <c r="B20" s="36">
        <f t="shared" si="0"/>
        <v>42019</v>
      </c>
      <c r="C20" s="104">
        <f>JANVIER!B17</f>
        <v>0</v>
      </c>
      <c r="D20" s="104">
        <f>JANVIER!C17</f>
        <v>0</v>
      </c>
      <c r="E20" s="36">
        <f t="shared" si="1"/>
        <v>42050</v>
      </c>
      <c r="F20" s="104">
        <f>FEVRIER!B17</f>
        <v>0</v>
      </c>
      <c r="G20" s="104">
        <f>FEVRIER!C17</f>
        <v>0</v>
      </c>
      <c r="H20" s="36">
        <f t="shared" si="2"/>
        <v>42078</v>
      </c>
      <c r="I20" s="104">
        <f>MARS!B17</f>
        <v>0</v>
      </c>
      <c r="J20" s="104">
        <f>MARS!C17</f>
        <v>0</v>
      </c>
      <c r="K20" s="36">
        <f t="shared" si="3"/>
        <v>42109</v>
      </c>
      <c r="L20" s="100"/>
      <c r="M20" s="101"/>
      <c r="N20" s="36">
        <f t="shared" si="4"/>
        <v>42139</v>
      </c>
      <c r="O20" s="100"/>
      <c r="P20" s="101"/>
      <c r="Q20" s="36">
        <f t="shared" si="5"/>
        <v>42170</v>
      </c>
      <c r="R20" s="100"/>
      <c r="S20" s="101"/>
      <c r="T20" s="36">
        <f t="shared" si="6"/>
        <v>42200</v>
      </c>
      <c r="U20" s="100"/>
      <c r="V20" s="101"/>
      <c r="W20" s="36">
        <f t="shared" si="7"/>
        <v>42231</v>
      </c>
      <c r="X20" s="37"/>
      <c r="Y20" s="38"/>
      <c r="Z20" s="36">
        <f t="shared" si="8"/>
        <v>42262</v>
      </c>
      <c r="AA20" s="37"/>
      <c r="AB20" s="38"/>
      <c r="AC20" s="36">
        <f t="shared" si="9"/>
        <v>42292</v>
      </c>
      <c r="AD20" s="37"/>
      <c r="AE20" s="38"/>
      <c r="AF20" s="36">
        <f t="shared" si="10"/>
        <v>42323</v>
      </c>
      <c r="AG20" s="37"/>
      <c r="AH20" s="38"/>
      <c r="AI20" s="36">
        <f t="shared" si="11"/>
        <v>42353</v>
      </c>
      <c r="AJ20" s="37"/>
      <c r="AK20" s="38"/>
    </row>
    <row r="21" spans="2:37" s="23" customFormat="1" ht="14.45" customHeight="1">
      <c r="B21" s="36">
        <f t="shared" si="0"/>
        <v>42020</v>
      </c>
      <c r="C21" s="104">
        <f>JANVIER!B18</f>
        <v>0</v>
      </c>
      <c r="D21" s="104">
        <f>JANVIER!C18</f>
        <v>0</v>
      </c>
      <c r="E21" s="36">
        <f t="shared" si="1"/>
        <v>42051</v>
      </c>
      <c r="F21" s="104">
        <f>FEVRIER!B18</f>
        <v>0</v>
      </c>
      <c r="G21" s="104">
        <f>FEVRIER!C18</f>
        <v>0</v>
      </c>
      <c r="H21" s="36">
        <f t="shared" si="2"/>
        <v>42079</v>
      </c>
      <c r="I21" s="104">
        <f>MARS!B18</f>
        <v>0</v>
      </c>
      <c r="J21" s="104">
        <f>MARS!C18</f>
        <v>0</v>
      </c>
      <c r="K21" s="36">
        <f t="shared" si="3"/>
        <v>42110</v>
      </c>
      <c r="L21" s="100"/>
      <c r="M21" s="101"/>
      <c r="N21" s="36">
        <f t="shared" si="4"/>
        <v>42140</v>
      </c>
      <c r="O21" s="100"/>
      <c r="P21" s="101"/>
      <c r="Q21" s="36">
        <f t="shared" si="5"/>
        <v>42171</v>
      </c>
      <c r="R21" s="100"/>
      <c r="S21" s="101"/>
      <c r="T21" s="36">
        <f t="shared" si="6"/>
        <v>42201</v>
      </c>
      <c r="U21" s="100"/>
      <c r="V21" s="101"/>
      <c r="W21" s="36">
        <f t="shared" si="7"/>
        <v>42232</v>
      </c>
      <c r="X21" s="37"/>
      <c r="Y21" s="38"/>
      <c r="Z21" s="36">
        <f t="shared" si="8"/>
        <v>42263</v>
      </c>
      <c r="AA21" s="37"/>
      <c r="AB21" s="38"/>
      <c r="AC21" s="36">
        <f t="shared" si="9"/>
        <v>42293</v>
      </c>
      <c r="AD21" s="37"/>
      <c r="AE21" s="38"/>
      <c r="AF21" s="36">
        <f t="shared" si="10"/>
        <v>42324</v>
      </c>
      <c r="AG21" s="37"/>
      <c r="AH21" s="38"/>
      <c r="AI21" s="36">
        <f t="shared" si="11"/>
        <v>42354</v>
      </c>
      <c r="AJ21" s="37"/>
      <c r="AK21" s="38"/>
    </row>
    <row r="22" spans="2:37" s="23" customFormat="1" ht="14.45" customHeight="1">
      <c r="B22" s="36">
        <f t="shared" si="0"/>
        <v>42021</v>
      </c>
      <c r="C22" s="104">
        <f>JANVIER!B19</f>
        <v>0</v>
      </c>
      <c r="D22" s="104">
        <f>JANVIER!C19</f>
        <v>0</v>
      </c>
      <c r="E22" s="36">
        <f t="shared" si="1"/>
        <v>42052</v>
      </c>
      <c r="F22" s="104">
        <f>FEVRIER!B19</f>
        <v>0</v>
      </c>
      <c r="G22" s="104">
        <f>FEVRIER!C19</f>
        <v>0</v>
      </c>
      <c r="H22" s="36">
        <f t="shared" si="2"/>
        <v>42080</v>
      </c>
      <c r="I22" s="104">
        <f>MARS!B19</f>
        <v>0</v>
      </c>
      <c r="J22" s="104">
        <f>MARS!C19</f>
        <v>0</v>
      </c>
      <c r="K22" s="36">
        <f t="shared" si="3"/>
        <v>42111</v>
      </c>
      <c r="L22" s="100"/>
      <c r="M22" s="101"/>
      <c r="N22" s="36">
        <f t="shared" si="4"/>
        <v>42141</v>
      </c>
      <c r="O22" s="100"/>
      <c r="P22" s="101"/>
      <c r="Q22" s="36">
        <f t="shared" si="5"/>
        <v>42172</v>
      </c>
      <c r="R22" s="100"/>
      <c r="S22" s="101"/>
      <c r="T22" s="36">
        <f t="shared" si="6"/>
        <v>42202</v>
      </c>
      <c r="U22" s="100"/>
      <c r="V22" s="101"/>
      <c r="W22" s="36">
        <f t="shared" si="7"/>
        <v>42233</v>
      </c>
      <c r="X22" s="37"/>
      <c r="Y22" s="38"/>
      <c r="Z22" s="36">
        <f t="shared" si="8"/>
        <v>42264</v>
      </c>
      <c r="AA22" s="37"/>
      <c r="AB22" s="38"/>
      <c r="AC22" s="36">
        <f t="shared" si="9"/>
        <v>42294</v>
      </c>
      <c r="AD22" s="37"/>
      <c r="AE22" s="38"/>
      <c r="AF22" s="36">
        <f t="shared" si="10"/>
        <v>42325</v>
      </c>
      <c r="AG22" s="37"/>
      <c r="AH22" s="38"/>
      <c r="AI22" s="36">
        <f t="shared" si="11"/>
        <v>42355</v>
      </c>
      <c r="AJ22" s="37"/>
      <c r="AK22" s="38"/>
    </row>
    <row r="23" spans="2:37" s="23" customFormat="1" ht="14.45" customHeight="1">
      <c r="B23" s="36">
        <f t="shared" si="0"/>
        <v>42022</v>
      </c>
      <c r="C23" s="104">
        <f>JANVIER!B20</f>
        <v>0</v>
      </c>
      <c r="D23" s="104">
        <f>JANVIER!C20</f>
        <v>0</v>
      </c>
      <c r="E23" s="36">
        <f t="shared" si="1"/>
        <v>42053</v>
      </c>
      <c r="F23" s="104">
        <f>FEVRIER!B20</f>
        <v>0</v>
      </c>
      <c r="G23" s="104">
        <f>FEVRIER!C20</f>
        <v>0</v>
      </c>
      <c r="H23" s="36">
        <f t="shared" si="2"/>
        <v>42081</v>
      </c>
      <c r="I23" s="104">
        <f>MARS!B20</f>
        <v>0</v>
      </c>
      <c r="J23" s="104">
        <f>MARS!C20</f>
        <v>0</v>
      </c>
      <c r="K23" s="36">
        <f t="shared" si="3"/>
        <v>42112</v>
      </c>
      <c r="L23" s="100"/>
      <c r="M23" s="101"/>
      <c r="N23" s="36">
        <f t="shared" si="4"/>
        <v>42142</v>
      </c>
      <c r="O23" s="100"/>
      <c r="P23" s="101"/>
      <c r="Q23" s="36">
        <f t="shared" si="5"/>
        <v>42173</v>
      </c>
      <c r="R23" s="100"/>
      <c r="S23" s="101"/>
      <c r="T23" s="36">
        <f t="shared" si="6"/>
        <v>42203</v>
      </c>
      <c r="U23" s="100"/>
      <c r="V23" s="101"/>
      <c r="W23" s="36">
        <f t="shared" si="7"/>
        <v>42234</v>
      </c>
      <c r="X23" s="37"/>
      <c r="Y23" s="38"/>
      <c r="Z23" s="36">
        <f t="shared" si="8"/>
        <v>42265</v>
      </c>
      <c r="AA23" s="37"/>
      <c r="AB23" s="38"/>
      <c r="AC23" s="36">
        <f t="shared" si="9"/>
        <v>42295</v>
      </c>
      <c r="AD23" s="37"/>
      <c r="AE23" s="38"/>
      <c r="AF23" s="36">
        <f t="shared" si="10"/>
        <v>42326</v>
      </c>
      <c r="AG23" s="37"/>
      <c r="AH23" s="38"/>
      <c r="AI23" s="36">
        <f t="shared" si="11"/>
        <v>42356</v>
      </c>
      <c r="AJ23" s="37"/>
      <c r="AK23" s="38"/>
    </row>
    <row r="24" spans="2:37" s="23" customFormat="1" ht="14.45" customHeight="1">
      <c r="B24" s="36">
        <f t="shared" si="0"/>
        <v>42023</v>
      </c>
      <c r="C24" s="104">
        <f>JANVIER!B21</f>
        <v>0</v>
      </c>
      <c r="D24" s="104">
        <f>JANVIER!C21</f>
        <v>0</v>
      </c>
      <c r="E24" s="36">
        <f t="shared" si="1"/>
        <v>42054</v>
      </c>
      <c r="F24" s="104">
        <f>FEVRIER!B21</f>
        <v>0</v>
      </c>
      <c r="G24" s="104">
        <f>FEVRIER!C21</f>
        <v>0</v>
      </c>
      <c r="H24" s="36">
        <f t="shared" si="2"/>
        <v>42082</v>
      </c>
      <c r="I24" s="104">
        <f>MARS!B21</f>
        <v>0</v>
      </c>
      <c r="J24" s="104">
        <f>MARS!C21</f>
        <v>0</v>
      </c>
      <c r="K24" s="36">
        <f t="shared" si="3"/>
        <v>42113</v>
      </c>
      <c r="L24" s="100"/>
      <c r="M24" s="101"/>
      <c r="N24" s="36">
        <f t="shared" si="4"/>
        <v>42143</v>
      </c>
      <c r="O24" s="100"/>
      <c r="P24" s="101"/>
      <c r="Q24" s="36">
        <f t="shared" si="5"/>
        <v>42174</v>
      </c>
      <c r="R24" s="100"/>
      <c r="S24" s="101"/>
      <c r="T24" s="36">
        <f t="shared" si="6"/>
        <v>42204</v>
      </c>
      <c r="U24" s="100"/>
      <c r="V24" s="101"/>
      <c r="W24" s="36">
        <f t="shared" si="7"/>
        <v>42235</v>
      </c>
      <c r="X24" s="37"/>
      <c r="Y24" s="38"/>
      <c r="Z24" s="36">
        <f t="shared" si="8"/>
        <v>42266</v>
      </c>
      <c r="AA24" s="37"/>
      <c r="AB24" s="38"/>
      <c r="AC24" s="36">
        <f t="shared" si="9"/>
        <v>42296</v>
      </c>
      <c r="AD24" s="37"/>
      <c r="AE24" s="38"/>
      <c r="AF24" s="36">
        <f t="shared" si="10"/>
        <v>42327</v>
      </c>
      <c r="AG24" s="37"/>
      <c r="AH24" s="38"/>
      <c r="AI24" s="36">
        <f t="shared" si="11"/>
        <v>42357</v>
      </c>
      <c r="AJ24" s="37"/>
      <c r="AK24" s="38"/>
    </row>
    <row r="25" spans="2:37" s="23" customFormat="1" ht="14.45" customHeight="1">
      <c r="B25" s="36">
        <f t="shared" si="0"/>
        <v>42024</v>
      </c>
      <c r="C25" s="104">
        <f>JANVIER!B22</f>
        <v>0</v>
      </c>
      <c r="D25" s="104">
        <f>JANVIER!C22</f>
        <v>0</v>
      </c>
      <c r="E25" s="36">
        <f t="shared" si="1"/>
        <v>42055</v>
      </c>
      <c r="F25" s="104">
        <f>FEVRIER!B22</f>
        <v>0</v>
      </c>
      <c r="G25" s="104">
        <f>FEVRIER!C22</f>
        <v>0</v>
      </c>
      <c r="H25" s="36">
        <f t="shared" si="2"/>
        <v>42083</v>
      </c>
      <c r="I25" s="104">
        <f>MARS!B22</f>
        <v>0</v>
      </c>
      <c r="J25" s="104">
        <f>MARS!C22</f>
        <v>0</v>
      </c>
      <c r="K25" s="36">
        <f t="shared" si="3"/>
        <v>42114</v>
      </c>
      <c r="L25" s="100"/>
      <c r="M25" s="101"/>
      <c r="N25" s="36">
        <f t="shared" si="4"/>
        <v>42144</v>
      </c>
      <c r="O25" s="100"/>
      <c r="P25" s="101"/>
      <c r="Q25" s="36">
        <f t="shared" si="5"/>
        <v>42175</v>
      </c>
      <c r="R25" s="100"/>
      <c r="S25" s="101"/>
      <c r="T25" s="36">
        <f t="shared" si="6"/>
        <v>42205</v>
      </c>
      <c r="U25" s="100"/>
      <c r="V25" s="101"/>
      <c r="W25" s="36">
        <f t="shared" si="7"/>
        <v>42236</v>
      </c>
      <c r="X25" s="37"/>
      <c r="Y25" s="38"/>
      <c r="Z25" s="36">
        <f t="shared" si="8"/>
        <v>42267</v>
      </c>
      <c r="AA25" s="37"/>
      <c r="AB25" s="38"/>
      <c r="AC25" s="36">
        <f t="shared" si="9"/>
        <v>42297</v>
      </c>
      <c r="AD25" s="37"/>
      <c r="AE25" s="38"/>
      <c r="AF25" s="36">
        <f t="shared" si="10"/>
        <v>42328</v>
      </c>
      <c r="AG25" s="37"/>
      <c r="AH25" s="38"/>
      <c r="AI25" s="36">
        <f t="shared" si="11"/>
        <v>42358</v>
      </c>
      <c r="AJ25" s="37"/>
      <c r="AK25" s="38"/>
    </row>
    <row r="26" spans="2:37" s="23" customFormat="1" ht="14.45" customHeight="1">
      <c r="B26" s="36">
        <f t="shared" si="0"/>
        <v>42025</v>
      </c>
      <c r="C26" s="104">
        <f>JANVIER!B23</f>
        <v>0</v>
      </c>
      <c r="D26" s="104">
        <f>JANVIER!C23</f>
        <v>0</v>
      </c>
      <c r="E26" s="36">
        <f t="shared" si="1"/>
        <v>42056</v>
      </c>
      <c r="F26" s="104">
        <f>FEVRIER!B23</f>
        <v>0</v>
      </c>
      <c r="G26" s="104">
        <f>FEVRIER!C23</f>
        <v>0</v>
      </c>
      <c r="H26" s="36">
        <f t="shared" si="2"/>
        <v>42084</v>
      </c>
      <c r="I26" s="104">
        <f>MARS!B23</f>
        <v>0</v>
      </c>
      <c r="J26" s="104">
        <f>MARS!C23</f>
        <v>0</v>
      </c>
      <c r="K26" s="36">
        <f t="shared" si="3"/>
        <v>42115</v>
      </c>
      <c r="L26" s="100"/>
      <c r="M26" s="101"/>
      <c r="N26" s="36">
        <f t="shared" si="4"/>
        <v>42145</v>
      </c>
      <c r="O26" s="100"/>
      <c r="P26" s="101"/>
      <c r="Q26" s="36">
        <f t="shared" si="5"/>
        <v>42176</v>
      </c>
      <c r="R26" s="100"/>
      <c r="S26" s="101"/>
      <c r="T26" s="36">
        <f t="shared" si="6"/>
        <v>42206</v>
      </c>
      <c r="U26" s="100"/>
      <c r="V26" s="101"/>
      <c r="W26" s="36">
        <f t="shared" si="7"/>
        <v>42237</v>
      </c>
      <c r="X26" s="37"/>
      <c r="Y26" s="38"/>
      <c r="Z26" s="36">
        <f t="shared" si="8"/>
        <v>42268</v>
      </c>
      <c r="AA26" s="37"/>
      <c r="AB26" s="38"/>
      <c r="AC26" s="36">
        <f t="shared" si="9"/>
        <v>42298</v>
      </c>
      <c r="AD26" s="37"/>
      <c r="AE26" s="38"/>
      <c r="AF26" s="36">
        <f t="shared" si="10"/>
        <v>42329</v>
      </c>
      <c r="AG26" s="37"/>
      <c r="AH26" s="38"/>
      <c r="AI26" s="36">
        <f t="shared" si="11"/>
        <v>42359</v>
      </c>
      <c r="AJ26" s="37"/>
      <c r="AK26" s="38"/>
    </row>
    <row r="27" spans="2:37" s="23" customFormat="1" ht="14.45" customHeight="1">
      <c r="B27" s="36">
        <f t="shared" si="0"/>
        <v>42026</v>
      </c>
      <c r="C27" s="104">
        <f>JANVIER!B24</f>
        <v>0</v>
      </c>
      <c r="D27" s="104">
        <f>JANVIER!C24</f>
        <v>0</v>
      </c>
      <c r="E27" s="36">
        <f t="shared" si="1"/>
        <v>42057</v>
      </c>
      <c r="F27" s="104">
        <f>FEVRIER!B24</f>
        <v>0</v>
      </c>
      <c r="G27" s="104">
        <f>FEVRIER!C24</f>
        <v>0</v>
      </c>
      <c r="H27" s="36">
        <f t="shared" si="2"/>
        <v>42085</v>
      </c>
      <c r="I27" s="104">
        <f>MARS!B24</f>
        <v>0</v>
      </c>
      <c r="J27" s="104">
        <f>MARS!C24</f>
        <v>0</v>
      </c>
      <c r="K27" s="36">
        <f t="shared" si="3"/>
        <v>42116</v>
      </c>
      <c r="L27" s="100"/>
      <c r="M27" s="101"/>
      <c r="N27" s="36">
        <f t="shared" si="4"/>
        <v>42146</v>
      </c>
      <c r="O27" s="100"/>
      <c r="P27" s="101"/>
      <c r="Q27" s="36">
        <f t="shared" si="5"/>
        <v>42177</v>
      </c>
      <c r="R27" s="100"/>
      <c r="S27" s="101"/>
      <c r="T27" s="36">
        <f t="shared" si="6"/>
        <v>42207</v>
      </c>
      <c r="U27" s="100"/>
      <c r="V27" s="101"/>
      <c r="W27" s="36">
        <f t="shared" si="7"/>
        <v>42238</v>
      </c>
      <c r="X27" s="37"/>
      <c r="Y27" s="38"/>
      <c r="Z27" s="36">
        <f t="shared" si="8"/>
        <v>42269</v>
      </c>
      <c r="AA27" s="37"/>
      <c r="AB27" s="38"/>
      <c r="AC27" s="36">
        <f t="shared" si="9"/>
        <v>42299</v>
      </c>
      <c r="AD27" s="37"/>
      <c r="AE27" s="38"/>
      <c r="AF27" s="36">
        <f t="shared" si="10"/>
        <v>42330</v>
      </c>
      <c r="AG27" s="37"/>
      <c r="AH27" s="38"/>
      <c r="AI27" s="36">
        <f t="shared" si="11"/>
        <v>42360</v>
      </c>
      <c r="AJ27" s="37"/>
      <c r="AK27" s="38"/>
    </row>
    <row r="28" spans="2:37" s="23" customFormat="1" ht="14.45" customHeight="1">
      <c r="B28" s="36">
        <f t="shared" si="0"/>
        <v>42027</v>
      </c>
      <c r="C28" s="104">
        <f>JANVIER!B25</f>
        <v>0</v>
      </c>
      <c r="D28" s="104">
        <f>JANVIER!C25</f>
        <v>0</v>
      </c>
      <c r="E28" s="36">
        <f t="shared" si="1"/>
        <v>42058</v>
      </c>
      <c r="F28" s="104">
        <f>FEVRIER!B25</f>
        <v>0</v>
      </c>
      <c r="G28" s="104">
        <f>FEVRIER!C25</f>
        <v>0</v>
      </c>
      <c r="H28" s="36">
        <f t="shared" si="2"/>
        <v>42086</v>
      </c>
      <c r="I28" s="104">
        <f>MARS!B25</f>
        <v>0</v>
      </c>
      <c r="J28" s="104">
        <f>MARS!C25</f>
        <v>0</v>
      </c>
      <c r="K28" s="36">
        <f t="shared" si="3"/>
        <v>42117</v>
      </c>
      <c r="L28" s="100"/>
      <c r="M28" s="101"/>
      <c r="N28" s="36">
        <f t="shared" si="4"/>
        <v>42147</v>
      </c>
      <c r="O28" s="100"/>
      <c r="P28" s="101"/>
      <c r="Q28" s="36">
        <f t="shared" si="5"/>
        <v>42178</v>
      </c>
      <c r="R28" s="100"/>
      <c r="S28" s="101"/>
      <c r="T28" s="36">
        <f t="shared" si="6"/>
        <v>42208</v>
      </c>
      <c r="U28" s="100"/>
      <c r="V28" s="101"/>
      <c r="W28" s="36">
        <f t="shared" si="7"/>
        <v>42239</v>
      </c>
      <c r="X28" s="37"/>
      <c r="Y28" s="38"/>
      <c r="Z28" s="36">
        <f t="shared" si="8"/>
        <v>42270</v>
      </c>
      <c r="AA28" s="37"/>
      <c r="AB28" s="38"/>
      <c r="AC28" s="36">
        <f t="shared" si="9"/>
        <v>42300</v>
      </c>
      <c r="AD28" s="37"/>
      <c r="AE28" s="38"/>
      <c r="AF28" s="36">
        <f t="shared" si="10"/>
        <v>42331</v>
      </c>
      <c r="AG28" s="37"/>
      <c r="AH28" s="38"/>
      <c r="AI28" s="36">
        <f t="shared" si="11"/>
        <v>42361</v>
      </c>
      <c r="AJ28" s="37"/>
      <c r="AK28" s="38"/>
    </row>
    <row r="29" spans="2:37" s="23" customFormat="1" ht="14.45" customHeight="1">
      <c r="B29" s="36">
        <f t="shared" si="0"/>
        <v>42028</v>
      </c>
      <c r="C29" s="104">
        <f>JANVIER!B26</f>
        <v>0</v>
      </c>
      <c r="D29" s="104">
        <f>JANVIER!C26</f>
        <v>0</v>
      </c>
      <c r="E29" s="36">
        <f t="shared" si="1"/>
        <v>42059</v>
      </c>
      <c r="F29" s="104">
        <f>FEVRIER!B26</f>
        <v>0</v>
      </c>
      <c r="G29" s="104">
        <f>FEVRIER!C26</f>
        <v>0</v>
      </c>
      <c r="H29" s="36">
        <f t="shared" si="2"/>
        <v>42087</v>
      </c>
      <c r="I29" s="104">
        <f>MARS!B26</f>
        <v>0</v>
      </c>
      <c r="J29" s="104">
        <f>MARS!C26</f>
        <v>0</v>
      </c>
      <c r="K29" s="36">
        <f t="shared" si="3"/>
        <v>42118</v>
      </c>
      <c r="L29" s="100"/>
      <c r="M29" s="101"/>
      <c r="N29" s="36">
        <f t="shared" si="4"/>
        <v>42148</v>
      </c>
      <c r="O29" s="100"/>
      <c r="P29" s="101"/>
      <c r="Q29" s="36">
        <f t="shared" si="5"/>
        <v>42179</v>
      </c>
      <c r="R29" s="100"/>
      <c r="S29" s="101"/>
      <c r="T29" s="36">
        <f t="shared" si="6"/>
        <v>42209</v>
      </c>
      <c r="U29" s="100"/>
      <c r="V29" s="101"/>
      <c r="W29" s="36">
        <f t="shared" si="7"/>
        <v>42240</v>
      </c>
      <c r="X29" s="37"/>
      <c r="Y29" s="38"/>
      <c r="Z29" s="36">
        <f t="shared" si="8"/>
        <v>42271</v>
      </c>
      <c r="AA29" s="37"/>
      <c r="AB29" s="38"/>
      <c r="AC29" s="36">
        <f t="shared" si="9"/>
        <v>42301</v>
      </c>
      <c r="AD29" s="37"/>
      <c r="AE29" s="38"/>
      <c r="AF29" s="36">
        <f t="shared" si="10"/>
        <v>42332</v>
      </c>
      <c r="AG29" s="37"/>
      <c r="AH29" s="38"/>
      <c r="AI29" s="36">
        <f t="shared" si="11"/>
        <v>42362</v>
      </c>
      <c r="AJ29" s="37"/>
      <c r="AK29" s="38"/>
    </row>
    <row r="30" spans="2:37" s="23" customFormat="1" ht="14.45" customHeight="1">
      <c r="B30" s="36">
        <f t="shared" si="0"/>
        <v>42029</v>
      </c>
      <c r="C30" s="104">
        <f>JANVIER!B27</f>
        <v>0</v>
      </c>
      <c r="D30" s="104">
        <f>JANVIER!C27</f>
        <v>0</v>
      </c>
      <c r="E30" s="36">
        <f t="shared" si="1"/>
        <v>42060</v>
      </c>
      <c r="F30" s="104">
        <f>FEVRIER!B27</f>
        <v>0</v>
      </c>
      <c r="G30" s="104">
        <f>FEVRIER!C27</f>
        <v>0</v>
      </c>
      <c r="H30" s="36">
        <f t="shared" si="2"/>
        <v>42088</v>
      </c>
      <c r="I30" s="104">
        <f>MARS!B27</f>
        <v>0</v>
      </c>
      <c r="J30" s="104">
        <f>MARS!C27</f>
        <v>0</v>
      </c>
      <c r="K30" s="36">
        <f t="shared" si="3"/>
        <v>42119</v>
      </c>
      <c r="L30" s="100"/>
      <c r="M30" s="101"/>
      <c r="N30" s="36">
        <f t="shared" si="4"/>
        <v>42149</v>
      </c>
      <c r="O30" s="100"/>
      <c r="P30" s="101"/>
      <c r="Q30" s="36">
        <f t="shared" si="5"/>
        <v>42180</v>
      </c>
      <c r="R30" s="100"/>
      <c r="S30" s="101"/>
      <c r="T30" s="36">
        <f t="shared" si="6"/>
        <v>42210</v>
      </c>
      <c r="U30" s="100"/>
      <c r="V30" s="101"/>
      <c r="W30" s="36">
        <f t="shared" si="7"/>
        <v>42241</v>
      </c>
      <c r="X30" s="37"/>
      <c r="Y30" s="38"/>
      <c r="Z30" s="36">
        <f t="shared" si="8"/>
        <v>42272</v>
      </c>
      <c r="AA30" s="37"/>
      <c r="AB30" s="38"/>
      <c r="AC30" s="36">
        <f t="shared" si="9"/>
        <v>42302</v>
      </c>
      <c r="AD30" s="37"/>
      <c r="AE30" s="38"/>
      <c r="AF30" s="36">
        <f t="shared" si="10"/>
        <v>42333</v>
      </c>
      <c r="AG30" s="37"/>
      <c r="AH30" s="38"/>
      <c r="AI30" s="36">
        <f t="shared" si="11"/>
        <v>42363</v>
      </c>
      <c r="AJ30" s="37"/>
      <c r="AK30" s="38"/>
    </row>
    <row r="31" spans="2:37" s="23" customFormat="1" ht="14.45" customHeight="1">
      <c r="B31" s="36">
        <f t="shared" si="0"/>
        <v>42030</v>
      </c>
      <c r="C31" s="104">
        <f>JANVIER!B28</f>
        <v>0</v>
      </c>
      <c r="D31" s="104">
        <f>JANVIER!C28</f>
        <v>0</v>
      </c>
      <c r="E31" s="36">
        <f t="shared" si="1"/>
        <v>42061</v>
      </c>
      <c r="F31" s="104">
        <f>FEVRIER!B28</f>
        <v>0</v>
      </c>
      <c r="G31" s="104">
        <f>FEVRIER!C28</f>
        <v>0</v>
      </c>
      <c r="H31" s="36">
        <f t="shared" si="2"/>
        <v>42089</v>
      </c>
      <c r="I31" s="104">
        <f>MARS!B28</f>
        <v>0</v>
      </c>
      <c r="J31" s="104">
        <f>MARS!C28</f>
        <v>0</v>
      </c>
      <c r="K31" s="36">
        <f t="shared" si="3"/>
        <v>42120</v>
      </c>
      <c r="L31" s="100"/>
      <c r="M31" s="101"/>
      <c r="N31" s="36">
        <f t="shared" si="4"/>
        <v>42150</v>
      </c>
      <c r="O31" s="100"/>
      <c r="P31" s="101"/>
      <c r="Q31" s="36">
        <f t="shared" si="5"/>
        <v>42181</v>
      </c>
      <c r="R31" s="100"/>
      <c r="S31" s="101"/>
      <c r="T31" s="36">
        <f t="shared" si="6"/>
        <v>42211</v>
      </c>
      <c r="U31" s="100"/>
      <c r="V31" s="101"/>
      <c r="W31" s="36">
        <f t="shared" si="7"/>
        <v>42242</v>
      </c>
      <c r="X31" s="37"/>
      <c r="Y31" s="38"/>
      <c r="Z31" s="36">
        <f t="shared" si="8"/>
        <v>42273</v>
      </c>
      <c r="AA31" s="37"/>
      <c r="AB31" s="38"/>
      <c r="AC31" s="36">
        <f t="shared" si="9"/>
        <v>42303</v>
      </c>
      <c r="AD31" s="37"/>
      <c r="AE31" s="38"/>
      <c r="AF31" s="36">
        <f t="shared" si="10"/>
        <v>42334</v>
      </c>
      <c r="AG31" s="37"/>
      <c r="AH31" s="38"/>
      <c r="AI31" s="36">
        <f t="shared" si="11"/>
        <v>42364</v>
      </c>
      <c r="AJ31" s="37"/>
      <c r="AK31" s="38"/>
    </row>
    <row r="32" spans="2:37" s="23" customFormat="1" ht="14.45" customHeight="1">
      <c r="B32" s="36">
        <f t="shared" si="0"/>
        <v>42031</v>
      </c>
      <c r="C32" s="104">
        <f>JANVIER!B29</f>
        <v>0</v>
      </c>
      <c r="D32" s="104">
        <f>JANVIER!C29</f>
        <v>0</v>
      </c>
      <c r="E32" s="36">
        <f t="shared" si="1"/>
        <v>42062</v>
      </c>
      <c r="F32" s="104">
        <f>FEVRIER!B29</f>
        <v>0</v>
      </c>
      <c r="G32" s="104">
        <f>FEVRIER!C29</f>
        <v>0</v>
      </c>
      <c r="H32" s="36">
        <f t="shared" si="2"/>
        <v>42090</v>
      </c>
      <c r="I32" s="104">
        <f>MARS!B29</f>
        <v>0</v>
      </c>
      <c r="J32" s="104">
        <f>MARS!C29</f>
        <v>0</v>
      </c>
      <c r="K32" s="36">
        <f t="shared" si="3"/>
        <v>42121</v>
      </c>
      <c r="L32" s="100"/>
      <c r="M32" s="101"/>
      <c r="N32" s="36">
        <f t="shared" si="4"/>
        <v>42151</v>
      </c>
      <c r="O32" s="100"/>
      <c r="P32" s="101"/>
      <c r="Q32" s="36">
        <f t="shared" si="5"/>
        <v>42182</v>
      </c>
      <c r="R32" s="100"/>
      <c r="S32" s="101"/>
      <c r="T32" s="36">
        <f t="shared" si="6"/>
        <v>42212</v>
      </c>
      <c r="U32" s="100"/>
      <c r="V32" s="101"/>
      <c r="W32" s="36">
        <f t="shared" si="7"/>
        <v>42243</v>
      </c>
      <c r="X32" s="37"/>
      <c r="Y32" s="38"/>
      <c r="Z32" s="36">
        <f t="shared" si="8"/>
        <v>42274</v>
      </c>
      <c r="AA32" s="37"/>
      <c r="AB32" s="38"/>
      <c r="AC32" s="36">
        <f t="shared" si="9"/>
        <v>42304</v>
      </c>
      <c r="AD32" s="37"/>
      <c r="AE32" s="38"/>
      <c r="AF32" s="36">
        <f t="shared" si="10"/>
        <v>42335</v>
      </c>
      <c r="AG32" s="37"/>
      <c r="AH32" s="38"/>
      <c r="AI32" s="36">
        <f t="shared" si="11"/>
        <v>42365</v>
      </c>
      <c r="AJ32" s="37"/>
      <c r="AK32" s="38"/>
    </row>
    <row r="33" spans="2:37" s="23" customFormat="1" ht="14.45" customHeight="1">
      <c r="B33" s="36">
        <f t="shared" si="0"/>
        <v>42032</v>
      </c>
      <c r="C33" s="104">
        <f>JANVIER!B30</f>
        <v>0</v>
      </c>
      <c r="D33" s="104">
        <f>JANVIER!C30</f>
        <v>0</v>
      </c>
      <c r="E33" s="36">
        <f t="shared" si="1"/>
        <v>42063</v>
      </c>
      <c r="F33" s="104">
        <f>FEVRIER!B30</f>
        <v>0</v>
      </c>
      <c r="G33" s="104">
        <f>FEVRIER!C30</f>
        <v>0</v>
      </c>
      <c r="H33" s="36">
        <f t="shared" si="2"/>
        <v>42091</v>
      </c>
      <c r="I33" s="104">
        <f>MARS!B30</f>
        <v>0</v>
      </c>
      <c r="J33" s="104">
        <f>MARS!C30</f>
        <v>0</v>
      </c>
      <c r="K33" s="36">
        <f t="shared" si="3"/>
        <v>42122</v>
      </c>
      <c r="L33" s="100"/>
      <c r="M33" s="101"/>
      <c r="N33" s="36">
        <f t="shared" si="4"/>
        <v>42152</v>
      </c>
      <c r="O33" s="100"/>
      <c r="P33" s="101"/>
      <c r="Q33" s="36">
        <f t="shared" si="5"/>
        <v>42183</v>
      </c>
      <c r="R33" s="100"/>
      <c r="S33" s="101"/>
      <c r="T33" s="36">
        <f t="shared" si="6"/>
        <v>42213</v>
      </c>
      <c r="U33" s="100"/>
      <c r="V33" s="101"/>
      <c r="W33" s="36">
        <f t="shared" si="7"/>
        <v>42244</v>
      </c>
      <c r="X33" s="37"/>
      <c r="Y33" s="38"/>
      <c r="Z33" s="36">
        <f t="shared" si="8"/>
        <v>42275</v>
      </c>
      <c r="AA33" s="37"/>
      <c r="AB33" s="38"/>
      <c r="AC33" s="36">
        <f t="shared" si="9"/>
        <v>42305</v>
      </c>
      <c r="AD33" s="37"/>
      <c r="AE33" s="38"/>
      <c r="AF33" s="36">
        <f t="shared" si="10"/>
        <v>42336</v>
      </c>
      <c r="AG33" s="37"/>
      <c r="AH33" s="38"/>
      <c r="AI33" s="36">
        <f t="shared" si="11"/>
        <v>42366</v>
      </c>
      <c r="AJ33" s="37"/>
      <c r="AK33" s="38"/>
    </row>
    <row r="34" spans="2:37">
      <c r="B34" s="36">
        <f t="shared" si="0"/>
        <v>42033</v>
      </c>
      <c r="C34" s="104">
        <f>JANVIER!B31</f>
        <v>0</v>
      </c>
      <c r="D34" s="104">
        <f>JANVIER!C31</f>
        <v>0</v>
      </c>
      <c r="E34" s="39" t="str">
        <f>IF(MONTH(DATE($A$1,COLUMN()-3,ROW()-5))=2,DATE($A$1,COLUMN()-3,ROW()-5),"")</f>
        <v/>
      </c>
      <c r="F34" s="104">
        <f>FEVRIER!B31</f>
        <v>0</v>
      </c>
      <c r="G34" s="104">
        <f>FEVRIER!C31</f>
        <v>0</v>
      </c>
      <c r="H34" s="36">
        <f t="shared" si="2"/>
        <v>42092</v>
      </c>
      <c r="I34" s="104">
        <f>MARS!B31</f>
        <v>0</v>
      </c>
      <c r="J34" s="104">
        <f>MARS!C31</f>
        <v>0</v>
      </c>
      <c r="K34" s="36">
        <f t="shared" si="3"/>
        <v>42123</v>
      </c>
      <c r="L34" s="100"/>
      <c r="M34" s="101"/>
      <c r="N34" s="36">
        <f t="shared" si="4"/>
        <v>42153</v>
      </c>
      <c r="O34" s="100"/>
      <c r="P34" s="101"/>
      <c r="Q34" s="36">
        <f t="shared" si="5"/>
        <v>42184</v>
      </c>
      <c r="R34" s="100"/>
      <c r="S34" s="101"/>
      <c r="T34" s="36">
        <f t="shared" si="6"/>
        <v>42214</v>
      </c>
      <c r="U34" s="100"/>
      <c r="V34" s="101"/>
      <c r="W34" s="36">
        <f t="shared" si="7"/>
        <v>42245</v>
      </c>
      <c r="X34" s="37"/>
      <c r="Y34" s="38"/>
      <c r="Z34" s="36">
        <f t="shared" si="8"/>
        <v>42276</v>
      </c>
      <c r="AA34" s="37"/>
      <c r="AB34" s="38"/>
      <c r="AC34" s="36">
        <f t="shared" si="9"/>
        <v>42306</v>
      </c>
      <c r="AD34" s="37"/>
      <c r="AE34" s="38"/>
      <c r="AF34" s="36">
        <f t="shared" si="10"/>
        <v>42337</v>
      </c>
      <c r="AG34" s="37"/>
      <c r="AH34" s="38"/>
      <c r="AI34" s="36">
        <f t="shared" si="11"/>
        <v>42367</v>
      </c>
      <c r="AJ34" s="37"/>
      <c r="AK34" s="38"/>
    </row>
    <row r="35" spans="2:37">
      <c r="B35" s="36">
        <f t="shared" si="0"/>
        <v>42034</v>
      </c>
      <c r="C35" s="104">
        <f>JANVIER!B32</f>
        <v>0</v>
      </c>
      <c r="D35" s="104">
        <f>JANVIER!C32</f>
        <v>0</v>
      </c>
      <c r="E35" s="39" t="str">
        <f t="shared" ref="E35:E36" si="12">IF(MONTH(DATE($A$1,COLUMN()-3,ROW()-5))=2,DATE($A$1,COLUMN()-3,ROW()-5),"")</f>
        <v/>
      </c>
      <c r="F35" s="104">
        <f>FEVRIER!B32</f>
        <v>0</v>
      </c>
      <c r="G35" s="104">
        <f>FEVRIER!C32</f>
        <v>0</v>
      </c>
      <c r="H35" s="36">
        <f t="shared" si="2"/>
        <v>42093</v>
      </c>
      <c r="I35" s="104">
        <f>MARS!B32</f>
        <v>0</v>
      </c>
      <c r="J35" s="104">
        <f>MARS!C32</f>
        <v>0</v>
      </c>
      <c r="K35" s="36">
        <f t="shared" si="3"/>
        <v>42124</v>
      </c>
      <c r="L35" s="100"/>
      <c r="M35" s="101"/>
      <c r="N35" s="36">
        <f t="shared" si="4"/>
        <v>42154</v>
      </c>
      <c r="O35" s="100"/>
      <c r="P35" s="101"/>
      <c r="Q35" s="36">
        <f t="shared" si="5"/>
        <v>42185</v>
      </c>
      <c r="R35" s="100"/>
      <c r="S35" s="101"/>
      <c r="T35" s="36">
        <f t="shared" si="6"/>
        <v>42215</v>
      </c>
      <c r="U35" s="100"/>
      <c r="V35" s="101"/>
      <c r="W35" s="36">
        <f t="shared" si="7"/>
        <v>42246</v>
      </c>
      <c r="X35" s="37"/>
      <c r="Y35" s="38"/>
      <c r="Z35" s="36">
        <f t="shared" si="8"/>
        <v>42277</v>
      </c>
      <c r="AA35" s="37"/>
      <c r="AB35" s="38"/>
      <c r="AC35" s="36">
        <f t="shared" si="9"/>
        <v>42307</v>
      </c>
      <c r="AD35" s="37"/>
      <c r="AE35" s="38"/>
      <c r="AF35" s="36">
        <f t="shared" si="10"/>
        <v>42338</v>
      </c>
      <c r="AG35" s="37"/>
      <c r="AH35" s="38"/>
      <c r="AI35" s="36">
        <f t="shared" si="11"/>
        <v>42368</v>
      </c>
      <c r="AJ35" s="37"/>
      <c r="AK35" s="38"/>
    </row>
    <row r="36" spans="2:37">
      <c r="B36" s="40">
        <f t="shared" si="0"/>
        <v>42035</v>
      </c>
      <c r="C36" s="104">
        <f>JANVIER!B33</f>
        <v>0</v>
      </c>
      <c r="D36" s="104">
        <f>JANVIER!C33</f>
        <v>0</v>
      </c>
      <c r="E36" s="53" t="str">
        <f t="shared" si="12"/>
        <v/>
      </c>
      <c r="F36" s="104">
        <f>FEVRIER!B33</f>
        <v>0</v>
      </c>
      <c r="G36" s="104">
        <f>FEVRIER!C33</f>
        <v>0</v>
      </c>
      <c r="H36" s="40">
        <f t="shared" si="2"/>
        <v>42094</v>
      </c>
      <c r="I36" s="104">
        <f>MARS!B33</f>
        <v>0</v>
      </c>
      <c r="J36" s="104">
        <f>MARS!C33</f>
        <v>0</v>
      </c>
      <c r="K36" s="43"/>
      <c r="L36" s="111"/>
      <c r="M36" s="112"/>
      <c r="N36" s="40">
        <f t="shared" si="4"/>
        <v>42155</v>
      </c>
      <c r="O36" s="102"/>
      <c r="P36" s="103"/>
      <c r="Q36" s="43"/>
      <c r="R36" s="111"/>
      <c r="S36" s="112"/>
      <c r="T36" s="40">
        <f t="shared" si="6"/>
        <v>42216</v>
      </c>
      <c r="U36" s="102"/>
      <c r="V36" s="103"/>
      <c r="W36" s="40">
        <f t="shared" si="7"/>
        <v>42247</v>
      </c>
      <c r="X36" s="41"/>
      <c r="Y36" s="42"/>
      <c r="Z36" s="43"/>
      <c r="AA36" s="44"/>
      <c r="AB36" s="45"/>
      <c r="AC36" s="40">
        <f t="shared" si="9"/>
        <v>42308</v>
      </c>
      <c r="AD36" s="41"/>
      <c r="AE36" s="42"/>
      <c r="AF36" s="43"/>
      <c r="AG36" s="44"/>
      <c r="AH36" s="45"/>
      <c r="AI36" s="40">
        <f t="shared" si="11"/>
        <v>42369</v>
      </c>
      <c r="AJ36" s="41"/>
      <c r="AK36" s="42"/>
    </row>
  </sheetData>
  <mergeCells count="14">
    <mergeCell ref="AF4:AF5"/>
    <mergeCell ref="AI4:AI5"/>
    <mergeCell ref="B4:B5"/>
    <mergeCell ref="E4:E5"/>
    <mergeCell ref="H4:H5"/>
    <mergeCell ref="K4:K5"/>
    <mergeCell ref="N4:N5"/>
    <mergeCell ref="Q4:Q5"/>
    <mergeCell ref="A1:A2"/>
    <mergeCell ref="T4:T5"/>
    <mergeCell ref="W4:W5"/>
    <mergeCell ref="Z4:Z5"/>
    <mergeCell ref="AC4:AC5"/>
    <mergeCell ref="E1:I1"/>
  </mergeCells>
  <conditionalFormatting sqref="B6:B36 E6:E36 H6:H36 K6:K36 N6:N36 Q6:Q36 T6:T36 W6:W36 Z6:Z36 AC6:AC36 AF6:AF36 AI6:AI36">
    <cfRule type="expression" dxfId="15" priority="21" stopIfTrue="1">
      <formula>AND(COUNTIF(Feries,B6)&gt;0,B6&lt;&gt;"")</formula>
    </cfRule>
    <cfRule type="expression" dxfId="14" priority="22" stopIfTrue="1">
      <formula>AND(COUNTIF(Ponts,B6)&gt;0,B6&lt;&gt;"")</formula>
    </cfRule>
    <cfRule type="expression" dxfId="13" priority="23" stopIfTrue="1">
      <formula>AND(WEEKDAY(B6,2)&gt;5,B6&lt;&gt;"")</formula>
    </cfRule>
    <cfRule type="expression" dxfId="12" priority="24" stopIfTrue="1">
      <formula>AND(COUNTIF(Vacances,B6)&gt;0,B6&lt;&gt;"")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33"/>
  <sheetViews>
    <sheetView workbookViewId="0">
      <selection activeCell="F4" sqref="F4:H5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1" t="str">
        <f ca="1">MID(CELL("nomfichier",B1),FIND("]",CELL("nomfichier",B1))+1,LEN(CELL("nomfichier",B1))-FIND("]",CELL("nomfichier",B1)))</f>
        <v>JANVIER</v>
      </c>
      <c r="B2" s="3" t="s">
        <v>10</v>
      </c>
      <c r="C2" s="4" t="s">
        <v>11</v>
      </c>
    </row>
    <row r="3" spans="1:9" ht="39.950000000000003" customHeight="1">
      <c r="A3" s="55">
        <f>Calendrier!B6</f>
        <v>42005</v>
      </c>
      <c r="B3" s="3"/>
      <c r="C3" s="3"/>
      <c r="D3" s="47"/>
    </row>
    <row r="4" spans="1:9" ht="39.950000000000003" customHeight="1">
      <c r="A4" s="55">
        <f>Calendrier!B7</f>
        <v>42006</v>
      </c>
      <c r="B4" s="46"/>
      <c r="C4" s="46"/>
      <c r="D4" s="47"/>
    </row>
    <row r="5" spans="1:9" ht="39.950000000000003" customHeight="1">
      <c r="A5" s="55">
        <f>Calendrier!B8</f>
        <v>42007</v>
      </c>
      <c r="B5" s="46"/>
      <c r="C5" s="46"/>
      <c r="D5" s="47"/>
      <c r="E5" s="47"/>
      <c r="F5" s="47"/>
      <c r="G5" s="47"/>
      <c r="H5" s="47"/>
      <c r="I5" s="47"/>
    </row>
    <row r="6" spans="1:9" ht="39.950000000000003" customHeight="1">
      <c r="A6" s="55">
        <f>Calendrier!B9</f>
        <v>42008</v>
      </c>
      <c r="B6" s="46"/>
      <c r="C6" s="46"/>
      <c r="D6" s="47"/>
      <c r="E6" s="47"/>
      <c r="F6" s="47"/>
      <c r="G6" s="47"/>
      <c r="H6" s="47"/>
      <c r="I6" s="47"/>
    </row>
    <row r="7" spans="1:9" ht="39.950000000000003" customHeight="1">
      <c r="A7" s="55">
        <f>Calendrier!B10</f>
        <v>42009</v>
      </c>
      <c r="B7" s="46"/>
      <c r="C7" s="46"/>
      <c r="D7" s="47"/>
      <c r="E7" s="47"/>
      <c r="F7" s="47"/>
      <c r="G7" s="47"/>
      <c r="H7" s="47"/>
      <c r="I7" s="47"/>
    </row>
    <row r="8" spans="1:9" ht="39.950000000000003" customHeight="1">
      <c r="A8" s="55">
        <f>Calendrier!B11</f>
        <v>42010</v>
      </c>
      <c r="B8" s="46"/>
      <c r="C8" s="46"/>
      <c r="D8" s="47"/>
      <c r="E8" s="47"/>
      <c r="F8" s="47"/>
      <c r="G8" s="47"/>
      <c r="H8" s="47"/>
      <c r="I8" s="47"/>
    </row>
    <row r="9" spans="1:9" ht="39.950000000000003" customHeight="1">
      <c r="A9" s="55">
        <f>Calendrier!B12</f>
        <v>42011</v>
      </c>
      <c r="B9" s="46"/>
      <c r="C9" s="46"/>
      <c r="D9" s="47"/>
      <c r="E9" s="47"/>
      <c r="F9" s="47"/>
      <c r="G9" s="47"/>
      <c r="H9" s="47"/>
      <c r="I9" s="47"/>
    </row>
    <row r="10" spans="1:9" ht="39.950000000000003" customHeight="1">
      <c r="A10" s="55">
        <f>Calendrier!B13</f>
        <v>42012</v>
      </c>
      <c r="B10" s="46"/>
      <c r="C10" s="46"/>
      <c r="D10" s="47"/>
      <c r="E10" s="47"/>
      <c r="F10" s="47"/>
      <c r="G10" s="47"/>
      <c r="H10" s="47"/>
      <c r="I10" s="47"/>
    </row>
    <row r="11" spans="1:9" ht="39.950000000000003" customHeight="1">
      <c r="A11" s="55">
        <f>Calendrier!B14</f>
        <v>42013</v>
      </c>
      <c r="B11" s="46"/>
      <c r="C11" s="46"/>
      <c r="D11" s="47"/>
      <c r="E11" s="47"/>
      <c r="F11" s="47"/>
      <c r="G11" s="47"/>
      <c r="H11" s="47"/>
      <c r="I11" s="47"/>
    </row>
    <row r="12" spans="1:9" ht="39.950000000000003" customHeight="1">
      <c r="A12" s="55">
        <f>Calendrier!B15</f>
        <v>42014</v>
      </c>
      <c r="B12" s="46"/>
      <c r="C12" s="46"/>
      <c r="D12" s="47"/>
      <c r="E12" s="47"/>
      <c r="F12" s="47"/>
      <c r="G12" s="47"/>
      <c r="H12" s="47"/>
      <c r="I12" s="47"/>
    </row>
    <row r="13" spans="1:9" ht="39.950000000000003" customHeight="1">
      <c r="A13" s="55">
        <f>Calendrier!B16</f>
        <v>42015</v>
      </c>
      <c r="B13" s="46"/>
      <c r="C13" s="46"/>
      <c r="D13" s="47"/>
    </row>
    <row r="14" spans="1:9" ht="39.950000000000003" customHeight="1">
      <c r="A14" s="55">
        <f>Calendrier!B17</f>
        <v>42016</v>
      </c>
      <c r="B14" s="46"/>
      <c r="C14" s="46"/>
      <c r="D14" s="47"/>
    </row>
    <row r="15" spans="1:9" ht="39.950000000000003" customHeight="1">
      <c r="A15" s="55">
        <f>Calendrier!B18</f>
        <v>42017</v>
      </c>
      <c r="B15" s="46"/>
      <c r="C15" s="46"/>
      <c r="D15" s="47"/>
    </row>
    <row r="16" spans="1:9" ht="39.950000000000003" customHeight="1">
      <c r="A16" s="55">
        <f>Calendrier!B19</f>
        <v>42018</v>
      </c>
      <c r="B16" s="46"/>
      <c r="C16" s="46"/>
      <c r="D16" s="47"/>
    </row>
    <row r="17" spans="1:4" ht="39.950000000000003" customHeight="1">
      <c r="A17" s="55">
        <f>Calendrier!B20</f>
        <v>42019</v>
      </c>
      <c r="B17" s="46"/>
      <c r="C17" s="46"/>
      <c r="D17" s="47"/>
    </row>
    <row r="18" spans="1:4" ht="39.950000000000003" customHeight="1">
      <c r="A18" s="55">
        <f>Calendrier!B21</f>
        <v>42020</v>
      </c>
      <c r="B18" s="46"/>
      <c r="C18" s="46"/>
      <c r="D18" s="47"/>
    </row>
    <row r="19" spans="1:4" ht="39.950000000000003" customHeight="1">
      <c r="A19" s="55">
        <f>Calendrier!B22</f>
        <v>42021</v>
      </c>
      <c r="B19" s="46"/>
      <c r="C19" s="46"/>
      <c r="D19" s="47"/>
    </row>
    <row r="20" spans="1:4" ht="39.950000000000003" customHeight="1">
      <c r="A20" s="55">
        <f>Calendrier!B23</f>
        <v>42022</v>
      </c>
      <c r="B20" s="46"/>
      <c r="C20" s="46"/>
      <c r="D20" s="47"/>
    </row>
    <row r="21" spans="1:4" ht="39.950000000000003" customHeight="1">
      <c r="A21" s="55">
        <f>Calendrier!B24</f>
        <v>42023</v>
      </c>
      <c r="B21" s="46"/>
      <c r="C21" s="46"/>
      <c r="D21" s="47"/>
    </row>
    <row r="22" spans="1:4" ht="39.950000000000003" customHeight="1">
      <c r="A22" s="55">
        <f>Calendrier!B25</f>
        <v>42024</v>
      </c>
      <c r="B22" s="46"/>
      <c r="C22" s="46"/>
      <c r="D22" s="47"/>
    </row>
    <row r="23" spans="1:4" ht="39.950000000000003" customHeight="1">
      <c r="A23" s="55">
        <f>Calendrier!B26</f>
        <v>42025</v>
      </c>
      <c r="B23" s="46"/>
      <c r="C23" s="46"/>
      <c r="D23" s="47"/>
    </row>
    <row r="24" spans="1:4" ht="39.950000000000003" customHeight="1">
      <c r="A24" s="55">
        <f>Calendrier!B27</f>
        <v>42026</v>
      </c>
      <c r="B24" s="46"/>
      <c r="C24" s="46"/>
      <c r="D24" s="47"/>
    </row>
    <row r="25" spans="1:4" ht="39.950000000000003" customHeight="1">
      <c r="A25" s="55">
        <f>Calendrier!B28</f>
        <v>42027</v>
      </c>
      <c r="B25" s="46"/>
      <c r="C25" s="46"/>
      <c r="D25" s="47"/>
    </row>
    <row r="26" spans="1:4" ht="39.950000000000003" customHeight="1">
      <c r="A26" s="55">
        <f>Calendrier!B29</f>
        <v>42028</v>
      </c>
      <c r="B26" s="46"/>
      <c r="C26" s="46"/>
      <c r="D26" s="47"/>
    </row>
    <row r="27" spans="1:4" ht="39.950000000000003" customHeight="1">
      <c r="A27" s="55">
        <f>Calendrier!B30</f>
        <v>42029</v>
      </c>
      <c r="B27" s="46"/>
      <c r="C27" s="46"/>
      <c r="D27" s="47"/>
    </row>
    <row r="28" spans="1:4" ht="39.950000000000003" customHeight="1">
      <c r="A28" s="57">
        <f>Calendrier!B31</f>
        <v>42030</v>
      </c>
      <c r="B28" s="58"/>
      <c r="C28" s="58"/>
      <c r="D28" s="47"/>
    </row>
    <row r="29" spans="1:4" ht="39.950000000000003" customHeight="1">
      <c r="A29" s="59">
        <f>Calendrier!B32</f>
        <v>42031</v>
      </c>
      <c r="B29" s="32"/>
      <c r="C29" s="32"/>
      <c r="D29" s="47"/>
    </row>
    <row r="30" spans="1:4" ht="39.950000000000003" customHeight="1">
      <c r="A30" s="59">
        <f>Calendrier!B33</f>
        <v>42032</v>
      </c>
      <c r="B30" s="32"/>
      <c r="C30" s="32"/>
      <c r="D30" s="47"/>
    </row>
    <row r="31" spans="1:4" ht="39.950000000000003" customHeight="1">
      <c r="A31" s="59">
        <f>Calendrier!B34</f>
        <v>42033</v>
      </c>
      <c r="B31" s="32"/>
      <c r="C31" s="32"/>
      <c r="D31" s="47"/>
    </row>
    <row r="32" spans="1:4" ht="39.950000000000003" customHeight="1">
      <c r="A32" s="61">
        <f>Calendrier!B35</f>
        <v>42034</v>
      </c>
      <c r="B32" s="62"/>
      <c r="C32" s="62"/>
      <c r="D32" s="47"/>
    </row>
    <row r="33" spans="1:4" ht="39.950000000000003" customHeight="1">
      <c r="A33" s="60">
        <f>Calendrier!B36</f>
        <v>42035</v>
      </c>
      <c r="B33" s="32"/>
      <c r="C33" s="32"/>
      <c r="D33" s="47"/>
    </row>
  </sheetData>
  <mergeCells count="1">
    <mergeCell ref="B1:C1"/>
  </mergeCells>
  <conditionalFormatting sqref="A3:A33">
    <cfRule type="expression" dxfId="80" priority="13" stopIfTrue="1">
      <formula>AND(COUNTIF(Vacances,A3)&gt;0,A3&lt;&gt;"")</formula>
    </cfRule>
  </conditionalFormatting>
  <conditionalFormatting sqref="A3:C33">
    <cfRule type="expression" dxfId="79" priority="1">
      <formula>1</formula>
    </cfRule>
    <cfRule type="expression" dxfId="78" priority="7" stopIfTrue="1">
      <formula>AND(COUNTIF(Feries,$A3)&gt;0,$A3&lt;&gt;"")</formula>
    </cfRule>
    <cfRule type="expression" dxfId="77" priority="9" stopIfTrue="1">
      <formula>AND(COUNTIF(Ponts,$A3)&gt;0,$A3&lt;&gt;"")</formula>
    </cfRule>
    <cfRule type="expression" dxfId="76" priority="10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36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7" t="str">
        <f ca="1">MID(CELL("nomfichier",B1),FIND("]",CELL("nomfichier",B1))+1,LEN(CELL("nomfichier",B1))-FIND("]",CELL("nomfichier",B1)))</f>
        <v>FEVRIER</v>
      </c>
      <c r="B2" s="58" t="s">
        <v>10</v>
      </c>
      <c r="C2" s="58" t="s">
        <v>11</v>
      </c>
    </row>
    <row r="3" spans="1:9" ht="39.950000000000003" customHeight="1">
      <c r="A3" s="55">
        <f>Calendrier!E6</f>
        <v>42036</v>
      </c>
      <c r="B3" s="55"/>
      <c r="C3" s="55"/>
    </row>
    <row r="4" spans="1:9" ht="39.950000000000003" customHeight="1">
      <c r="A4" s="55">
        <f>Calendrier!E7</f>
        <v>42037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Calendrier!E8</f>
        <v>42038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Calendrier!E9</f>
        <v>42039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Calendrier!E10</f>
        <v>42040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Calendrier!E11</f>
        <v>42041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Calendrier!E12</f>
        <v>42042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Calendrier!E13</f>
        <v>42043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Calendrier!E14</f>
        <v>42044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Calendrier!E15</f>
        <v>42045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Calendrier!E16</f>
        <v>42046</v>
      </c>
      <c r="B13" s="55"/>
      <c r="C13" s="55"/>
    </row>
    <row r="14" spans="1:9" ht="39.950000000000003" customHeight="1">
      <c r="A14" s="55">
        <f>Calendrier!E17</f>
        <v>42047</v>
      </c>
      <c r="B14" s="55"/>
      <c r="C14" s="55"/>
    </row>
    <row r="15" spans="1:9" ht="39.950000000000003" customHeight="1">
      <c r="A15" s="55">
        <f>Calendrier!E18</f>
        <v>42048</v>
      </c>
      <c r="B15" s="55"/>
      <c r="C15" s="55"/>
    </row>
    <row r="16" spans="1:9" ht="39.950000000000003" customHeight="1">
      <c r="A16" s="55">
        <f>Calendrier!E19</f>
        <v>42049</v>
      </c>
      <c r="B16" s="55"/>
      <c r="C16" s="55"/>
    </row>
    <row r="17" spans="1:3" ht="39.950000000000003" customHeight="1">
      <c r="A17" s="55">
        <f>Calendrier!E20</f>
        <v>42050</v>
      </c>
      <c r="B17" s="55"/>
      <c r="C17" s="55"/>
    </row>
    <row r="18" spans="1:3" ht="39.950000000000003" customHeight="1">
      <c r="A18" s="55">
        <f>Calendrier!E21</f>
        <v>42051</v>
      </c>
      <c r="B18" s="55"/>
      <c r="C18" s="55"/>
    </row>
    <row r="19" spans="1:3" ht="39.950000000000003" customHeight="1">
      <c r="A19" s="55">
        <f>Calendrier!E22</f>
        <v>42052</v>
      </c>
      <c r="B19" s="55"/>
      <c r="C19" s="55"/>
    </row>
    <row r="20" spans="1:3" ht="39.950000000000003" customHeight="1">
      <c r="A20" s="55">
        <f>Calendrier!E23</f>
        <v>42053</v>
      </c>
      <c r="B20" s="55"/>
      <c r="C20" s="55"/>
    </row>
    <row r="21" spans="1:3" ht="39.950000000000003" customHeight="1">
      <c r="A21" s="55">
        <f>Calendrier!E24</f>
        <v>42054</v>
      </c>
      <c r="B21" s="55"/>
      <c r="C21" s="55"/>
    </row>
    <row r="22" spans="1:3" ht="39.950000000000003" customHeight="1">
      <c r="A22" s="55">
        <f>Calendrier!E25</f>
        <v>42055</v>
      </c>
      <c r="B22" s="55"/>
      <c r="C22" s="55"/>
    </row>
    <row r="23" spans="1:3" ht="39.950000000000003" customHeight="1">
      <c r="A23" s="55">
        <f>Calendrier!E26</f>
        <v>42056</v>
      </c>
      <c r="B23" s="55"/>
      <c r="C23" s="55"/>
    </row>
    <row r="24" spans="1:3" ht="39.950000000000003" customHeight="1">
      <c r="A24" s="55">
        <f>Calendrier!E27</f>
        <v>42057</v>
      </c>
      <c r="B24" s="55"/>
      <c r="C24" s="55"/>
    </row>
    <row r="25" spans="1:3" ht="39.950000000000003" customHeight="1">
      <c r="A25" s="55">
        <f>Calendrier!E28</f>
        <v>42058</v>
      </c>
      <c r="B25" s="55"/>
      <c r="C25" s="55"/>
    </row>
    <row r="26" spans="1:3" ht="39.950000000000003" customHeight="1">
      <c r="A26" s="55">
        <f>Calendrier!E29</f>
        <v>42059</v>
      </c>
      <c r="B26" s="55"/>
      <c r="C26" s="55"/>
    </row>
    <row r="27" spans="1:3" ht="39.950000000000003" customHeight="1">
      <c r="A27" s="55">
        <f>Calendrier!E30</f>
        <v>42060</v>
      </c>
      <c r="B27" s="55"/>
      <c r="C27" s="55"/>
    </row>
    <row r="28" spans="1:3" ht="39.950000000000003" customHeight="1">
      <c r="A28" s="55">
        <f>Calendrier!E31</f>
        <v>42061</v>
      </c>
      <c r="B28" s="55"/>
      <c r="C28" s="55"/>
    </row>
    <row r="29" spans="1:3" ht="39.950000000000003" customHeight="1">
      <c r="A29" s="55">
        <f>Calendrier!E32</f>
        <v>42062</v>
      </c>
      <c r="B29" s="55"/>
      <c r="C29" s="55"/>
    </row>
    <row r="30" spans="1:3" ht="39.950000000000003" customHeight="1">
      <c r="A30" s="55">
        <f>Calendrier!E33</f>
        <v>42063</v>
      </c>
      <c r="B30" s="55"/>
      <c r="C30" s="55"/>
    </row>
    <row r="31" spans="1:3" ht="39.950000000000003" customHeight="1">
      <c r="A31" s="55" t="str">
        <f>Calendrier!E34</f>
        <v/>
      </c>
      <c r="B31" s="55"/>
      <c r="C31" s="55"/>
    </row>
    <row r="32" spans="1:3" ht="39.950000000000003" customHeight="1">
      <c r="A32" s="55"/>
      <c r="B32" s="55"/>
      <c r="C32" s="55"/>
    </row>
    <row r="33" spans="1:3" ht="30" customHeight="1">
      <c r="A33" s="55"/>
      <c r="B33" s="55"/>
      <c r="C33" s="55"/>
    </row>
    <row r="34" spans="1:3" ht="30" customHeight="1"/>
    <row r="35" spans="1:3" ht="30" customHeight="1"/>
    <row r="36" spans="1:3" ht="30" customHeight="1"/>
  </sheetData>
  <mergeCells count="2">
    <mergeCell ref="B1:C1"/>
    <mergeCell ref="F4:H5"/>
  </mergeCells>
  <conditionalFormatting sqref="A3:C31">
    <cfRule type="expression" dxfId="75" priority="10" stopIfTrue="1">
      <formula>AND(COUNTIF(Vacances,A3)&gt;0,A3&lt;&gt;"")</formula>
    </cfRule>
  </conditionalFormatting>
  <conditionalFormatting sqref="A3:C31">
    <cfRule type="expression" dxfId="74" priority="6">
      <formula>1</formula>
    </cfRule>
    <cfRule type="expression" dxfId="73" priority="7" stopIfTrue="1">
      <formula>AND(COUNTIF(Feries,$A3)&gt;0,$A3&lt;&gt;"")</formula>
    </cfRule>
    <cfRule type="expression" dxfId="72" priority="8" stopIfTrue="1">
      <formula>AND(COUNTIF(Ponts,$A3)&gt;0,$A3&lt;&gt;"")</formula>
    </cfRule>
    <cfRule type="expression" dxfId="71" priority="9" stopIfTrue="1">
      <formula>AND(WEEKDAY($A3,2)&gt;5,$A3&lt;&gt;"")</formula>
    </cfRule>
  </conditionalFormatting>
  <conditionalFormatting sqref="A3:C33">
    <cfRule type="expression" dxfId="70" priority="5" stopIfTrue="1">
      <formula>AND(COUNTIF(Vacances,A3)&gt;0,A3&lt;&gt;"")</formula>
    </cfRule>
  </conditionalFormatting>
  <conditionalFormatting sqref="A3:C33">
    <cfRule type="expression" dxfId="69" priority="1">
      <formula>1</formula>
    </cfRule>
    <cfRule type="expression" dxfId="68" priority="2" stopIfTrue="1">
      <formula>AND(COUNTIF(Feries,$A3)&gt;0,$A3&lt;&gt;"")</formula>
    </cfRule>
    <cfRule type="expression" dxfId="67" priority="3" stopIfTrue="1">
      <formula>AND(COUNTIF(Ponts,$A3)&gt;0,$A3&lt;&gt;"")</formula>
    </cfRule>
    <cfRule type="expression" dxfId="66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36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MARS</v>
      </c>
      <c r="B2" s="48" t="s">
        <v>10</v>
      </c>
      <c r="C2" s="51" t="s">
        <v>11</v>
      </c>
    </row>
    <row r="3" spans="1:9" ht="39.950000000000003" customHeight="1">
      <c r="A3" s="55">
        <f>Calendrier!H6</f>
        <v>42064</v>
      </c>
      <c r="B3" s="55"/>
      <c r="C3" s="55"/>
    </row>
    <row r="4" spans="1:9" ht="39.950000000000003" customHeight="1">
      <c r="A4" s="55">
        <f>Calendrier!H7</f>
        <v>42065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Calendrier!H8</f>
        <v>42066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Calendrier!H9</f>
        <v>42067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Calendrier!H10</f>
        <v>42068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Calendrier!H11</f>
        <v>42069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Calendrier!H12</f>
        <v>42070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Calendrier!H13</f>
        <v>42071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Calendrier!H14</f>
        <v>42072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Calendrier!H15</f>
        <v>42073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Calendrier!H16</f>
        <v>42074</v>
      </c>
      <c r="B13" s="55"/>
      <c r="C13" s="55"/>
    </row>
    <row r="14" spans="1:9" ht="39.950000000000003" customHeight="1">
      <c r="A14" s="55">
        <f>Calendrier!H17</f>
        <v>42075</v>
      </c>
      <c r="B14" s="55"/>
      <c r="C14" s="55"/>
    </row>
    <row r="15" spans="1:9" ht="39.950000000000003" customHeight="1">
      <c r="A15" s="55">
        <f>Calendrier!H18</f>
        <v>42076</v>
      </c>
      <c r="B15" s="55"/>
      <c r="C15" s="55"/>
    </row>
    <row r="16" spans="1:9" ht="39.950000000000003" customHeight="1">
      <c r="A16" s="55">
        <f>Calendrier!H19</f>
        <v>42077</v>
      </c>
      <c r="B16" s="55"/>
      <c r="C16" s="55"/>
    </row>
    <row r="17" spans="1:3" ht="39.950000000000003" customHeight="1">
      <c r="A17" s="55">
        <f>Calendrier!H20</f>
        <v>42078</v>
      </c>
      <c r="B17" s="55"/>
      <c r="C17" s="55"/>
    </row>
    <row r="18" spans="1:3" ht="39.950000000000003" customHeight="1">
      <c r="A18" s="55">
        <f>Calendrier!H21</f>
        <v>42079</v>
      </c>
      <c r="B18" s="55"/>
      <c r="C18" s="55"/>
    </row>
    <row r="19" spans="1:3" ht="39.950000000000003" customHeight="1">
      <c r="A19" s="55">
        <f>Calendrier!H22</f>
        <v>42080</v>
      </c>
      <c r="B19" s="55"/>
      <c r="C19" s="55"/>
    </row>
    <row r="20" spans="1:3" ht="39.950000000000003" customHeight="1">
      <c r="A20" s="55">
        <f>Calendrier!H23</f>
        <v>42081</v>
      </c>
      <c r="B20" s="55"/>
      <c r="C20" s="55"/>
    </row>
    <row r="21" spans="1:3" ht="39.950000000000003" customHeight="1">
      <c r="A21" s="55">
        <f>Calendrier!H24</f>
        <v>42082</v>
      </c>
      <c r="B21" s="55"/>
      <c r="C21" s="55"/>
    </row>
    <row r="22" spans="1:3" ht="39.950000000000003" customHeight="1">
      <c r="A22" s="55">
        <f>Calendrier!H25</f>
        <v>42083</v>
      </c>
      <c r="B22" s="55"/>
      <c r="C22" s="55"/>
    </row>
    <row r="23" spans="1:3" ht="39.950000000000003" customHeight="1">
      <c r="A23" s="55">
        <f>Calendrier!H26</f>
        <v>42084</v>
      </c>
      <c r="B23" s="55"/>
      <c r="C23" s="55"/>
    </row>
    <row r="24" spans="1:3" ht="39.950000000000003" customHeight="1">
      <c r="A24" s="55">
        <f>Calendrier!H27</f>
        <v>42085</v>
      </c>
      <c r="B24" s="55"/>
      <c r="C24" s="55"/>
    </row>
    <row r="25" spans="1:3" ht="39.950000000000003" customHeight="1">
      <c r="A25" s="55">
        <f>Calendrier!H28</f>
        <v>42086</v>
      </c>
      <c r="B25" s="55"/>
      <c r="C25" s="55"/>
    </row>
    <row r="26" spans="1:3" ht="39.950000000000003" customHeight="1">
      <c r="A26" s="55">
        <f>Calendrier!H29</f>
        <v>42087</v>
      </c>
      <c r="B26" s="55"/>
      <c r="C26" s="55"/>
    </row>
    <row r="27" spans="1:3" ht="39.950000000000003" customHeight="1">
      <c r="A27" s="55">
        <f>Calendrier!H30</f>
        <v>42088</v>
      </c>
      <c r="B27" s="55"/>
      <c r="C27" s="55"/>
    </row>
    <row r="28" spans="1:3" ht="39.950000000000003" customHeight="1">
      <c r="A28" s="55">
        <f>Calendrier!H31</f>
        <v>42089</v>
      </c>
      <c r="B28" s="55"/>
      <c r="C28" s="55"/>
    </row>
    <row r="29" spans="1:3" ht="39.950000000000003" customHeight="1">
      <c r="A29" s="55">
        <f>Calendrier!H32</f>
        <v>42090</v>
      </c>
      <c r="B29" s="55"/>
      <c r="C29" s="55"/>
    </row>
    <row r="30" spans="1:3" ht="39.950000000000003" customHeight="1">
      <c r="A30" s="55">
        <f>Calendrier!H33</f>
        <v>42091</v>
      </c>
      <c r="B30" s="55"/>
      <c r="C30" s="55"/>
    </row>
    <row r="31" spans="1:3" ht="39.950000000000003" customHeight="1">
      <c r="A31" s="55">
        <f>Calendrier!H34</f>
        <v>42092</v>
      </c>
      <c r="B31" s="55"/>
      <c r="C31" s="55"/>
    </row>
    <row r="32" spans="1:3" ht="39.950000000000003" customHeight="1">
      <c r="A32" s="55">
        <f>Calendrier!H35</f>
        <v>42093</v>
      </c>
      <c r="B32" s="55"/>
      <c r="C32" s="55"/>
    </row>
    <row r="33" spans="1:3" ht="39.950000000000003" customHeight="1">
      <c r="A33" s="55">
        <f>Calendrier!H36</f>
        <v>42094</v>
      </c>
      <c r="B33" s="55"/>
      <c r="C33" s="55"/>
    </row>
    <row r="34" spans="1:3" ht="30" customHeight="1"/>
    <row r="35" spans="1:3" ht="30" customHeight="1"/>
    <row r="36" spans="1:3" ht="30" customHeight="1"/>
  </sheetData>
  <mergeCells count="2">
    <mergeCell ref="B1:C1"/>
    <mergeCell ref="F4:H5"/>
  </mergeCells>
  <conditionalFormatting sqref="A3:C33">
    <cfRule type="expression" dxfId="65" priority="5" stopIfTrue="1">
      <formula>AND(COUNTIF(Vacances,A3)&gt;0,A3&lt;&gt;"")</formula>
    </cfRule>
  </conditionalFormatting>
  <conditionalFormatting sqref="A3:C33">
    <cfRule type="expression" dxfId="64" priority="1">
      <formula>1</formula>
    </cfRule>
    <cfRule type="expression" dxfId="63" priority="2" stopIfTrue="1">
      <formula>AND(COUNTIF(Feries,$A3)&gt;0,$A3&lt;&gt;"")</formula>
    </cfRule>
    <cfRule type="expression" dxfId="62" priority="3" stopIfTrue="1">
      <formula>AND(COUNTIF(Ponts,$A3)&gt;0,$A3&lt;&gt;"")</formula>
    </cfRule>
    <cfRule type="expression" dxfId="61" priority="4" stopIfTrue="1">
      <formula>AND(WEEKDAY($A3,2)&gt;5,$A3&lt;&gt;"")</formula>
    </cfRule>
  </conditionalFormatting>
  <dataValidations count="1">
    <dataValidation type="list" allowBlank="1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AVRIL</v>
      </c>
      <c r="B2" s="48" t="s">
        <v>10</v>
      </c>
      <c r="C2" s="51" t="s">
        <v>11</v>
      </c>
    </row>
    <row r="3" spans="1:9" ht="39.950000000000003" customHeight="1">
      <c r="A3" s="55">
        <f>Calendrier!K6</f>
        <v>42095</v>
      </c>
      <c r="B3" s="55"/>
      <c r="C3" s="55"/>
    </row>
    <row r="4" spans="1:9" ht="39.950000000000003" customHeight="1">
      <c r="A4" s="55">
        <f>Calendrier!K7</f>
        <v>42096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Calendrier!K8</f>
        <v>42097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Calendrier!K9</f>
        <v>42098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Calendrier!K10</f>
        <v>42099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Calendrier!K11</f>
        <v>42100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Calendrier!K12</f>
        <v>42101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Calendrier!K13</f>
        <v>42102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Calendrier!K14</f>
        <v>42103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Calendrier!K15</f>
        <v>42104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Calendrier!K16</f>
        <v>42105</v>
      </c>
      <c r="B13" s="55"/>
      <c r="C13" s="55"/>
    </row>
    <row r="14" spans="1:9" ht="39.950000000000003" customHeight="1">
      <c r="A14" s="55">
        <f>Calendrier!K17</f>
        <v>42106</v>
      </c>
      <c r="B14" s="55"/>
      <c r="C14" s="55"/>
    </row>
    <row r="15" spans="1:9" ht="39.950000000000003" customHeight="1">
      <c r="A15" s="55">
        <f>Calendrier!K18</f>
        <v>42107</v>
      </c>
      <c r="B15" s="55"/>
      <c r="C15" s="55"/>
    </row>
    <row r="16" spans="1:9" ht="39.950000000000003" customHeight="1">
      <c r="A16" s="55">
        <f>Calendrier!K19</f>
        <v>42108</v>
      </c>
      <c r="B16" s="55"/>
      <c r="C16" s="55"/>
    </row>
    <row r="17" spans="1:3" ht="39.950000000000003" customHeight="1">
      <c r="A17" s="55">
        <f>Calendrier!K20</f>
        <v>42109</v>
      </c>
      <c r="B17" s="55"/>
      <c r="C17" s="55"/>
    </row>
    <row r="18" spans="1:3" ht="39.950000000000003" customHeight="1">
      <c r="A18" s="55">
        <f>Calendrier!K21</f>
        <v>42110</v>
      </c>
      <c r="B18" s="55"/>
      <c r="C18" s="55"/>
    </row>
    <row r="19" spans="1:3" ht="39.950000000000003" customHeight="1">
      <c r="A19" s="55">
        <f>Calendrier!K22</f>
        <v>42111</v>
      </c>
      <c r="B19" s="55"/>
      <c r="C19" s="55"/>
    </row>
    <row r="20" spans="1:3" ht="39.950000000000003" customHeight="1">
      <c r="A20" s="55">
        <f>Calendrier!K23</f>
        <v>42112</v>
      </c>
      <c r="B20" s="55"/>
      <c r="C20" s="55"/>
    </row>
    <row r="21" spans="1:3" ht="39.950000000000003" customHeight="1">
      <c r="A21" s="55">
        <f>Calendrier!K24</f>
        <v>42113</v>
      </c>
      <c r="B21" s="55"/>
      <c r="C21" s="55"/>
    </row>
    <row r="22" spans="1:3" ht="39.950000000000003" customHeight="1">
      <c r="A22" s="55">
        <f>Calendrier!K25</f>
        <v>42114</v>
      </c>
      <c r="B22" s="55"/>
      <c r="C22" s="55"/>
    </row>
    <row r="23" spans="1:3" ht="39.950000000000003" customHeight="1">
      <c r="A23" s="55">
        <f>Calendrier!K26</f>
        <v>42115</v>
      </c>
      <c r="B23" s="55"/>
      <c r="C23" s="55"/>
    </row>
    <row r="24" spans="1:3" ht="39.950000000000003" customHeight="1">
      <c r="A24" s="55">
        <f>Calendrier!K27</f>
        <v>42116</v>
      </c>
      <c r="B24" s="55"/>
      <c r="C24" s="55"/>
    </row>
    <row r="25" spans="1:3" ht="39.950000000000003" customHeight="1">
      <c r="A25" s="55">
        <f>Calendrier!K28</f>
        <v>42117</v>
      </c>
      <c r="B25" s="55"/>
      <c r="C25" s="55"/>
    </row>
    <row r="26" spans="1:3" ht="39.950000000000003" customHeight="1">
      <c r="A26" s="55">
        <f>Calendrier!K29</f>
        <v>42118</v>
      </c>
      <c r="B26" s="55"/>
      <c r="C26" s="55"/>
    </row>
    <row r="27" spans="1:3" ht="39.950000000000003" customHeight="1">
      <c r="A27" s="55">
        <f>Calendrier!K30</f>
        <v>42119</v>
      </c>
      <c r="B27" s="55"/>
      <c r="C27" s="55"/>
    </row>
    <row r="28" spans="1:3" ht="39.950000000000003" customHeight="1">
      <c r="A28" s="55">
        <f>Calendrier!K31</f>
        <v>42120</v>
      </c>
      <c r="B28" s="55"/>
      <c r="C28" s="55"/>
    </row>
    <row r="29" spans="1:3" ht="39.950000000000003" customHeight="1">
      <c r="A29" s="55">
        <f>Calendrier!K32</f>
        <v>42121</v>
      </c>
      <c r="B29" s="55"/>
      <c r="C29" s="55"/>
    </row>
    <row r="30" spans="1:3" ht="39.950000000000003" customHeight="1">
      <c r="A30" s="55">
        <f>Calendrier!K33</f>
        <v>42122</v>
      </c>
      <c r="B30" s="55"/>
      <c r="C30" s="55"/>
    </row>
    <row r="31" spans="1:3" ht="39.950000000000003" customHeight="1">
      <c r="A31" s="55">
        <f>Calendrier!K34</f>
        <v>42123</v>
      </c>
      <c r="B31" s="55"/>
      <c r="C31" s="55"/>
    </row>
    <row r="32" spans="1:3" ht="39.950000000000003" customHeight="1">
      <c r="A32" s="55">
        <f>Calendrier!K35</f>
        <v>42124</v>
      </c>
      <c r="B32" s="55"/>
      <c r="C32" s="55"/>
    </row>
    <row r="33" spans="1:3" ht="30" customHeight="1">
      <c r="A33" s="55"/>
      <c r="B33" s="55"/>
      <c r="C33" s="55"/>
    </row>
    <row r="34" spans="1:3" ht="30" customHeight="1"/>
  </sheetData>
  <mergeCells count="2">
    <mergeCell ref="B1:C1"/>
    <mergeCell ref="F4:H5"/>
  </mergeCells>
  <conditionalFormatting sqref="A3:C33">
    <cfRule type="expression" dxfId="60" priority="5" stopIfTrue="1">
      <formula>AND(COUNTIF(Vacances,A3)&gt;0,A3&lt;&gt;"")</formula>
    </cfRule>
  </conditionalFormatting>
  <conditionalFormatting sqref="A3:C33">
    <cfRule type="expression" dxfId="59" priority="1">
      <formula>1</formula>
    </cfRule>
    <cfRule type="expression" dxfId="58" priority="2" stopIfTrue="1">
      <formula>AND(COUNTIF(Feries,$A3)&gt;0,$A3&lt;&gt;"")</formula>
    </cfRule>
    <cfRule type="expression" dxfId="57" priority="3" stopIfTrue="1">
      <formula>AND(COUNTIF(Ponts,$A3)&gt;0,$A3&lt;&gt;"")</formula>
    </cfRule>
    <cfRule type="expression" dxfId="56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I37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5" t="str">
        <f ca="1">MID(CELL("nomfichier",B1),FIND("]",CELL("nomfichier",B1))+1,LEN(CELL("nomfichier",B1))-FIND("]",CELL("nomfichier",B1)))</f>
        <v>MAI</v>
      </c>
      <c r="B2" s="48" t="s">
        <v>10</v>
      </c>
      <c r="C2" s="48" t="s">
        <v>11</v>
      </c>
    </row>
    <row r="3" spans="1:9" ht="39.950000000000003" customHeight="1">
      <c r="A3" s="55">
        <f>Calendrier!N6</f>
        <v>42125</v>
      </c>
      <c r="B3" s="55"/>
      <c r="C3" s="55"/>
    </row>
    <row r="4" spans="1:9" ht="39.950000000000003" customHeight="1">
      <c r="A4" s="55">
        <f>Calendrier!N7</f>
        <v>42126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Calendrier!N8</f>
        <v>42127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Calendrier!N9</f>
        <v>42128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Calendrier!N10</f>
        <v>42129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Calendrier!N11</f>
        <v>42130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Calendrier!N12</f>
        <v>42131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Calendrier!N13</f>
        <v>42132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Calendrier!N14</f>
        <v>42133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Calendrier!N15</f>
        <v>42134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Calendrier!N16</f>
        <v>42135</v>
      </c>
      <c r="B13" s="55"/>
      <c r="C13" s="55"/>
    </row>
    <row r="14" spans="1:9" ht="39.950000000000003" customHeight="1">
      <c r="A14" s="55">
        <f>Calendrier!N17</f>
        <v>42136</v>
      </c>
      <c r="B14" s="55"/>
      <c r="C14" s="55"/>
    </row>
    <row r="15" spans="1:9" ht="39.950000000000003" customHeight="1">
      <c r="A15" s="55">
        <f>Calendrier!N18</f>
        <v>42137</v>
      </c>
      <c r="B15" s="55"/>
      <c r="C15" s="55"/>
    </row>
    <row r="16" spans="1:9" ht="39.950000000000003" customHeight="1">
      <c r="A16" s="55">
        <f>Calendrier!N19</f>
        <v>42138</v>
      </c>
      <c r="B16" s="55"/>
      <c r="C16" s="55"/>
    </row>
    <row r="17" spans="1:3" ht="39.950000000000003" customHeight="1">
      <c r="A17" s="55">
        <f>Calendrier!N20</f>
        <v>42139</v>
      </c>
      <c r="B17" s="55"/>
      <c r="C17" s="55"/>
    </row>
    <row r="18" spans="1:3" ht="39.950000000000003" customHeight="1">
      <c r="A18" s="55">
        <f>Calendrier!N21</f>
        <v>42140</v>
      </c>
      <c r="B18" s="55"/>
      <c r="C18" s="55"/>
    </row>
    <row r="19" spans="1:3" ht="39.950000000000003" customHeight="1">
      <c r="A19" s="55">
        <f>Calendrier!N22</f>
        <v>42141</v>
      </c>
      <c r="B19" s="55"/>
      <c r="C19" s="55"/>
    </row>
    <row r="20" spans="1:3" ht="39.950000000000003" customHeight="1">
      <c r="A20" s="55">
        <f>Calendrier!N23</f>
        <v>42142</v>
      </c>
      <c r="B20" s="55"/>
      <c r="C20" s="55"/>
    </row>
    <row r="21" spans="1:3" ht="39.950000000000003" customHeight="1">
      <c r="A21" s="55">
        <f>Calendrier!N24</f>
        <v>42143</v>
      </c>
      <c r="B21" s="55"/>
      <c r="C21" s="55"/>
    </row>
    <row r="22" spans="1:3" ht="39.950000000000003" customHeight="1">
      <c r="A22" s="55">
        <f>Calendrier!N25</f>
        <v>42144</v>
      </c>
      <c r="B22" s="55"/>
      <c r="C22" s="55"/>
    </row>
    <row r="23" spans="1:3" ht="39.950000000000003" customHeight="1">
      <c r="A23" s="55">
        <f>Calendrier!N26</f>
        <v>42145</v>
      </c>
      <c r="B23" s="55"/>
      <c r="C23" s="55"/>
    </row>
    <row r="24" spans="1:3" ht="39.950000000000003" customHeight="1">
      <c r="A24" s="55">
        <f>Calendrier!N27</f>
        <v>42146</v>
      </c>
      <c r="B24" s="55"/>
      <c r="C24" s="55"/>
    </row>
    <row r="25" spans="1:3" ht="39.950000000000003" customHeight="1">
      <c r="A25" s="55">
        <f>Calendrier!N28</f>
        <v>42147</v>
      </c>
      <c r="B25" s="55"/>
      <c r="C25" s="55"/>
    </row>
    <row r="26" spans="1:3" ht="39.950000000000003" customHeight="1">
      <c r="A26" s="55">
        <f>Calendrier!N29</f>
        <v>42148</v>
      </c>
      <c r="B26" s="55"/>
      <c r="C26" s="55"/>
    </row>
    <row r="27" spans="1:3" ht="39.950000000000003" customHeight="1">
      <c r="A27" s="55">
        <f>Calendrier!N30</f>
        <v>42149</v>
      </c>
      <c r="B27" s="55"/>
      <c r="C27" s="55"/>
    </row>
    <row r="28" spans="1:3" ht="39.950000000000003" customHeight="1">
      <c r="A28" s="55">
        <f>Calendrier!N31</f>
        <v>42150</v>
      </c>
      <c r="B28" s="55"/>
      <c r="C28" s="55"/>
    </row>
    <row r="29" spans="1:3" ht="39.950000000000003" customHeight="1">
      <c r="A29" s="55">
        <f>Calendrier!N32</f>
        <v>42151</v>
      </c>
      <c r="B29" s="55"/>
      <c r="C29" s="55"/>
    </row>
    <row r="30" spans="1:3" ht="39.950000000000003" customHeight="1">
      <c r="A30" s="55">
        <f>Calendrier!N33</f>
        <v>42152</v>
      </c>
      <c r="B30" s="55"/>
      <c r="C30" s="55"/>
    </row>
    <row r="31" spans="1:3" ht="39.950000000000003" customHeight="1">
      <c r="A31" s="55">
        <f>Calendrier!N34</f>
        <v>42153</v>
      </c>
      <c r="B31" s="55"/>
      <c r="C31" s="55"/>
    </row>
    <row r="32" spans="1:3" ht="39.950000000000003" customHeight="1">
      <c r="A32" s="55">
        <f>Calendrier!N35</f>
        <v>42154</v>
      </c>
      <c r="B32" s="55"/>
      <c r="C32" s="55"/>
    </row>
    <row r="33" spans="1:3" ht="39.950000000000003" customHeight="1">
      <c r="A33" s="55">
        <f>Calendrier!N36</f>
        <v>42155</v>
      </c>
      <c r="B33" s="55"/>
      <c r="C33" s="55"/>
    </row>
    <row r="34" spans="1:3" ht="30" customHeight="1"/>
    <row r="35" spans="1:3" ht="30" customHeight="1"/>
    <row r="36" spans="1:3" ht="30" customHeight="1"/>
    <row r="37" spans="1:3" ht="30" customHeight="1"/>
  </sheetData>
  <mergeCells count="2">
    <mergeCell ref="B1:C1"/>
    <mergeCell ref="F4:H5"/>
  </mergeCells>
  <conditionalFormatting sqref="A3:C33">
    <cfRule type="expression" dxfId="55" priority="5" stopIfTrue="1">
      <formula>AND(COUNTIF(Vacances,A3)&gt;0,A3&lt;&gt;"")</formula>
    </cfRule>
  </conditionalFormatting>
  <conditionalFormatting sqref="A3:C33">
    <cfRule type="expression" dxfId="54" priority="1">
      <formula>1</formula>
    </cfRule>
    <cfRule type="expression" dxfId="53" priority="2" stopIfTrue="1">
      <formula>AND(COUNTIF(Feries,$A3)&gt;0,$A3&lt;&gt;"")</formula>
    </cfRule>
    <cfRule type="expression" dxfId="52" priority="3" stopIfTrue="1">
      <formula>AND(COUNTIF(Ponts,$A3)&gt;0,$A3&lt;&gt;"")</formula>
    </cfRule>
    <cfRule type="expression" dxfId="51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I35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JUIN</v>
      </c>
      <c r="B2" s="48" t="s">
        <v>10</v>
      </c>
      <c r="C2" s="51" t="s">
        <v>11</v>
      </c>
    </row>
    <row r="3" spans="1:9" ht="39.950000000000003" customHeight="1">
      <c r="A3" s="55">
        <f>Calendrier!Q6</f>
        <v>42156</v>
      </c>
      <c r="B3" s="55"/>
      <c r="C3" s="55"/>
    </row>
    <row r="4" spans="1:9" ht="39.950000000000003" customHeight="1">
      <c r="A4" s="55">
        <f>Calendrier!Q7</f>
        <v>42157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Calendrier!Q8</f>
        <v>42158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Calendrier!Q9</f>
        <v>42159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Calendrier!Q10</f>
        <v>42160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Calendrier!Q11</f>
        <v>42161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Calendrier!Q12</f>
        <v>42162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Calendrier!Q13</f>
        <v>42163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Calendrier!Q14</f>
        <v>42164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Calendrier!Q15</f>
        <v>42165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Calendrier!Q16</f>
        <v>42166</v>
      </c>
      <c r="B13" s="55"/>
      <c r="C13" s="55"/>
    </row>
    <row r="14" spans="1:9" ht="39.950000000000003" customHeight="1">
      <c r="A14" s="55">
        <f>Calendrier!Q17</f>
        <v>42167</v>
      </c>
      <c r="B14" s="55"/>
      <c r="C14" s="55"/>
    </row>
    <row r="15" spans="1:9" ht="39.950000000000003" customHeight="1">
      <c r="A15" s="55">
        <f>Calendrier!Q18</f>
        <v>42168</v>
      </c>
      <c r="B15" s="55"/>
      <c r="C15" s="55"/>
    </row>
    <row r="16" spans="1:9" ht="39.950000000000003" customHeight="1">
      <c r="A16" s="55">
        <f>Calendrier!Q19</f>
        <v>42169</v>
      </c>
      <c r="B16" s="55"/>
      <c r="C16" s="55"/>
    </row>
    <row r="17" spans="1:3" ht="39.950000000000003" customHeight="1">
      <c r="A17" s="55">
        <f>Calendrier!Q20</f>
        <v>42170</v>
      </c>
      <c r="B17" s="55"/>
      <c r="C17" s="55"/>
    </row>
    <row r="18" spans="1:3" ht="39.950000000000003" customHeight="1">
      <c r="A18" s="55">
        <f>Calendrier!Q21</f>
        <v>42171</v>
      </c>
      <c r="B18" s="55"/>
      <c r="C18" s="55"/>
    </row>
    <row r="19" spans="1:3" ht="39.950000000000003" customHeight="1">
      <c r="A19" s="55">
        <f>Calendrier!Q22</f>
        <v>42172</v>
      </c>
      <c r="B19" s="55"/>
      <c r="C19" s="55"/>
    </row>
    <row r="20" spans="1:3" ht="39.950000000000003" customHeight="1">
      <c r="A20" s="55">
        <f>Calendrier!Q23</f>
        <v>42173</v>
      </c>
      <c r="B20" s="55"/>
      <c r="C20" s="55"/>
    </row>
    <row r="21" spans="1:3" ht="39.950000000000003" customHeight="1">
      <c r="A21" s="55">
        <f>Calendrier!Q24</f>
        <v>42174</v>
      </c>
      <c r="B21" s="55"/>
      <c r="C21" s="55"/>
    </row>
    <row r="22" spans="1:3" ht="39.950000000000003" customHeight="1">
      <c r="A22" s="55">
        <f>Calendrier!Q25</f>
        <v>42175</v>
      </c>
      <c r="B22" s="55"/>
      <c r="C22" s="55"/>
    </row>
    <row r="23" spans="1:3" ht="39.950000000000003" customHeight="1">
      <c r="A23" s="55">
        <f>Calendrier!Q26</f>
        <v>42176</v>
      </c>
      <c r="B23" s="55"/>
      <c r="C23" s="55"/>
    </row>
    <row r="24" spans="1:3" ht="39.950000000000003" customHeight="1">
      <c r="A24" s="55">
        <f>Calendrier!Q27</f>
        <v>42177</v>
      </c>
      <c r="B24" s="55"/>
      <c r="C24" s="55"/>
    </row>
    <row r="25" spans="1:3" ht="39.950000000000003" customHeight="1">
      <c r="A25" s="55">
        <f>Calendrier!Q28</f>
        <v>42178</v>
      </c>
      <c r="B25" s="55"/>
      <c r="C25" s="55"/>
    </row>
    <row r="26" spans="1:3" ht="39.950000000000003" customHeight="1">
      <c r="A26" s="55">
        <f>Calendrier!Q29</f>
        <v>42179</v>
      </c>
      <c r="B26" s="55"/>
      <c r="C26" s="55"/>
    </row>
    <row r="27" spans="1:3" ht="39.950000000000003" customHeight="1">
      <c r="A27" s="55">
        <f>Calendrier!Q30</f>
        <v>42180</v>
      </c>
      <c r="B27" s="55"/>
      <c r="C27" s="55"/>
    </row>
    <row r="28" spans="1:3" ht="39.950000000000003" customHeight="1">
      <c r="A28" s="55">
        <f>Calendrier!Q31</f>
        <v>42181</v>
      </c>
      <c r="B28" s="55"/>
      <c r="C28" s="55"/>
    </row>
    <row r="29" spans="1:3" ht="39.950000000000003" customHeight="1">
      <c r="A29" s="55">
        <f>Calendrier!Q32</f>
        <v>42182</v>
      </c>
      <c r="B29" s="55"/>
      <c r="C29" s="55"/>
    </row>
    <row r="30" spans="1:3" ht="39.950000000000003" customHeight="1">
      <c r="A30" s="55">
        <f>Calendrier!Q33</f>
        <v>42183</v>
      </c>
      <c r="B30" s="55"/>
      <c r="C30" s="55"/>
    </row>
    <row r="31" spans="1:3" ht="39.950000000000003" customHeight="1">
      <c r="A31" s="55">
        <f>Calendrier!Q34</f>
        <v>42184</v>
      </c>
      <c r="B31" s="55"/>
      <c r="C31" s="55"/>
    </row>
    <row r="32" spans="1:3" ht="39.950000000000003" customHeight="1">
      <c r="A32" s="55">
        <f>Calendrier!Q35</f>
        <v>42185</v>
      </c>
      <c r="B32" s="55"/>
      <c r="C32" s="55"/>
    </row>
    <row r="33" spans="1:3" ht="30" customHeight="1">
      <c r="A33" s="55"/>
      <c r="B33" s="55"/>
      <c r="C33" s="55"/>
    </row>
    <row r="34" spans="1:3" ht="30" customHeight="1"/>
    <row r="35" spans="1:3" ht="30" customHeight="1"/>
  </sheetData>
  <mergeCells count="2">
    <mergeCell ref="B1:C1"/>
    <mergeCell ref="F4:H5"/>
  </mergeCells>
  <conditionalFormatting sqref="A3:C33">
    <cfRule type="expression" dxfId="50" priority="5" stopIfTrue="1">
      <formula>AND(COUNTIF(Vacances,A3)&gt;0,A3&lt;&gt;"")</formula>
    </cfRule>
  </conditionalFormatting>
  <conditionalFormatting sqref="A3:C33">
    <cfRule type="expression" dxfId="49" priority="1">
      <formula>1</formula>
    </cfRule>
    <cfRule type="expression" dxfId="48" priority="2" stopIfTrue="1">
      <formula>AND(COUNTIF(Feries,$A3)&gt;0,$A3&lt;&gt;"")</formula>
    </cfRule>
    <cfRule type="expression" dxfId="47" priority="3" stopIfTrue="1">
      <formula>AND(COUNTIF(Ponts,$A3)&gt;0,$A3&lt;&gt;"")</formula>
    </cfRule>
    <cfRule type="expression" dxfId="46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I37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JUILLET</v>
      </c>
      <c r="B2" s="48" t="s">
        <v>10</v>
      </c>
      <c r="C2" s="51" t="s">
        <v>11</v>
      </c>
    </row>
    <row r="3" spans="1:9" ht="39.950000000000003" customHeight="1">
      <c r="A3" s="55">
        <f>Calendrier!T6</f>
        <v>42186</v>
      </c>
      <c r="B3" s="55"/>
      <c r="C3" s="55"/>
    </row>
    <row r="4" spans="1:9" ht="39.950000000000003" customHeight="1">
      <c r="A4" s="55">
        <f>Calendrier!T7</f>
        <v>42187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Calendrier!T8</f>
        <v>42188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Calendrier!T9</f>
        <v>42189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Calendrier!T10</f>
        <v>42190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Calendrier!T11</f>
        <v>42191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Calendrier!T12</f>
        <v>42192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Calendrier!T13</f>
        <v>42193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Calendrier!T14</f>
        <v>42194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Calendrier!T15</f>
        <v>42195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Calendrier!T16</f>
        <v>42196</v>
      </c>
      <c r="B13" s="55"/>
      <c r="C13" s="55"/>
    </row>
    <row r="14" spans="1:9" ht="39.950000000000003" customHeight="1">
      <c r="A14" s="55">
        <f>Calendrier!T17</f>
        <v>42197</v>
      </c>
      <c r="B14" s="55"/>
      <c r="C14" s="55"/>
    </row>
    <row r="15" spans="1:9" ht="39.950000000000003" customHeight="1">
      <c r="A15" s="55">
        <f>Calendrier!T18</f>
        <v>42198</v>
      </c>
      <c r="B15" s="55"/>
      <c r="C15" s="55"/>
    </row>
    <row r="16" spans="1:9" ht="39.950000000000003" customHeight="1">
      <c r="A16" s="55">
        <f>Calendrier!T19</f>
        <v>42199</v>
      </c>
      <c r="B16" s="55"/>
      <c r="C16" s="55"/>
    </row>
    <row r="17" spans="1:3" ht="39.950000000000003" customHeight="1">
      <c r="A17" s="55">
        <f>Calendrier!T20</f>
        <v>42200</v>
      </c>
      <c r="B17" s="55"/>
      <c r="C17" s="55"/>
    </row>
    <row r="18" spans="1:3" ht="39.950000000000003" customHeight="1">
      <c r="A18" s="55">
        <f>Calendrier!T21</f>
        <v>42201</v>
      </c>
      <c r="B18" s="55"/>
      <c r="C18" s="55"/>
    </row>
    <row r="19" spans="1:3" ht="39.950000000000003" customHeight="1">
      <c r="A19" s="55">
        <f>Calendrier!T22</f>
        <v>42202</v>
      </c>
      <c r="B19" s="55"/>
      <c r="C19" s="55"/>
    </row>
    <row r="20" spans="1:3" ht="39.950000000000003" customHeight="1">
      <c r="A20" s="55">
        <f>Calendrier!T23</f>
        <v>42203</v>
      </c>
      <c r="B20" s="55"/>
      <c r="C20" s="55"/>
    </row>
    <row r="21" spans="1:3" ht="39.950000000000003" customHeight="1">
      <c r="A21" s="55">
        <f>Calendrier!T24</f>
        <v>42204</v>
      </c>
      <c r="B21" s="55"/>
      <c r="C21" s="55"/>
    </row>
    <row r="22" spans="1:3" ht="39.950000000000003" customHeight="1">
      <c r="A22" s="55">
        <f>Calendrier!T25</f>
        <v>42205</v>
      </c>
      <c r="B22" s="55"/>
      <c r="C22" s="55"/>
    </row>
    <row r="23" spans="1:3" ht="39.950000000000003" customHeight="1">
      <c r="A23" s="55">
        <f>Calendrier!T26</f>
        <v>42206</v>
      </c>
      <c r="B23" s="55"/>
      <c r="C23" s="55"/>
    </row>
    <row r="24" spans="1:3" ht="39.950000000000003" customHeight="1">
      <c r="A24" s="55">
        <f>Calendrier!T27</f>
        <v>42207</v>
      </c>
      <c r="B24" s="55"/>
      <c r="C24" s="55"/>
    </row>
    <row r="25" spans="1:3" ht="39.950000000000003" customHeight="1">
      <c r="A25" s="55">
        <f>Calendrier!T28</f>
        <v>42208</v>
      </c>
      <c r="B25" s="55"/>
      <c r="C25" s="55"/>
    </row>
    <row r="26" spans="1:3" ht="39.950000000000003" customHeight="1">
      <c r="A26" s="55">
        <f>Calendrier!T29</f>
        <v>42209</v>
      </c>
      <c r="B26" s="55"/>
      <c r="C26" s="55"/>
    </row>
    <row r="27" spans="1:3" ht="39.950000000000003" customHeight="1">
      <c r="A27" s="55">
        <f>Calendrier!T30</f>
        <v>42210</v>
      </c>
      <c r="B27" s="55"/>
      <c r="C27" s="55"/>
    </row>
    <row r="28" spans="1:3" ht="39.950000000000003" customHeight="1">
      <c r="A28" s="55">
        <f>Calendrier!T31</f>
        <v>42211</v>
      </c>
      <c r="B28" s="55"/>
      <c r="C28" s="55"/>
    </row>
    <row r="29" spans="1:3" ht="39.950000000000003" customHeight="1">
      <c r="A29" s="55">
        <f>Calendrier!T32</f>
        <v>42212</v>
      </c>
      <c r="B29" s="55"/>
      <c r="C29" s="55"/>
    </row>
    <row r="30" spans="1:3" ht="39.950000000000003" customHeight="1">
      <c r="A30" s="55">
        <f>Calendrier!T33</f>
        <v>42213</v>
      </c>
      <c r="B30" s="55"/>
      <c r="C30" s="55"/>
    </row>
    <row r="31" spans="1:3" ht="39.950000000000003" customHeight="1">
      <c r="A31" s="55">
        <f>Calendrier!T34</f>
        <v>42214</v>
      </c>
      <c r="B31" s="55"/>
      <c r="C31" s="55"/>
    </row>
    <row r="32" spans="1:3" ht="39.950000000000003" customHeight="1">
      <c r="A32" s="55">
        <f>Calendrier!T35</f>
        <v>42215</v>
      </c>
      <c r="B32" s="55"/>
      <c r="C32" s="55"/>
    </row>
    <row r="33" spans="1:3" ht="39.950000000000003" customHeight="1">
      <c r="A33" s="55">
        <f>Calendrier!T36</f>
        <v>42216</v>
      </c>
      <c r="B33" s="55"/>
      <c r="C33" s="55"/>
    </row>
    <row r="34" spans="1:3" ht="30" customHeight="1"/>
    <row r="35" spans="1:3" ht="30" customHeight="1"/>
    <row r="36" spans="1:3" ht="30" customHeight="1"/>
    <row r="37" spans="1:3" ht="30" customHeight="1"/>
  </sheetData>
  <mergeCells count="2">
    <mergeCell ref="B1:C1"/>
    <mergeCell ref="F4:H5"/>
  </mergeCells>
  <conditionalFormatting sqref="A3:C33">
    <cfRule type="expression" dxfId="45" priority="5" stopIfTrue="1">
      <formula>AND(COUNTIF(Vacances,A3)&gt;0,A3&lt;&gt;"")</formula>
    </cfRule>
  </conditionalFormatting>
  <conditionalFormatting sqref="A3:C33">
    <cfRule type="expression" dxfId="44" priority="1">
      <formula>1</formula>
    </cfRule>
    <cfRule type="expression" dxfId="43" priority="2" stopIfTrue="1">
      <formula>AND(COUNTIF(Feries,$A3)&gt;0,$A3&lt;&gt;"")</formula>
    </cfRule>
    <cfRule type="expression" dxfId="42" priority="3" stopIfTrue="1">
      <formula>AND(COUNTIF(Ponts,$A3)&gt;0,$A3&lt;&gt;"")</formula>
    </cfRule>
    <cfRule type="expression" dxfId="41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I37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AOUT</v>
      </c>
      <c r="B2" s="48" t="s">
        <v>10</v>
      </c>
      <c r="C2" s="51" t="s">
        <v>11</v>
      </c>
    </row>
    <row r="3" spans="1:9" ht="39.950000000000003" customHeight="1">
      <c r="A3" s="55">
        <f>Calendrier!W6</f>
        <v>42217</v>
      </c>
      <c r="B3" s="55"/>
      <c r="C3" s="55"/>
    </row>
    <row r="4" spans="1:9" ht="39.950000000000003" customHeight="1">
      <c r="A4" s="55">
        <f>Calendrier!W7</f>
        <v>42218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Calendrier!W8</f>
        <v>42219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Calendrier!W9</f>
        <v>42220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Calendrier!W10</f>
        <v>42221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Calendrier!W11</f>
        <v>42222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Calendrier!W12</f>
        <v>42223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Calendrier!W13</f>
        <v>42224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Calendrier!W14</f>
        <v>42225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Calendrier!W15</f>
        <v>42226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Calendrier!W16</f>
        <v>42227</v>
      </c>
      <c r="B13" s="55"/>
      <c r="C13" s="55"/>
    </row>
    <row r="14" spans="1:9" ht="39.950000000000003" customHeight="1">
      <c r="A14" s="55">
        <f>Calendrier!W17</f>
        <v>42228</v>
      </c>
      <c r="B14" s="55"/>
      <c r="C14" s="55"/>
    </row>
    <row r="15" spans="1:9" ht="39.950000000000003" customHeight="1">
      <c r="A15" s="55">
        <f>Calendrier!W18</f>
        <v>42229</v>
      </c>
      <c r="B15" s="55"/>
      <c r="C15" s="55"/>
    </row>
    <row r="16" spans="1:9" ht="39.950000000000003" customHeight="1">
      <c r="A16" s="55">
        <f>Calendrier!W19</f>
        <v>42230</v>
      </c>
      <c r="B16" s="55"/>
      <c r="C16" s="55"/>
    </row>
    <row r="17" spans="1:3" ht="39.950000000000003" customHeight="1">
      <c r="A17" s="55">
        <f>Calendrier!W20</f>
        <v>42231</v>
      </c>
      <c r="B17" s="55"/>
      <c r="C17" s="55"/>
    </row>
    <row r="18" spans="1:3" ht="39.950000000000003" customHeight="1">
      <c r="A18" s="55">
        <f>Calendrier!W21</f>
        <v>42232</v>
      </c>
      <c r="B18" s="55"/>
      <c r="C18" s="55"/>
    </row>
    <row r="19" spans="1:3" ht="39.950000000000003" customHeight="1">
      <c r="A19" s="55">
        <f>Calendrier!W22</f>
        <v>42233</v>
      </c>
      <c r="B19" s="55"/>
      <c r="C19" s="55"/>
    </row>
    <row r="20" spans="1:3" ht="39.950000000000003" customHeight="1">
      <c r="A20" s="55">
        <f>Calendrier!W23</f>
        <v>42234</v>
      </c>
      <c r="B20" s="55"/>
      <c r="C20" s="55"/>
    </row>
    <row r="21" spans="1:3" ht="39.950000000000003" customHeight="1">
      <c r="A21" s="55">
        <f>Calendrier!W24</f>
        <v>42235</v>
      </c>
      <c r="B21" s="55"/>
      <c r="C21" s="55"/>
    </row>
    <row r="22" spans="1:3" ht="39.950000000000003" customHeight="1">
      <c r="A22" s="55">
        <f>Calendrier!W25</f>
        <v>42236</v>
      </c>
      <c r="B22" s="55"/>
      <c r="C22" s="55"/>
    </row>
    <row r="23" spans="1:3" ht="39.950000000000003" customHeight="1">
      <c r="A23" s="55">
        <f>Calendrier!W26</f>
        <v>42237</v>
      </c>
      <c r="B23" s="55"/>
      <c r="C23" s="55"/>
    </row>
    <row r="24" spans="1:3" ht="39.950000000000003" customHeight="1">
      <c r="A24" s="55">
        <f>Calendrier!W27</f>
        <v>42238</v>
      </c>
      <c r="B24" s="55"/>
      <c r="C24" s="55"/>
    </row>
    <row r="25" spans="1:3" ht="39.950000000000003" customHeight="1">
      <c r="A25" s="55">
        <f>Calendrier!W28</f>
        <v>42239</v>
      </c>
      <c r="B25" s="55"/>
      <c r="C25" s="55"/>
    </row>
    <row r="26" spans="1:3" ht="39.950000000000003" customHeight="1">
      <c r="A26" s="55">
        <f>Calendrier!W29</f>
        <v>42240</v>
      </c>
      <c r="B26" s="55"/>
      <c r="C26" s="55"/>
    </row>
    <row r="27" spans="1:3" ht="39.950000000000003" customHeight="1">
      <c r="A27" s="55">
        <f>Calendrier!W30</f>
        <v>42241</v>
      </c>
      <c r="B27" s="55"/>
      <c r="C27" s="55"/>
    </row>
    <row r="28" spans="1:3" ht="39.950000000000003" customHeight="1">
      <c r="A28" s="55">
        <f>Calendrier!W31</f>
        <v>42242</v>
      </c>
      <c r="B28" s="55"/>
      <c r="C28" s="55"/>
    </row>
    <row r="29" spans="1:3" ht="39.950000000000003" customHeight="1">
      <c r="A29" s="55">
        <f>Calendrier!W32</f>
        <v>42243</v>
      </c>
      <c r="B29" s="55"/>
      <c r="C29" s="55"/>
    </row>
    <row r="30" spans="1:3" ht="39.950000000000003" customHeight="1">
      <c r="A30" s="55">
        <f>Calendrier!W33</f>
        <v>42244</v>
      </c>
      <c r="B30" s="55"/>
      <c r="C30" s="55"/>
    </row>
    <row r="31" spans="1:3" ht="39.950000000000003" customHeight="1">
      <c r="A31" s="55">
        <f>Calendrier!W34</f>
        <v>42245</v>
      </c>
      <c r="B31" s="55"/>
      <c r="C31" s="55"/>
    </row>
    <row r="32" spans="1:3" ht="39.950000000000003" customHeight="1">
      <c r="A32" s="55">
        <f>Calendrier!W35</f>
        <v>42246</v>
      </c>
      <c r="B32" s="55"/>
      <c r="C32" s="55"/>
    </row>
    <row r="33" spans="1:3" ht="39.950000000000003" customHeight="1">
      <c r="A33" s="55">
        <f>Calendrier!W36</f>
        <v>42247</v>
      </c>
      <c r="B33" s="55"/>
      <c r="C33" s="55"/>
    </row>
    <row r="34" spans="1:3" ht="30" customHeight="1"/>
    <row r="35" spans="1:3" ht="30" customHeight="1"/>
    <row r="36" spans="1:3" ht="30" customHeight="1"/>
    <row r="37" spans="1:3" ht="30" customHeight="1"/>
  </sheetData>
  <mergeCells count="2">
    <mergeCell ref="B1:C1"/>
    <mergeCell ref="F4:H5"/>
  </mergeCells>
  <conditionalFormatting sqref="A3:C33">
    <cfRule type="expression" dxfId="40" priority="5" stopIfTrue="1">
      <formula>AND(COUNTIF(Vacances,A3)&gt;0,A3&lt;&gt;"")</formula>
    </cfRule>
  </conditionalFormatting>
  <conditionalFormatting sqref="A3:C33">
    <cfRule type="expression" dxfId="39" priority="1">
      <formula>1</formula>
    </cfRule>
    <cfRule type="expression" dxfId="38" priority="2" stopIfTrue="1">
      <formula>AND(COUNTIF(Feries,$A3)&gt;0,$A3&lt;&gt;"")</formula>
    </cfRule>
    <cfRule type="expression" dxfId="37" priority="3" stopIfTrue="1">
      <formula>AND(COUNTIF(Ponts,$A3)&gt;0,$A3&lt;&gt;"")</formula>
    </cfRule>
    <cfRule type="expression" dxfId="36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I35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SEPTEMBRE</v>
      </c>
      <c r="B2" s="48" t="s">
        <v>10</v>
      </c>
      <c r="C2" s="51" t="s">
        <v>11</v>
      </c>
    </row>
    <row r="3" spans="1:9" ht="39.950000000000003" customHeight="1">
      <c r="A3" s="55">
        <f>Calendrier!Z6</f>
        <v>42248</v>
      </c>
      <c r="B3" s="55"/>
      <c r="C3" s="55"/>
    </row>
    <row r="4" spans="1:9" ht="39.950000000000003" customHeight="1">
      <c r="A4" s="55">
        <f>Calendrier!Z7</f>
        <v>42249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Calendrier!Z8</f>
        <v>42250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Calendrier!Z9</f>
        <v>42251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Calendrier!Z10</f>
        <v>42252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Calendrier!Z11</f>
        <v>42253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Calendrier!Z12</f>
        <v>42254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Calendrier!Z13</f>
        <v>42255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Calendrier!Z14</f>
        <v>42256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Calendrier!Z15</f>
        <v>42257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Calendrier!Z16</f>
        <v>42258</v>
      </c>
      <c r="B13" s="55"/>
      <c r="C13" s="55"/>
    </row>
    <row r="14" spans="1:9" ht="39.950000000000003" customHeight="1">
      <c r="A14" s="55">
        <f>Calendrier!Z17</f>
        <v>42259</v>
      </c>
      <c r="B14" s="55"/>
      <c r="C14" s="55"/>
    </row>
    <row r="15" spans="1:9" ht="39.950000000000003" customHeight="1">
      <c r="A15" s="55">
        <f>Calendrier!Z18</f>
        <v>42260</v>
      </c>
      <c r="B15" s="55"/>
      <c r="C15" s="55"/>
    </row>
    <row r="16" spans="1:9" ht="39.950000000000003" customHeight="1">
      <c r="A16" s="55">
        <f>Calendrier!Z19</f>
        <v>42261</v>
      </c>
      <c r="B16" s="55"/>
      <c r="C16" s="55"/>
    </row>
    <row r="17" spans="1:3" ht="39.950000000000003" customHeight="1">
      <c r="A17" s="55">
        <f>Calendrier!Z20</f>
        <v>42262</v>
      </c>
      <c r="B17" s="55"/>
      <c r="C17" s="55"/>
    </row>
    <row r="18" spans="1:3" ht="39.950000000000003" customHeight="1">
      <c r="A18" s="55">
        <f>Calendrier!Z21</f>
        <v>42263</v>
      </c>
      <c r="B18" s="55"/>
      <c r="C18" s="55"/>
    </row>
    <row r="19" spans="1:3" ht="39.950000000000003" customHeight="1">
      <c r="A19" s="55">
        <f>Calendrier!Z22</f>
        <v>42264</v>
      </c>
      <c r="B19" s="55"/>
      <c r="C19" s="55"/>
    </row>
    <row r="20" spans="1:3" ht="39.950000000000003" customHeight="1">
      <c r="A20" s="55">
        <f>Calendrier!Z23</f>
        <v>42265</v>
      </c>
      <c r="B20" s="55"/>
      <c r="C20" s="55"/>
    </row>
    <row r="21" spans="1:3" ht="39.950000000000003" customHeight="1">
      <c r="A21" s="55">
        <f>Calendrier!Z24</f>
        <v>42266</v>
      </c>
      <c r="B21" s="55"/>
      <c r="C21" s="55"/>
    </row>
    <row r="22" spans="1:3" ht="39.950000000000003" customHeight="1">
      <c r="A22" s="55">
        <f>Calendrier!Z25</f>
        <v>42267</v>
      </c>
      <c r="B22" s="55"/>
      <c r="C22" s="55"/>
    </row>
    <row r="23" spans="1:3" ht="39.950000000000003" customHeight="1">
      <c r="A23" s="55">
        <f>Calendrier!Z26</f>
        <v>42268</v>
      </c>
      <c r="B23" s="55"/>
      <c r="C23" s="55"/>
    </row>
    <row r="24" spans="1:3" ht="39.950000000000003" customHeight="1">
      <c r="A24" s="55">
        <f>Calendrier!Z27</f>
        <v>42269</v>
      </c>
      <c r="B24" s="55"/>
      <c r="C24" s="55"/>
    </row>
    <row r="25" spans="1:3" ht="39.950000000000003" customHeight="1">
      <c r="A25" s="55">
        <f>Calendrier!Z28</f>
        <v>42270</v>
      </c>
      <c r="B25" s="55"/>
      <c r="C25" s="55"/>
    </row>
    <row r="26" spans="1:3" ht="39.950000000000003" customHeight="1">
      <c r="A26" s="55">
        <f>Calendrier!Z29</f>
        <v>42271</v>
      </c>
      <c r="B26" s="55"/>
      <c r="C26" s="55"/>
    </row>
    <row r="27" spans="1:3" ht="39.950000000000003" customHeight="1">
      <c r="A27" s="55">
        <f>Calendrier!Z30</f>
        <v>42272</v>
      </c>
      <c r="B27" s="55"/>
      <c r="C27" s="55"/>
    </row>
    <row r="28" spans="1:3" ht="39.950000000000003" customHeight="1">
      <c r="A28" s="55">
        <f>Calendrier!Z31</f>
        <v>42273</v>
      </c>
      <c r="B28" s="55"/>
      <c r="C28" s="55"/>
    </row>
    <row r="29" spans="1:3" ht="39.950000000000003" customHeight="1">
      <c r="A29" s="55">
        <f>Calendrier!Z32</f>
        <v>42274</v>
      </c>
      <c r="B29" s="55"/>
      <c r="C29" s="55"/>
    </row>
    <row r="30" spans="1:3" ht="39.950000000000003" customHeight="1">
      <c r="A30" s="55">
        <f>Calendrier!Z33</f>
        <v>42275</v>
      </c>
      <c r="B30" s="55"/>
      <c r="C30" s="55"/>
    </row>
    <row r="31" spans="1:3" ht="39.950000000000003" customHeight="1">
      <c r="A31" s="55">
        <f>Calendrier!Z34</f>
        <v>42276</v>
      </c>
      <c r="B31" s="55"/>
      <c r="C31" s="55"/>
    </row>
    <row r="32" spans="1:3" ht="39.950000000000003" customHeight="1">
      <c r="A32" s="55">
        <f>Calendrier!Z35</f>
        <v>42277</v>
      </c>
      <c r="B32" s="55"/>
      <c r="C32" s="55"/>
    </row>
    <row r="33" spans="1:3" ht="35.25" customHeight="1">
      <c r="A33" s="55"/>
      <c r="B33" s="55"/>
      <c r="C33" s="55"/>
    </row>
    <row r="34" spans="1:3" ht="30" customHeight="1"/>
    <row r="35" spans="1:3" ht="30" customHeight="1"/>
  </sheetData>
  <mergeCells count="2">
    <mergeCell ref="B1:C1"/>
    <mergeCell ref="F4:H5"/>
  </mergeCells>
  <conditionalFormatting sqref="A3:C33">
    <cfRule type="expression" dxfId="35" priority="5" stopIfTrue="1">
      <formula>AND(COUNTIF(Vacances,A3)&gt;0,A3&lt;&gt;"")</formula>
    </cfRule>
  </conditionalFormatting>
  <conditionalFormatting sqref="A3:C33">
    <cfRule type="expression" dxfId="34" priority="1">
      <formula>1</formula>
    </cfRule>
    <cfRule type="expression" dxfId="33" priority="2" stopIfTrue="1">
      <formula>AND(COUNTIF(Feries,$A3)&gt;0,$A3&lt;&gt;"")</formula>
    </cfRule>
    <cfRule type="expression" dxfId="32" priority="3" stopIfTrue="1">
      <formula>AND(COUNTIF(Ponts,$A3)&gt;0,$A3&lt;&gt;"")</formula>
    </cfRule>
    <cfRule type="expression" dxfId="31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I37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OCTOBRE</v>
      </c>
      <c r="B2" s="48" t="s">
        <v>10</v>
      </c>
      <c r="C2" s="51" t="s">
        <v>11</v>
      </c>
    </row>
    <row r="3" spans="1:9" ht="39.950000000000003" customHeight="1">
      <c r="A3" s="55">
        <f>Calendrier!AC6</f>
        <v>42278</v>
      </c>
      <c r="B3" s="55"/>
      <c r="C3" s="55"/>
    </row>
    <row r="4" spans="1:9" ht="39.950000000000003" customHeight="1">
      <c r="A4" s="55">
        <f>Calendrier!AC7</f>
        <v>42279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Calendrier!AC8</f>
        <v>42280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Calendrier!AC9</f>
        <v>42281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Calendrier!AC10</f>
        <v>42282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Calendrier!AC11</f>
        <v>42283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Calendrier!AC12</f>
        <v>42284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Calendrier!AC13</f>
        <v>42285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Calendrier!AC14</f>
        <v>42286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Calendrier!AC15</f>
        <v>42287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Calendrier!AC16</f>
        <v>42288</v>
      </c>
      <c r="B13" s="55"/>
      <c r="C13" s="55"/>
    </row>
    <row r="14" spans="1:9" ht="39.950000000000003" customHeight="1">
      <c r="A14" s="55">
        <f>Calendrier!AC17</f>
        <v>42289</v>
      </c>
      <c r="B14" s="55"/>
      <c r="C14" s="55"/>
    </row>
    <row r="15" spans="1:9" ht="39.950000000000003" customHeight="1">
      <c r="A15" s="55">
        <f>Calendrier!AC18</f>
        <v>42290</v>
      </c>
      <c r="B15" s="55"/>
      <c r="C15" s="55"/>
    </row>
    <row r="16" spans="1:9" ht="39.950000000000003" customHeight="1">
      <c r="A16" s="55">
        <f>Calendrier!AC19</f>
        <v>42291</v>
      </c>
      <c r="B16" s="55"/>
      <c r="C16" s="55"/>
    </row>
    <row r="17" spans="1:3" ht="39.950000000000003" customHeight="1">
      <c r="A17" s="55">
        <f>Calendrier!AC20</f>
        <v>42292</v>
      </c>
      <c r="B17" s="55"/>
      <c r="C17" s="55"/>
    </row>
    <row r="18" spans="1:3" ht="39.950000000000003" customHeight="1">
      <c r="A18" s="55">
        <f>Calendrier!AC21</f>
        <v>42293</v>
      </c>
      <c r="B18" s="55"/>
      <c r="C18" s="55"/>
    </row>
    <row r="19" spans="1:3" ht="39.950000000000003" customHeight="1">
      <c r="A19" s="55">
        <f>Calendrier!AC22</f>
        <v>42294</v>
      </c>
      <c r="B19" s="55"/>
      <c r="C19" s="55"/>
    </row>
    <row r="20" spans="1:3" ht="39.950000000000003" customHeight="1">
      <c r="A20" s="55">
        <f>Calendrier!AC23</f>
        <v>42295</v>
      </c>
      <c r="B20" s="55"/>
      <c r="C20" s="55"/>
    </row>
    <row r="21" spans="1:3" ht="39.950000000000003" customHeight="1">
      <c r="A21" s="55">
        <f>Calendrier!AC24</f>
        <v>42296</v>
      </c>
      <c r="B21" s="55"/>
      <c r="C21" s="55"/>
    </row>
    <row r="22" spans="1:3" ht="39.950000000000003" customHeight="1">
      <c r="A22" s="55">
        <f>Calendrier!AC25</f>
        <v>42297</v>
      </c>
      <c r="B22" s="55"/>
      <c r="C22" s="55"/>
    </row>
    <row r="23" spans="1:3" ht="39.950000000000003" customHeight="1">
      <c r="A23" s="55">
        <f>Calendrier!AC26</f>
        <v>42298</v>
      </c>
      <c r="B23" s="55"/>
      <c r="C23" s="55"/>
    </row>
    <row r="24" spans="1:3" ht="39.950000000000003" customHeight="1">
      <c r="A24" s="55">
        <f>Calendrier!AC27</f>
        <v>42299</v>
      </c>
      <c r="B24" s="55"/>
      <c r="C24" s="55"/>
    </row>
    <row r="25" spans="1:3" ht="39.950000000000003" customHeight="1">
      <c r="A25" s="55">
        <f>Calendrier!AC28</f>
        <v>42300</v>
      </c>
      <c r="B25" s="55"/>
      <c r="C25" s="55"/>
    </row>
    <row r="26" spans="1:3" ht="39.950000000000003" customHeight="1">
      <c r="A26" s="55">
        <f>Calendrier!AC29</f>
        <v>42301</v>
      </c>
      <c r="B26" s="55"/>
      <c r="C26" s="55"/>
    </row>
    <row r="27" spans="1:3" ht="39.950000000000003" customHeight="1">
      <c r="A27" s="55">
        <f>Calendrier!AC30</f>
        <v>42302</v>
      </c>
      <c r="B27" s="55"/>
      <c r="C27" s="55"/>
    </row>
    <row r="28" spans="1:3" ht="39.950000000000003" customHeight="1">
      <c r="A28" s="55">
        <f>Calendrier!AC31</f>
        <v>42303</v>
      </c>
      <c r="B28" s="55"/>
      <c r="C28" s="55"/>
    </row>
    <row r="29" spans="1:3" ht="39.950000000000003" customHeight="1">
      <c r="A29" s="55">
        <f>Calendrier!AC32</f>
        <v>42304</v>
      </c>
      <c r="B29" s="55"/>
      <c r="C29" s="55"/>
    </row>
    <row r="30" spans="1:3" ht="39.950000000000003" customHeight="1">
      <c r="A30" s="55">
        <f>Calendrier!AC33</f>
        <v>42305</v>
      </c>
      <c r="B30" s="55"/>
      <c r="C30" s="55"/>
    </row>
    <row r="31" spans="1:3" ht="39.950000000000003" customHeight="1">
      <c r="A31" s="55">
        <f>Calendrier!AC34</f>
        <v>42306</v>
      </c>
      <c r="B31" s="55"/>
      <c r="C31" s="55"/>
    </row>
    <row r="32" spans="1:3" ht="39.950000000000003" customHeight="1">
      <c r="A32" s="55">
        <f>Calendrier!AC35</f>
        <v>42307</v>
      </c>
      <c r="B32" s="55"/>
      <c r="C32" s="55"/>
    </row>
    <row r="33" spans="1:3" ht="39.950000000000003" customHeight="1">
      <c r="A33" s="55">
        <f>Calendrier!AC36</f>
        <v>42308</v>
      </c>
      <c r="B33" s="55"/>
      <c r="C33" s="55"/>
    </row>
    <row r="34" spans="1:3" ht="30" customHeight="1"/>
    <row r="35" spans="1:3" ht="30" customHeight="1"/>
    <row r="36" spans="1:3" ht="30" customHeight="1"/>
    <row r="37" spans="1:3" ht="30" customHeight="1"/>
  </sheetData>
  <mergeCells count="2">
    <mergeCell ref="B1:C1"/>
    <mergeCell ref="F4:H5"/>
  </mergeCells>
  <conditionalFormatting sqref="A3:C33">
    <cfRule type="expression" dxfId="30" priority="5" stopIfTrue="1">
      <formula>AND(COUNTIF(Vacances,A3)&gt;0,A3&lt;&gt;"")</formula>
    </cfRule>
  </conditionalFormatting>
  <conditionalFormatting sqref="A3:C33">
    <cfRule type="expression" dxfId="29" priority="1">
      <formula>1</formula>
    </cfRule>
    <cfRule type="expression" dxfId="28" priority="2" stopIfTrue="1">
      <formula>AND(COUNTIF(Feries,$A3)&gt;0,$A3&lt;&gt;"")</formula>
    </cfRule>
    <cfRule type="expression" dxfId="27" priority="3" stopIfTrue="1">
      <formula>AND(COUNTIF(Ponts,$A3)&gt;0,$A3&lt;&gt;"")</formula>
    </cfRule>
    <cfRule type="expression" dxfId="26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I35"/>
  <sheetViews>
    <sheetView workbookViewId="0">
      <selection activeCell="F6" sqref="F6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NOVEMBRE</v>
      </c>
      <c r="B2" s="48" t="s">
        <v>10</v>
      </c>
      <c r="C2" s="51" t="s">
        <v>11</v>
      </c>
    </row>
    <row r="3" spans="1:9" ht="39.950000000000003" customHeight="1">
      <c r="A3" s="55">
        <f>Calendrier!AF6</f>
        <v>42309</v>
      </c>
      <c r="B3" s="55"/>
      <c r="C3" s="55"/>
    </row>
    <row r="4" spans="1:9" ht="39.950000000000003" customHeight="1">
      <c r="A4" s="55">
        <f>Calendrier!AF7</f>
        <v>42310</v>
      </c>
      <c r="B4" s="55"/>
      <c r="C4" s="55"/>
      <c r="F4" s="97" t="s">
        <v>66</v>
      </c>
      <c r="G4" s="96"/>
      <c r="H4" s="96"/>
    </row>
    <row r="5" spans="1:9" ht="39.950000000000003" customHeight="1">
      <c r="A5" s="55">
        <f>Calendrier!AF8</f>
        <v>42311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Calendrier!AF9</f>
        <v>42312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Calendrier!AF10</f>
        <v>42313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Calendrier!AF11</f>
        <v>42314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Calendrier!AF12</f>
        <v>42315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Calendrier!AF13</f>
        <v>42316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Calendrier!AF14</f>
        <v>42317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Calendrier!AF15</f>
        <v>42318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Calendrier!AF16</f>
        <v>42319</v>
      </c>
      <c r="B13" s="55"/>
      <c r="C13" s="55"/>
    </row>
    <row r="14" spans="1:9" ht="39.950000000000003" customHeight="1">
      <c r="A14" s="55">
        <f>Calendrier!AF17</f>
        <v>42320</v>
      </c>
      <c r="B14" s="55"/>
      <c r="C14" s="55"/>
    </row>
    <row r="15" spans="1:9" ht="39.950000000000003" customHeight="1">
      <c r="A15" s="55">
        <f>Calendrier!AF18</f>
        <v>42321</v>
      </c>
      <c r="B15" s="55"/>
      <c r="C15" s="55"/>
    </row>
    <row r="16" spans="1:9" ht="39.950000000000003" customHeight="1">
      <c r="A16" s="55">
        <f>Calendrier!AF19</f>
        <v>42322</v>
      </c>
      <c r="B16" s="55"/>
      <c r="C16" s="55"/>
    </row>
    <row r="17" spans="1:3" ht="39.950000000000003" customHeight="1">
      <c r="A17" s="55">
        <f>Calendrier!AF20</f>
        <v>42323</v>
      </c>
      <c r="B17" s="55"/>
      <c r="C17" s="55"/>
    </row>
    <row r="18" spans="1:3" ht="39.950000000000003" customHeight="1">
      <c r="A18" s="55">
        <f>Calendrier!AF21</f>
        <v>42324</v>
      </c>
      <c r="B18" s="55"/>
      <c r="C18" s="55"/>
    </row>
    <row r="19" spans="1:3" ht="39.950000000000003" customHeight="1">
      <c r="A19" s="55">
        <f>Calendrier!AF22</f>
        <v>42325</v>
      </c>
      <c r="B19" s="55"/>
      <c r="C19" s="55"/>
    </row>
    <row r="20" spans="1:3" ht="39.950000000000003" customHeight="1">
      <c r="A20" s="55">
        <f>Calendrier!AF23</f>
        <v>42326</v>
      </c>
      <c r="B20" s="55"/>
      <c r="C20" s="55"/>
    </row>
    <row r="21" spans="1:3" ht="39.950000000000003" customHeight="1">
      <c r="A21" s="55">
        <f>Calendrier!AF24</f>
        <v>42327</v>
      </c>
      <c r="B21" s="55"/>
      <c r="C21" s="55"/>
    </row>
    <row r="22" spans="1:3" ht="39.950000000000003" customHeight="1">
      <c r="A22" s="55">
        <f>Calendrier!AF25</f>
        <v>42328</v>
      </c>
      <c r="B22" s="55"/>
      <c r="C22" s="55"/>
    </row>
    <row r="23" spans="1:3" ht="39.950000000000003" customHeight="1">
      <c r="A23" s="55">
        <f>Calendrier!AF26</f>
        <v>42329</v>
      </c>
      <c r="B23" s="55"/>
      <c r="C23" s="55"/>
    </row>
    <row r="24" spans="1:3" ht="39.950000000000003" customHeight="1">
      <c r="A24" s="55">
        <f>Calendrier!AF27</f>
        <v>42330</v>
      </c>
      <c r="B24" s="55"/>
      <c r="C24" s="55"/>
    </row>
    <row r="25" spans="1:3" ht="39.950000000000003" customHeight="1">
      <c r="A25" s="55">
        <f>Calendrier!AF28</f>
        <v>42331</v>
      </c>
      <c r="B25" s="55"/>
      <c r="C25" s="55"/>
    </row>
    <row r="26" spans="1:3" ht="39.950000000000003" customHeight="1">
      <c r="A26" s="55">
        <f>Calendrier!AF29</f>
        <v>42332</v>
      </c>
      <c r="B26" s="55"/>
      <c r="C26" s="55"/>
    </row>
    <row r="27" spans="1:3" ht="39.950000000000003" customHeight="1">
      <c r="A27" s="55">
        <f>Calendrier!AF30</f>
        <v>42333</v>
      </c>
      <c r="B27" s="55"/>
      <c r="C27" s="55"/>
    </row>
    <row r="28" spans="1:3" ht="39.950000000000003" customHeight="1">
      <c r="A28" s="55">
        <f>Calendrier!AF31</f>
        <v>42334</v>
      </c>
      <c r="B28" s="55"/>
      <c r="C28" s="55"/>
    </row>
    <row r="29" spans="1:3" ht="39.950000000000003" customHeight="1">
      <c r="A29" s="55">
        <f>Calendrier!AF32</f>
        <v>42335</v>
      </c>
      <c r="B29" s="55"/>
      <c r="C29" s="55"/>
    </row>
    <row r="30" spans="1:3" ht="39.950000000000003" customHeight="1">
      <c r="A30" s="55">
        <f>Calendrier!AF33</f>
        <v>42336</v>
      </c>
      <c r="B30" s="55"/>
      <c r="C30" s="55"/>
    </row>
    <row r="31" spans="1:3" ht="39.950000000000003" customHeight="1">
      <c r="A31" s="55">
        <f>Calendrier!AF34</f>
        <v>42337</v>
      </c>
      <c r="B31" s="55"/>
      <c r="C31" s="55"/>
    </row>
    <row r="32" spans="1:3" ht="39.950000000000003" customHeight="1">
      <c r="A32" s="55">
        <f>Calendrier!AF35</f>
        <v>42338</v>
      </c>
      <c r="B32" s="55"/>
      <c r="C32" s="55"/>
    </row>
    <row r="33" spans="1:3" ht="36.75" customHeight="1">
      <c r="A33" s="55"/>
      <c r="B33" s="55"/>
      <c r="C33" s="55"/>
    </row>
    <row r="34" spans="1:3" ht="30" customHeight="1"/>
    <row r="35" spans="1:3" ht="30" customHeight="1"/>
  </sheetData>
  <mergeCells count="2">
    <mergeCell ref="B1:C1"/>
    <mergeCell ref="F4:H5"/>
  </mergeCells>
  <conditionalFormatting sqref="A3:C33">
    <cfRule type="expression" dxfId="25" priority="5" stopIfTrue="1">
      <formula>AND(COUNTIF(Vacances,A3)&gt;0,A3&lt;&gt;"")</formula>
    </cfRule>
  </conditionalFormatting>
  <conditionalFormatting sqref="A3:C33">
    <cfRule type="expression" dxfId="24" priority="1">
      <formula>1</formula>
    </cfRule>
    <cfRule type="expression" dxfId="23" priority="2" stopIfTrue="1">
      <formula>AND(COUNTIF(Feries,$A3)&gt;0,$A3&lt;&gt;"")</formula>
    </cfRule>
    <cfRule type="expression" dxfId="22" priority="3" stopIfTrue="1">
      <formula>AND(COUNTIF(Ponts,$A3)&gt;0,$A3&lt;&gt;"")</formula>
    </cfRule>
    <cfRule type="expression" dxfId="21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I37"/>
  <sheetViews>
    <sheetView workbookViewId="0">
      <selection activeCell="F4" sqref="F4:H5"/>
    </sheetView>
  </sheetViews>
  <sheetFormatPr baseColWidth="10" defaultRowHeight="15"/>
  <cols>
    <col min="1" max="1" width="22.7109375" bestFit="1" customWidth="1"/>
    <col min="2" max="2" width="23" customWidth="1"/>
    <col min="3" max="3" width="29.42578125" customWidth="1"/>
  </cols>
  <sheetData>
    <row r="1" spans="1:9">
      <c r="A1" s="3" t="s">
        <v>5</v>
      </c>
      <c r="B1" s="90"/>
      <c r="C1" s="91"/>
    </row>
    <row r="2" spans="1:9" ht="39.950000000000003" customHeight="1">
      <c r="A2" s="52" t="str">
        <f ca="1">MID(CELL("nomfichier",B1),FIND("]",CELL("nomfichier",B1))+1,LEN(CELL("nomfichier",B1))-FIND("]",CELL("nomfichier",B1)))</f>
        <v>DECEMBRE</v>
      </c>
      <c r="B2" s="48" t="s">
        <v>10</v>
      </c>
      <c r="C2" s="51" t="s">
        <v>11</v>
      </c>
    </row>
    <row r="3" spans="1:9" ht="39.950000000000003" customHeight="1">
      <c r="A3" s="55">
        <f>Calendrier!AI6</f>
        <v>42339</v>
      </c>
      <c r="B3" s="55"/>
      <c r="C3" s="55"/>
    </row>
    <row r="4" spans="1:9" ht="39.950000000000003" customHeight="1">
      <c r="A4" s="55">
        <f>Calendrier!AI7</f>
        <v>42340</v>
      </c>
      <c r="B4" s="55"/>
      <c r="C4" s="55"/>
      <c r="F4" s="96" t="s">
        <v>66</v>
      </c>
      <c r="G4" s="96"/>
      <c r="H4" s="96"/>
    </row>
    <row r="5" spans="1:9" ht="39.950000000000003" customHeight="1">
      <c r="A5" s="55">
        <f>Calendrier!AI8</f>
        <v>42341</v>
      </c>
      <c r="B5" s="55"/>
      <c r="C5" s="55"/>
      <c r="E5" s="47"/>
      <c r="F5" s="96"/>
      <c r="G5" s="96"/>
      <c r="H5" s="96"/>
      <c r="I5" s="47"/>
    </row>
    <row r="6" spans="1:9" ht="39.950000000000003" customHeight="1">
      <c r="A6" s="55">
        <f>Calendrier!AI9</f>
        <v>42342</v>
      </c>
      <c r="B6" s="55"/>
      <c r="C6" s="55"/>
      <c r="E6" s="47"/>
      <c r="F6" s="47"/>
      <c r="G6" s="47"/>
      <c r="H6" s="47"/>
      <c r="I6" s="47"/>
    </row>
    <row r="7" spans="1:9" ht="39.950000000000003" customHeight="1">
      <c r="A7" s="55">
        <f>Calendrier!AI10</f>
        <v>42343</v>
      </c>
      <c r="B7" s="55"/>
      <c r="C7" s="55"/>
      <c r="E7" s="47"/>
      <c r="F7" s="47"/>
      <c r="G7" s="47"/>
      <c r="H7" s="47"/>
      <c r="I7" s="47"/>
    </row>
    <row r="8" spans="1:9" ht="39.950000000000003" customHeight="1">
      <c r="A8" s="55">
        <f>Calendrier!AI11</f>
        <v>42344</v>
      </c>
      <c r="B8" s="55"/>
      <c r="C8" s="55"/>
      <c r="E8" s="47"/>
      <c r="F8" s="47"/>
      <c r="G8" s="47"/>
      <c r="H8" s="47"/>
      <c r="I8" s="47"/>
    </row>
    <row r="9" spans="1:9" ht="39.950000000000003" customHeight="1">
      <c r="A9" s="55">
        <f>Calendrier!AI12</f>
        <v>42345</v>
      </c>
      <c r="B9" s="55"/>
      <c r="C9" s="55"/>
      <c r="E9" s="47"/>
      <c r="F9" s="47"/>
      <c r="G9" s="47"/>
      <c r="H9" s="47"/>
      <c r="I9" s="47"/>
    </row>
    <row r="10" spans="1:9" ht="39.950000000000003" customHeight="1">
      <c r="A10" s="55">
        <f>Calendrier!AI13</f>
        <v>42346</v>
      </c>
      <c r="B10" s="55"/>
      <c r="C10" s="55"/>
      <c r="E10" s="47"/>
      <c r="F10" s="47"/>
      <c r="G10" s="47"/>
      <c r="H10" s="47"/>
      <c r="I10" s="47"/>
    </row>
    <row r="11" spans="1:9" ht="39.950000000000003" customHeight="1">
      <c r="A11" s="55">
        <f>Calendrier!AI14</f>
        <v>42347</v>
      </c>
      <c r="B11" s="55"/>
      <c r="C11" s="55"/>
      <c r="E11" s="47"/>
      <c r="F11" s="47"/>
      <c r="G11" s="47"/>
      <c r="H11" s="47"/>
      <c r="I11" s="47"/>
    </row>
    <row r="12" spans="1:9" ht="39.950000000000003" customHeight="1">
      <c r="A12" s="55">
        <f>Calendrier!AI15</f>
        <v>42348</v>
      </c>
      <c r="B12" s="55"/>
      <c r="C12" s="55"/>
      <c r="E12" s="47"/>
      <c r="F12" s="47"/>
      <c r="G12" s="47"/>
      <c r="H12" s="47"/>
      <c r="I12" s="47"/>
    </row>
    <row r="13" spans="1:9" ht="39.950000000000003" customHeight="1">
      <c r="A13" s="55">
        <f>Calendrier!AI16</f>
        <v>42349</v>
      </c>
      <c r="B13" s="55"/>
      <c r="C13" s="55"/>
    </row>
    <row r="14" spans="1:9" ht="39.950000000000003" customHeight="1">
      <c r="A14" s="55">
        <f>Calendrier!AI17</f>
        <v>42350</v>
      </c>
      <c r="B14" s="55"/>
      <c r="C14" s="55"/>
    </row>
    <row r="15" spans="1:9" ht="39.950000000000003" customHeight="1">
      <c r="A15" s="55">
        <f>Calendrier!AI18</f>
        <v>42351</v>
      </c>
      <c r="B15" s="55"/>
      <c r="C15" s="55"/>
    </row>
    <row r="16" spans="1:9" ht="39.950000000000003" customHeight="1">
      <c r="A16" s="55">
        <f>Calendrier!AI19</f>
        <v>42352</v>
      </c>
      <c r="B16" s="55"/>
      <c r="C16" s="55"/>
    </row>
    <row r="17" spans="1:3" ht="39.950000000000003" customHeight="1">
      <c r="A17" s="55">
        <f>Calendrier!AI20</f>
        <v>42353</v>
      </c>
      <c r="B17" s="55"/>
      <c r="C17" s="55"/>
    </row>
    <row r="18" spans="1:3" ht="39.950000000000003" customHeight="1">
      <c r="A18" s="55">
        <f>Calendrier!AI21</f>
        <v>42354</v>
      </c>
      <c r="B18" s="55"/>
      <c r="C18" s="55"/>
    </row>
    <row r="19" spans="1:3" ht="39.950000000000003" customHeight="1">
      <c r="A19" s="55">
        <f>Calendrier!AI22</f>
        <v>42355</v>
      </c>
      <c r="B19" s="55"/>
      <c r="C19" s="55"/>
    </row>
    <row r="20" spans="1:3" ht="39.950000000000003" customHeight="1">
      <c r="A20" s="55">
        <f>Calendrier!AI23</f>
        <v>42356</v>
      </c>
      <c r="B20" s="55"/>
      <c r="C20" s="55"/>
    </row>
    <row r="21" spans="1:3" ht="39.950000000000003" customHeight="1">
      <c r="A21" s="55">
        <f>Calendrier!AI24</f>
        <v>42357</v>
      </c>
      <c r="B21" s="55"/>
      <c r="C21" s="55"/>
    </row>
    <row r="22" spans="1:3" ht="39.950000000000003" customHeight="1">
      <c r="A22" s="55">
        <f>Calendrier!AI25</f>
        <v>42358</v>
      </c>
      <c r="B22" s="55"/>
      <c r="C22" s="55"/>
    </row>
    <row r="23" spans="1:3" ht="39.950000000000003" customHeight="1">
      <c r="A23" s="55">
        <f>Calendrier!AI26</f>
        <v>42359</v>
      </c>
      <c r="B23" s="55"/>
      <c r="C23" s="55"/>
    </row>
    <row r="24" spans="1:3" ht="39.950000000000003" customHeight="1">
      <c r="A24" s="55">
        <f>Calendrier!AI27</f>
        <v>42360</v>
      </c>
      <c r="B24" s="55"/>
      <c r="C24" s="55"/>
    </row>
    <row r="25" spans="1:3" ht="39.950000000000003" customHeight="1">
      <c r="A25" s="55">
        <f>Calendrier!AI28</f>
        <v>42361</v>
      </c>
      <c r="B25" s="55"/>
      <c r="C25" s="55"/>
    </row>
    <row r="26" spans="1:3" ht="39.950000000000003" customHeight="1">
      <c r="A26" s="55">
        <f>Calendrier!AI29</f>
        <v>42362</v>
      </c>
      <c r="B26" s="55"/>
      <c r="C26" s="55"/>
    </row>
    <row r="27" spans="1:3" ht="39.950000000000003" customHeight="1">
      <c r="A27" s="55">
        <f>Calendrier!AI30</f>
        <v>42363</v>
      </c>
      <c r="B27" s="55"/>
      <c r="C27" s="55"/>
    </row>
    <row r="28" spans="1:3" ht="39.950000000000003" customHeight="1">
      <c r="A28" s="55">
        <f>Calendrier!AI31</f>
        <v>42364</v>
      </c>
      <c r="B28" s="55"/>
      <c r="C28" s="55"/>
    </row>
    <row r="29" spans="1:3" ht="39.950000000000003" customHeight="1">
      <c r="A29" s="55">
        <f>Calendrier!AI32</f>
        <v>42365</v>
      </c>
      <c r="B29" s="55"/>
      <c r="C29" s="55"/>
    </row>
    <row r="30" spans="1:3" ht="39.950000000000003" customHeight="1">
      <c r="A30" s="55">
        <f>Calendrier!AI33</f>
        <v>42366</v>
      </c>
      <c r="B30" s="55"/>
      <c r="C30" s="55"/>
    </row>
    <row r="31" spans="1:3" ht="39.950000000000003" customHeight="1">
      <c r="A31" s="55">
        <f>Calendrier!AI34</f>
        <v>42367</v>
      </c>
      <c r="B31" s="55"/>
      <c r="C31" s="55"/>
    </row>
    <row r="32" spans="1:3" ht="39.950000000000003" customHeight="1">
      <c r="A32" s="55">
        <f>Calendrier!AI35</f>
        <v>42368</v>
      </c>
      <c r="B32" s="55"/>
      <c r="C32" s="55"/>
    </row>
    <row r="33" spans="1:3" ht="39.950000000000003" customHeight="1">
      <c r="A33" s="55">
        <f>Calendrier!AI36</f>
        <v>42369</v>
      </c>
      <c r="B33" s="55"/>
      <c r="C33" s="55"/>
    </row>
    <row r="34" spans="1:3" ht="30" customHeight="1"/>
    <row r="35" spans="1:3" ht="30" customHeight="1"/>
    <row r="36" spans="1:3" ht="30" customHeight="1"/>
    <row r="37" spans="1:3" ht="30" customHeight="1"/>
  </sheetData>
  <mergeCells count="2">
    <mergeCell ref="B1:C1"/>
    <mergeCell ref="F4:H5"/>
  </mergeCells>
  <conditionalFormatting sqref="A3:C33">
    <cfRule type="expression" dxfId="20" priority="5" stopIfTrue="1">
      <formula>AND(COUNTIF(Vacances,A3)&gt;0,A3&lt;&gt;"")</formula>
    </cfRule>
  </conditionalFormatting>
  <conditionalFormatting sqref="A3:C33">
    <cfRule type="expression" dxfId="19" priority="1">
      <formula>1</formula>
    </cfRule>
    <cfRule type="expression" dxfId="18" priority="2" stopIfTrue="1">
      <formula>AND(COUNTIF(Feries,$A3)&gt;0,$A3&lt;&gt;"")</formula>
    </cfRule>
    <cfRule type="expression" dxfId="17" priority="3" stopIfTrue="1">
      <formula>AND(COUNTIF(Ponts,$A3)&gt;0,$A3&lt;&gt;"")</formula>
    </cfRule>
    <cfRule type="expression" dxfId="16" priority="4" stopIfTrue="1">
      <formula>AND(WEEKDAY($A3,2)&gt;5,$A3&lt;&gt;"")</formula>
    </cfRule>
  </conditionalFormatting>
  <dataValidations count="1">
    <dataValidation type="list" showInputMessage="1" showErrorMessage="1" sqref="B3:C33">
      <formula1>Initiales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H35"/>
  <sheetViews>
    <sheetView workbookViewId="0">
      <pane ySplit="1" topLeftCell="A2" activePane="bottomLeft" state="frozen"/>
      <selection activeCell="A3" sqref="A3"/>
      <selection pane="bottomLeft" activeCell="K31" sqref="K31"/>
    </sheetView>
  </sheetViews>
  <sheetFormatPr baseColWidth="10" defaultRowHeight="15"/>
  <cols>
    <col min="1" max="1" width="14.5703125" bestFit="1" customWidth="1"/>
    <col min="2" max="2" width="10.7109375" hidden="1" customWidth="1"/>
    <col min="3" max="3" width="10.7109375" style="47" customWidth="1"/>
    <col min="4" max="4" width="25.5703125" bestFit="1" customWidth="1"/>
    <col min="5" max="5" width="14" bestFit="1" customWidth="1"/>
    <col min="6" max="7" width="13.42578125" bestFit="1" customWidth="1"/>
  </cols>
  <sheetData>
    <row r="1" spans="1:8" s="82" customFormat="1" ht="43.5" customHeight="1">
      <c r="A1" s="80">
        <f>DATE(An_Ref,A3,1)</f>
        <v>42339</v>
      </c>
      <c r="B1" s="81"/>
      <c r="C1" s="81"/>
      <c r="D1" s="68" t="s">
        <v>5</v>
      </c>
      <c r="E1" s="90" t="s">
        <v>6</v>
      </c>
      <c r="F1" s="91"/>
      <c r="G1" s="82" t="s">
        <v>31</v>
      </c>
      <c r="H1" s="83">
        <f>An_Ref</f>
        <v>2015</v>
      </c>
    </row>
    <row r="2" spans="1:8" s="47" customFormat="1" ht="17.25" hidden="1" customHeight="1">
      <c r="A2" s="22"/>
      <c r="B2" s="6">
        <v>1</v>
      </c>
      <c r="C2" s="6"/>
      <c r="D2" s="32"/>
      <c r="E2" s="32"/>
      <c r="F2" s="75"/>
      <c r="H2" s="14"/>
    </row>
    <row r="3" spans="1:8">
      <c r="A3" s="65">
        <v>12</v>
      </c>
      <c r="B3" s="6">
        <v>2</v>
      </c>
      <c r="C3" s="6">
        <f>WEEKNUM(D3)</f>
        <v>49</v>
      </c>
      <c r="D3" s="84">
        <f>DATE(An_Ref,$A$3,B2)</f>
        <v>42339</v>
      </c>
      <c r="E3" s="85" t="str">
        <f ca="1">IF(D3="","",IF(OR(WEEKDAY(D3,2)=6,WEEKDAY(D3,2)=7,AND(COUNTIF(Feries,$D3)&gt;0,$D3&lt;&gt;"")),"",VLOOKUP(RANDBETWEEN(1,Nb_AS),Parametre!$A$2:$C$11,3,FALSE)))</f>
        <v>AMT</v>
      </c>
      <c r="F3" s="85" t="str">
        <f ca="1">IF(D3="","",IF(OR(WEEKDAY(D3,2)=6,WEEKDAY(D3,2)=7,AND(COUNTIF(Feries,$D3)&gt;0,$D3&lt;&gt;""),WEEKDAY(D3,2)=4),"",VLOOKUP(RANDBETWEEN(1,Nb_AS),Parametre!$A$2:$C$11,3,FALSE)))</f>
        <v>LEBD</v>
      </c>
      <c r="G3" s="6"/>
      <c r="H3" s="49">
        <f ca="1">Parametre!D2</f>
        <v>3</v>
      </c>
    </row>
    <row r="4" spans="1:8">
      <c r="A4" s="49">
        <f ca="1">VLOOKUP(A3,Parametre!O2:U13,6,FALSE)</f>
        <v>17</v>
      </c>
      <c r="B4" s="6">
        <v>3</v>
      </c>
      <c r="C4" s="6">
        <f t="shared" ref="C4:C32" si="0">WEEKNUM(D4)</f>
        <v>49</v>
      </c>
      <c r="D4" s="84">
        <f t="shared" ref="D4:D29" si="1">DATE(An_Ref,$A$3,B3)</f>
        <v>42340</v>
      </c>
      <c r="E4" s="85" t="str">
        <f ca="1">IF(D4="","",IF(OR(WEEKDAY(D4,2)=6,WEEKDAY(D4,2)=7,AND(COUNTIF(Feries,$D4)&gt;0,$D4&lt;&gt;"")),"",VLOOKUP(RANDBETWEEN(1,Nb_AS),Parametre!$A$2:$C$11,3,FALSE)))</f>
        <v>VD</v>
      </c>
      <c r="F4" s="85" t="str">
        <f ca="1">IF(D4="","",IF(OR(WEEKDAY(D4,2)=6,WEEKDAY(D4,2)=7,AND(COUNTIF(Feries,$D4)&gt;0,$D4&lt;&gt;""),WEEKDAY(D4,2)=4),"",VLOOKUP(RANDBETWEEN(1,Nb_AS),Parametre!$A$2:$C$11,3,FALSE)))</f>
        <v>AMT</v>
      </c>
      <c r="G4" s="6"/>
      <c r="H4" s="49">
        <f ca="1">Parametre!D3</f>
        <v>2</v>
      </c>
    </row>
    <row r="5" spans="1:8">
      <c r="A5" s="49">
        <f ca="1">VLOOKUP(A3,Parametre!O2:U13,5,FALSE)</f>
        <v>39</v>
      </c>
      <c r="B5" s="6">
        <v>4</v>
      </c>
      <c r="C5" s="6">
        <f t="shared" si="0"/>
        <v>49</v>
      </c>
      <c r="D5" s="84">
        <f t="shared" si="1"/>
        <v>42341</v>
      </c>
      <c r="E5" s="85" t="str">
        <f ca="1">IF(D5="","",IF(OR(WEEKDAY(D5,2)=6,WEEKDAY(D5,2)=7,AND(COUNTIF(Feries,$D5)&gt;0,$D5&lt;&gt;"")),"",VLOOKUP(RANDBETWEEN(1,Nb_AS),Parametre!$A$2:$C$11,3,FALSE)))</f>
        <v>JJ</v>
      </c>
      <c r="F5" s="85" t="str">
        <f ca="1">IF(D5="","",IF(OR(WEEKDAY(D5,2)=6,WEEKDAY(D5,2)=7,AND(COUNTIF(Feries,$D5)&gt;0,$D5&lt;&gt;""),WEEKDAY(D5,2)=4),"",VLOOKUP(RANDBETWEEN(1,Nb_AS),Parametre!$A$2:$C$11,3,FALSE)))</f>
        <v/>
      </c>
      <c r="G5" s="6"/>
      <c r="H5" s="49">
        <f ca="1">Parametre!D4</f>
        <v>4</v>
      </c>
    </row>
    <row r="6" spans="1:8">
      <c r="B6" s="6">
        <v>5</v>
      </c>
      <c r="C6" s="6">
        <f t="shared" si="0"/>
        <v>49</v>
      </c>
      <c r="D6" s="84">
        <f t="shared" si="1"/>
        <v>42342</v>
      </c>
      <c r="E6" s="85" t="str">
        <f ca="1">IF(D6="","",IF(OR(WEEKDAY(D6,2)=6,WEEKDAY(D6,2)=7,AND(COUNTIF(Feries,$D6)&gt;0,$D6&lt;&gt;"")),"",VLOOKUP(RANDBETWEEN(1,Nb_AS),Parametre!$A$2:$C$11,3,FALSE)))</f>
        <v>SJ</v>
      </c>
      <c r="F6" s="85" t="str">
        <f ca="1">IF(D6="","",IF(OR(WEEKDAY(D6,2)=6,WEEKDAY(D6,2)=7,AND(COUNTIF(Feries,$D6)&gt;0,$D6&lt;&gt;""),WEEKDAY(D6,2)=4),"",VLOOKUP(RANDBETWEEN(1,Nb_AS),Parametre!$A$2:$C$11,3,FALSE)))</f>
        <v>PF</v>
      </c>
      <c r="G6" s="6"/>
      <c r="H6" s="49">
        <f ca="1">Parametre!D5</f>
        <v>3</v>
      </c>
    </row>
    <row r="7" spans="1:8">
      <c r="B7" s="6">
        <v>6</v>
      </c>
      <c r="C7" s="6">
        <f t="shared" si="0"/>
        <v>49</v>
      </c>
      <c r="D7" s="84">
        <f t="shared" si="1"/>
        <v>42343</v>
      </c>
      <c r="E7" s="85" t="str">
        <f ca="1">IF(D7="","",IF(OR(WEEKDAY(D7,2)=6,WEEKDAY(D7,2)=7,AND(COUNTIF(Feries,$D7)&gt;0,$D7&lt;&gt;"")),"",VLOOKUP(RANDBETWEEN(1,Nb_AS),Parametre!$A$2:$C$11,3,FALSE)))</f>
        <v/>
      </c>
      <c r="F7" s="85" t="str">
        <f ca="1">IF(D7="","",IF(OR(WEEKDAY(D7,2)=6,WEEKDAY(D7,2)=7,AND(COUNTIF(Feries,$D7)&gt;0,$D7&lt;&gt;""),WEEKDAY(D7,2)=4),"",VLOOKUP(RANDBETWEEN(1,Nb_AS),Parametre!$A$2:$C$11,3,FALSE)))</f>
        <v/>
      </c>
      <c r="G7" s="6"/>
      <c r="H7" s="49">
        <f ca="1">Parametre!D6</f>
        <v>5</v>
      </c>
    </row>
    <row r="8" spans="1:8">
      <c r="B8" s="6">
        <v>7</v>
      </c>
      <c r="C8" s="6">
        <f t="shared" si="0"/>
        <v>50</v>
      </c>
      <c r="D8" s="84">
        <f t="shared" si="1"/>
        <v>42344</v>
      </c>
      <c r="E8" s="85" t="str">
        <f ca="1">IF(D8="","",IF(OR(WEEKDAY(D8,2)=6,WEEKDAY(D8,2)=7,AND(COUNTIF(Feries,$D8)&gt;0,$D8&lt;&gt;"")),"",VLOOKUP(RANDBETWEEN(1,Nb_AS),Parametre!$A$2:$C$11,3,FALSE)))</f>
        <v/>
      </c>
      <c r="F8" s="85" t="str">
        <f ca="1">IF(D8="","",IF(OR(WEEKDAY(D8,2)=6,WEEKDAY(D8,2)=7,AND(COUNTIF(Feries,$D8)&gt;0,$D8&lt;&gt;""),WEEKDAY(D8,2)=4),"",VLOOKUP(RANDBETWEEN(1,Nb_AS),Parametre!$A$2:$C$11,3,FALSE)))</f>
        <v/>
      </c>
      <c r="G8" s="6"/>
      <c r="H8" s="49">
        <f ca="1">Parametre!D7</f>
        <v>3</v>
      </c>
    </row>
    <row r="9" spans="1:8">
      <c r="B9" s="6">
        <v>8</v>
      </c>
      <c r="C9" s="6">
        <f t="shared" si="0"/>
        <v>50</v>
      </c>
      <c r="D9" s="84">
        <f t="shared" si="1"/>
        <v>42345</v>
      </c>
      <c r="E9" s="85" t="str">
        <f ca="1">IF(D9="","",IF(OR(WEEKDAY(D9,2)=6,WEEKDAY(D9,2)=7,AND(COUNTIF(Feries,$D9)&gt;0,$D9&lt;&gt;"")),"",VLOOKUP(RANDBETWEEN(1,Nb_AS),Parametre!$A$2:$C$11,3,FALSE)))</f>
        <v>AMT</v>
      </c>
      <c r="F9" s="85" t="str">
        <f ca="1">IF(D9="","",IF(OR(WEEKDAY(D9,2)=6,WEEKDAY(D9,2)=7,AND(COUNTIF(Feries,$D9)&gt;0,$D9&lt;&gt;""),WEEKDAY(D9,2)=4),"",VLOOKUP(RANDBETWEEN(1,Nb_AS),Parametre!$A$2:$C$11,3,FALSE)))</f>
        <v>PF</v>
      </c>
      <c r="G9" s="6"/>
      <c r="H9" s="49">
        <f ca="1">Parametre!D8</f>
        <v>6</v>
      </c>
    </row>
    <row r="10" spans="1:8">
      <c r="B10" s="6">
        <v>9</v>
      </c>
      <c r="C10" s="6">
        <f t="shared" si="0"/>
        <v>50</v>
      </c>
      <c r="D10" s="84">
        <f t="shared" si="1"/>
        <v>42346</v>
      </c>
      <c r="E10" s="85" t="str">
        <f ca="1">IF(D10="","",IF(OR(WEEKDAY(D10,2)=6,WEEKDAY(D10,2)=7,AND(COUNTIF(Feries,$D10)&gt;0,$D10&lt;&gt;"")),"",VLOOKUP(RANDBETWEEN(1,Nb_AS),Parametre!$A$2:$C$11,3,FALSE)))</f>
        <v>PF</v>
      </c>
      <c r="F10" s="85" t="str">
        <f ca="1">IF(D10="","",IF(OR(WEEKDAY(D10,2)=6,WEEKDAY(D10,2)=7,AND(COUNTIF(Feries,$D10)&gt;0,$D10&lt;&gt;""),WEEKDAY(D10,2)=4),"",VLOOKUP(RANDBETWEEN(1,Nb_AS),Parametre!$A$2:$C$11,3,FALSE)))</f>
        <v>EB</v>
      </c>
      <c r="G10" s="6"/>
      <c r="H10" s="49">
        <f ca="1">Parametre!D9</f>
        <v>4</v>
      </c>
    </row>
    <row r="11" spans="1:8">
      <c r="B11" s="6">
        <v>10</v>
      </c>
      <c r="C11" s="6">
        <f t="shared" si="0"/>
        <v>50</v>
      </c>
      <c r="D11" s="84">
        <f t="shared" si="1"/>
        <v>42347</v>
      </c>
      <c r="E11" s="85" t="str">
        <f ca="1">IF(D11="","",IF(OR(WEEKDAY(D11,2)=6,WEEKDAY(D11,2)=7,AND(COUNTIF(Feries,$D11)&gt;0,$D11&lt;&gt;"")),"",VLOOKUP(RANDBETWEEN(1,Nb_AS),Parametre!$A$2:$C$11,3,FALSE)))</f>
        <v>KC</v>
      </c>
      <c r="F11" s="85" t="str">
        <f ca="1">IF(D11="","",IF(OR(WEEKDAY(D11,2)=6,WEEKDAY(D11,2)=7,AND(COUNTIF(Feries,$D11)&gt;0,$D11&lt;&gt;""),WEEKDAY(D11,2)=4),"",VLOOKUP(RANDBETWEEN(1,Nb_AS),Parametre!$A$2:$C$11,3,FALSE)))</f>
        <v>AMT</v>
      </c>
      <c r="G11" s="6"/>
      <c r="H11" s="49">
        <f ca="1">Parametre!D10</f>
        <v>4</v>
      </c>
    </row>
    <row r="12" spans="1:8">
      <c r="B12" s="6">
        <v>11</v>
      </c>
      <c r="C12" s="6">
        <f t="shared" si="0"/>
        <v>50</v>
      </c>
      <c r="D12" s="84">
        <f t="shared" si="1"/>
        <v>42348</v>
      </c>
      <c r="E12" s="85" t="str">
        <f ca="1">IF(D12="","",IF(OR(WEEKDAY(D12,2)=6,WEEKDAY(D12,2)=7,AND(COUNTIF(Feries,$D12)&gt;0,$D12&lt;&gt;"")),"",VLOOKUP(RANDBETWEEN(1,Nb_AS),Parametre!$A$2:$C$11,3,FALSE)))</f>
        <v>NA</v>
      </c>
      <c r="F12" s="85" t="str">
        <f ca="1">IF(D12="","",IF(OR(WEEKDAY(D12,2)=6,WEEKDAY(D12,2)=7,AND(COUNTIF(Feries,$D12)&gt;0,$D12&lt;&gt;""),WEEKDAY(D12,2)=4),"",VLOOKUP(RANDBETWEEN(1,Nb_AS),Parametre!$A$2:$C$11,3,FALSE)))</f>
        <v/>
      </c>
      <c r="G12" s="6"/>
      <c r="H12" s="49">
        <f ca="1">Parametre!D11</f>
        <v>5</v>
      </c>
    </row>
    <row r="13" spans="1:8">
      <c r="B13" s="6">
        <v>12</v>
      </c>
      <c r="C13" s="6">
        <f t="shared" si="0"/>
        <v>50</v>
      </c>
      <c r="D13" s="84">
        <f t="shared" si="1"/>
        <v>42349</v>
      </c>
      <c r="E13" s="85" t="str">
        <f ca="1">IF(D13="","",IF(OR(WEEKDAY(D13,2)=6,WEEKDAY(D13,2)=7,AND(COUNTIF(Feries,$D13)&gt;0,$D13&lt;&gt;"")),"",VLOOKUP(RANDBETWEEN(1,Nb_AS),Parametre!$A$2:$C$11,3,FALSE)))</f>
        <v>AMT</v>
      </c>
      <c r="F13" s="85" t="str">
        <f ca="1">IF(D13="","",IF(OR(WEEKDAY(D13,2)=6,WEEKDAY(D13,2)=7,AND(COUNTIF(Feries,$D13)&gt;0,$D13&lt;&gt;""),WEEKDAY(D13,2)=4),"",VLOOKUP(RANDBETWEEN(1,Nb_AS),Parametre!$A$2:$C$11,3,FALSE)))</f>
        <v>PF</v>
      </c>
      <c r="G13" s="6"/>
      <c r="H13">
        <f ca="1">SUM(H3:H12)</f>
        <v>39</v>
      </c>
    </row>
    <row r="14" spans="1:8">
      <c r="B14" s="6">
        <v>13</v>
      </c>
      <c r="C14" s="6">
        <f t="shared" si="0"/>
        <v>50</v>
      </c>
      <c r="D14" s="84">
        <f t="shared" si="1"/>
        <v>42350</v>
      </c>
      <c r="E14" s="85" t="str">
        <f ca="1">IF(D14="","",IF(OR(WEEKDAY(D14,2)=6,WEEKDAY(D14,2)=7,AND(COUNTIF(Feries,$D14)&gt;0,$D14&lt;&gt;"")),"",VLOOKUP(RANDBETWEEN(1,Nb_AS),Parametre!$A$2:$C$11,3,FALSE)))</f>
        <v/>
      </c>
      <c r="F14" s="85" t="str">
        <f ca="1">IF(D14="","",IF(OR(WEEKDAY(D14,2)=6,WEEKDAY(D14,2)=7,AND(COUNTIF(Feries,$D14)&gt;0,$D14&lt;&gt;""),WEEKDAY(D14,2)=4),"",VLOOKUP(RANDBETWEEN(1,Nb_AS),Parametre!$A$2:$C$11,3,FALSE)))</f>
        <v/>
      </c>
      <c r="G14" s="6"/>
    </row>
    <row r="15" spans="1:8">
      <c r="B15" s="6">
        <v>14</v>
      </c>
      <c r="C15" s="6">
        <f t="shared" si="0"/>
        <v>51</v>
      </c>
      <c r="D15" s="84">
        <f t="shared" si="1"/>
        <v>42351</v>
      </c>
      <c r="E15" s="85" t="str">
        <f ca="1">IF(D15="","",IF(OR(WEEKDAY(D15,2)=6,WEEKDAY(D15,2)=7,AND(COUNTIF(Feries,$D15)&gt;0,$D15&lt;&gt;"")),"",VLOOKUP(RANDBETWEEN(1,Nb_AS),Parametre!$A$2:$C$11,3,FALSE)))</f>
        <v/>
      </c>
      <c r="F15" s="85" t="str">
        <f ca="1">IF(D15="","",IF(OR(WEEKDAY(D15,2)=6,WEEKDAY(D15,2)=7,AND(COUNTIF(Feries,$D15)&gt;0,$D15&lt;&gt;""),WEEKDAY(D15,2)=4),"",VLOOKUP(RANDBETWEEN(1,Nb_AS),Parametre!$A$2:$C$11,3,FALSE)))</f>
        <v/>
      </c>
      <c r="G15" s="6"/>
    </row>
    <row r="16" spans="1:8">
      <c r="B16" s="6">
        <v>15</v>
      </c>
      <c r="C16" s="6">
        <f t="shared" si="0"/>
        <v>51</v>
      </c>
      <c r="D16" s="84">
        <f t="shared" si="1"/>
        <v>42352</v>
      </c>
      <c r="E16" s="85" t="str">
        <f ca="1">IF(D16="","",IF(OR(WEEKDAY(D16,2)=6,WEEKDAY(D16,2)=7,AND(COUNTIF(Feries,$D16)&gt;0,$D16&lt;&gt;"")),"",VLOOKUP(RANDBETWEEN(1,Nb_AS),Parametre!$A$2:$C$11,3,FALSE)))</f>
        <v>VD</v>
      </c>
      <c r="F16" s="85" t="str">
        <f ca="1">IF(D16="","",IF(OR(WEEKDAY(D16,2)=6,WEEKDAY(D16,2)=7,AND(COUNTIF(Feries,$D16)&gt;0,$D16&lt;&gt;""),WEEKDAY(D16,2)=4),"",VLOOKUP(RANDBETWEEN(1,Nb_AS),Parametre!$A$2:$C$11,3,FALSE)))</f>
        <v>LEBD</v>
      </c>
      <c r="G16" s="6"/>
    </row>
    <row r="17" spans="2:8">
      <c r="B17" s="6">
        <v>16</v>
      </c>
      <c r="C17" s="6">
        <f t="shared" si="0"/>
        <v>51</v>
      </c>
      <c r="D17" s="84">
        <f t="shared" si="1"/>
        <v>42353</v>
      </c>
      <c r="E17" s="85" t="str">
        <f ca="1">IF(D17="","",IF(OR(WEEKDAY(D17,2)=6,WEEKDAY(D17,2)=7,AND(COUNTIF(Feries,$D17)&gt;0,$D17&lt;&gt;"")),"",VLOOKUP(RANDBETWEEN(1,Nb_AS),Parametre!$A$2:$C$11,3,FALSE)))</f>
        <v>SC</v>
      </c>
      <c r="F17" s="85" t="str">
        <f ca="1">IF(D17="","",IF(OR(WEEKDAY(D17,2)=6,WEEKDAY(D17,2)=7,AND(COUNTIF(Feries,$D17)&gt;0,$D17&lt;&gt;""),WEEKDAY(D17,2)=4),"",VLOOKUP(RANDBETWEEN(1,Nb_AS),Parametre!$A$2:$C$11,3,FALSE)))</f>
        <v>SC</v>
      </c>
      <c r="G17" s="6"/>
      <c r="H17" s="47"/>
    </row>
    <row r="18" spans="2:8">
      <c r="B18" s="6">
        <v>17</v>
      </c>
      <c r="C18" s="6">
        <f t="shared" si="0"/>
        <v>51</v>
      </c>
      <c r="D18" s="84">
        <f t="shared" si="1"/>
        <v>42354</v>
      </c>
      <c r="E18" s="85" t="str">
        <f ca="1">IF(D18="","",IF(OR(WEEKDAY(D18,2)=6,WEEKDAY(D18,2)=7,AND(COUNTIF(Feries,$D18)&gt;0,$D18&lt;&gt;"")),"",VLOOKUP(RANDBETWEEN(1,Nb_AS),Parametre!$A$2:$C$11,3,FALSE)))</f>
        <v>NA</v>
      </c>
      <c r="F18" s="85" t="str">
        <f ca="1">IF(D18="","",IF(OR(WEEKDAY(D18,2)=6,WEEKDAY(D18,2)=7,AND(COUNTIF(Feries,$D18)&gt;0,$D18&lt;&gt;""),WEEKDAY(D18,2)=4),"",VLOOKUP(RANDBETWEEN(1,Nb_AS),Parametre!$A$2:$C$11,3,FALSE)))</f>
        <v>VD</v>
      </c>
      <c r="G18" s="6"/>
      <c r="H18" s="47"/>
    </row>
    <row r="19" spans="2:8">
      <c r="B19" s="6">
        <v>18</v>
      </c>
      <c r="C19" s="6">
        <f t="shared" si="0"/>
        <v>51</v>
      </c>
      <c r="D19" s="84">
        <f t="shared" si="1"/>
        <v>42355</v>
      </c>
      <c r="E19" s="85" t="str">
        <f ca="1">IF(D19="","",IF(OR(WEEKDAY(D19,2)=6,WEEKDAY(D19,2)=7,AND(COUNTIF(Feries,$D19)&gt;0,$D19&lt;&gt;"")),"",VLOOKUP(RANDBETWEEN(1,Nb_AS),Parametre!$A$2:$C$11,3,FALSE)))</f>
        <v>VD</v>
      </c>
      <c r="F19" s="85" t="str">
        <f ca="1">IF(D19="","",IF(OR(WEEKDAY(D19,2)=6,WEEKDAY(D19,2)=7,AND(COUNTIF(Feries,$D19)&gt;0,$D19&lt;&gt;""),WEEKDAY(D19,2)=4),"",VLOOKUP(RANDBETWEEN(1,Nb_AS),Parametre!$A$2:$C$11,3,FALSE)))</f>
        <v/>
      </c>
      <c r="G19" s="6"/>
      <c r="H19" s="47"/>
    </row>
    <row r="20" spans="2:8">
      <c r="B20" s="6">
        <v>19</v>
      </c>
      <c r="C20" s="6">
        <f t="shared" si="0"/>
        <v>51</v>
      </c>
      <c r="D20" s="84">
        <f t="shared" si="1"/>
        <v>42356</v>
      </c>
      <c r="E20" s="85" t="str">
        <f ca="1">IF(D20="","",IF(OR(WEEKDAY(D20,2)=6,WEEKDAY(D20,2)=7,AND(COUNTIF(Feries,$D20)&gt;0,$D20&lt;&gt;"")),"",VLOOKUP(RANDBETWEEN(1,Nb_AS),Parametre!$A$2:$C$11,3,FALSE)))</f>
        <v>EB</v>
      </c>
      <c r="F20" s="85" t="str">
        <f ca="1">IF(D20="","",IF(OR(WEEKDAY(D20,2)=6,WEEKDAY(D20,2)=7,AND(COUNTIF(Feries,$D20)&gt;0,$D20&lt;&gt;""),WEEKDAY(D20,2)=4),"",VLOOKUP(RANDBETWEEN(1,Nb_AS),Parametre!$A$2:$C$11,3,FALSE)))</f>
        <v>NA</v>
      </c>
      <c r="G20" s="6"/>
    </row>
    <row r="21" spans="2:8">
      <c r="B21" s="6">
        <v>20</v>
      </c>
      <c r="C21" s="6">
        <f t="shared" si="0"/>
        <v>51</v>
      </c>
      <c r="D21" s="84">
        <f t="shared" si="1"/>
        <v>42357</v>
      </c>
      <c r="E21" s="85" t="str">
        <f ca="1">IF(D21="","",IF(OR(WEEKDAY(D21,2)=6,WEEKDAY(D21,2)=7,AND(COUNTIF(Feries,$D21)&gt;0,$D21&lt;&gt;"")),"",VLOOKUP(RANDBETWEEN(1,Nb_AS),Parametre!$A$2:$C$11,3,FALSE)))</f>
        <v/>
      </c>
      <c r="F21" s="85" t="str">
        <f ca="1">IF(D21="","",IF(OR(WEEKDAY(D21,2)=6,WEEKDAY(D21,2)=7,AND(COUNTIF(Feries,$D21)&gt;0,$D21&lt;&gt;""),WEEKDAY(D21,2)=4),"",VLOOKUP(RANDBETWEEN(1,Nb_AS),Parametre!$A$2:$C$11,3,FALSE)))</f>
        <v/>
      </c>
      <c r="G21" s="6"/>
      <c r="H21" s="47"/>
    </row>
    <row r="22" spans="2:8">
      <c r="B22" s="6">
        <v>21</v>
      </c>
      <c r="C22" s="6">
        <f t="shared" si="0"/>
        <v>52</v>
      </c>
      <c r="D22" s="84">
        <f t="shared" si="1"/>
        <v>42358</v>
      </c>
      <c r="E22" s="85" t="str">
        <f ca="1">IF(D22="","",IF(OR(WEEKDAY(D22,2)=6,WEEKDAY(D22,2)=7,AND(COUNTIF(Feries,$D22)&gt;0,$D22&lt;&gt;"")),"",VLOOKUP(RANDBETWEEN(1,Nb_AS),Parametre!$A$2:$C$11,3,FALSE)))</f>
        <v/>
      </c>
      <c r="F22" s="85" t="str">
        <f ca="1">IF(D22="","",IF(OR(WEEKDAY(D22,2)=6,WEEKDAY(D22,2)=7,AND(COUNTIF(Feries,$D22)&gt;0,$D22&lt;&gt;""),WEEKDAY(D22,2)=4),"",VLOOKUP(RANDBETWEEN(1,Nb_AS),Parametre!$A$2:$C$11,3,FALSE)))</f>
        <v/>
      </c>
      <c r="G22" s="6"/>
      <c r="H22" s="47"/>
    </row>
    <row r="23" spans="2:8">
      <c r="B23" s="6">
        <v>22</v>
      </c>
      <c r="C23" s="6">
        <f t="shared" si="0"/>
        <v>52</v>
      </c>
      <c r="D23" s="84">
        <f t="shared" si="1"/>
        <v>42359</v>
      </c>
      <c r="E23" s="85" t="str">
        <f ca="1">IF(D23="","",IF(OR(WEEKDAY(D23,2)=6,WEEKDAY(D23,2)=7,AND(COUNTIF(Feries,$D23)&gt;0,$D23&lt;&gt;"")),"",VLOOKUP(RANDBETWEEN(1,Nb_AS),Parametre!$A$2:$C$11,3,FALSE)))</f>
        <v>SC</v>
      </c>
      <c r="F23" s="85" t="str">
        <f ca="1">IF(D23="","",IF(OR(WEEKDAY(D23,2)=6,WEEKDAY(D23,2)=7,AND(COUNTIF(Feries,$D23)&gt;0,$D23&lt;&gt;""),WEEKDAY(D23,2)=4),"",VLOOKUP(RANDBETWEEN(1,Nb_AS),Parametre!$A$2:$C$11,3,FALSE)))</f>
        <v>SJ</v>
      </c>
      <c r="G23" s="6"/>
      <c r="H23" s="47"/>
    </row>
    <row r="24" spans="2:8">
      <c r="B24" s="6">
        <v>23</v>
      </c>
      <c r="C24" s="6">
        <f t="shared" si="0"/>
        <v>52</v>
      </c>
      <c r="D24" s="84">
        <f t="shared" si="1"/>
        <v>42360</v>
      </c>
      <c r="E24" s="85" t="str">
        <f ca="1">IF(D24="","",IF(OR(WEEKDAY(D24,2)=6,WEEKDAY(D24,2)=7,AND(COUNTIF(Feries,$D24)&gt;0,$D24&lt;&gt;"")),"",VLOOKUP(RANDBETWEEN(1,Nb_AS),Parametre!$A$2:$C$11,3,FALSE)))</f>
        <v>SC</v>
      </c>
      <c r="F24" s="85" t="str">
        <f ca="1">IF(D24="","",IF(OR(WEEKDAY(D24,2)=6,WEEKDAY(D24,2)=7,AND(COUNTIF(Feries,$D24)&gt;0,$D24&lt;&gt;""),WEEKDAY(D24,2)=4),"",VLOOKUP(RANDBETWEEN(1,Nb_AS),Parametre!$A$2:$C$11,3,FALSE)))</f>
        <v>JJ</v>
      </c>
      <c r="G24" s="6"/>
      <c r="H24" s="47"/>
    </row>
    <row r="25" spans="2:8">
      <c r="B25" s="6">
        <v>24</v>
      </c>
      <c r="C25" s="6">
        <f t="shared" si="0"/>
        <v>52</v>
      </c>
      <c r="D25" s="84">
        <f t="shared" si="1"/>
        <v>42361</v>
      </c>
      <c r="E25" s="85" t="str">
        <f ca="1">IF(D25="","",IF(OR(WEEKDAY(D25,2)=6,WEEKDAY(D25,2)=7,AND(COUNTIF(Feries,$D25)&gt;0,$D25&lt;&gt;"")),"",VLOOKUP(RANDBETWEEN(1,Nb_AS),Parametre!$A$2:$C$11,3,FALSE)))</f>
        <v>PF</v>
      </c>
      <c r="F25" s="85" t="str">
        <f ca="1">IF(D25="","",IF(OR(WEEKDAY(D25,2)=6,WEEKDAY(D25,2)=7,AND(COUNTIF(Feries,$D25)&gt;0,$D25&lt;&gt;""),WEEKDAY(D25,2)=4),"",VLOOKUP(RANDBETWEEN(1,Nb_AS),Parametre!$A$2:$C$11,3,FALSE)))</f>
        <v>PF</v>
      </c>
      <c r="G25" s="6"/>
      <c r="H25" s="47"/>
    </row>
    <row r="26" spans="2:8">
      <c r="B26" s="6">
        <v>25</v>
      </c>
      <c r="C26" s="6">
        <f t="shared" si="0"/>
        <v>52</v>
      </c>
      <c r="D26" s="84">
        <f t="shared" si="1"/>
        <v>42362</v>
      </c>
      <c r="E26" s="85" t="str">
        <f ca="1">IF(D26="","",IF(OR(WEEKDAY(D26,2)=6,WEEKDAY(D26,2)=7,AND(COUNTIF(Feries,$D26)&gt;0,$D26&lt;&gt;"")),"",VLOOKUP(RANDBETWEEN(1,Nb_AS),Parametre!$A$2:$C$11,3,FALSE)))</f>
        <v>SJ</v>
      </c>
      <c r="F26" s="85" t="str">
        <f ca="1">IF(D26="","",IF(OR(WEEKDAY(D26,2)=6,WEEKDAY(D26,2)=7,AND(COUNTIF(Feries,$D26)&gt;0,$D26&lt;&gt;""),WEEKDAY(D26,2)=4),"",VLOOKUP(RANDBETWEEN(1,Nb_AS),Parametre!$A$2:$C$11,3,FALSE)))</f>
        <v/>
      </c>
      <c r="G26" s="6"/>
      <c r="H26" s="47"/>
    </row>
    <row r="27" spans="2:8">
      <c r="B27" s="6">
        <v>26</v>
      </c>
      <c r="C27" s="6">
        <f t="shared" si="0"/>
        <v>52</v>
      </c>
      <c r="D27" s="84">
        <f t="shared" si="1"/>
        <v>42363</v>
      </c>
      <c r="E27" s="85" t="str">
        <f ca="1">IF(D27="","",IF(OR(WEEKDAY(D27,2)=6,WEEKDAY(D27,2)=7,AND(COUNTIF(Feries,$D27)&gt;0,$D27&lt;&gt;"")),"",VLOOKUP(RANDBETWEEN(1,Nb_AS),Parametre!$A$2:$C$11,3,FALSE)))</f>
        <v/>
      </c>
      <c r="F27" s="85" t="str">
        <f ca="1">IF(D27="","",IF(OR(WEEKDAY(D27,2)=6,WEEKDAY(D27,2)=7,AND(COUNTIF(Feries,$D27)&gt;0,$D27&lt;&gt;""),WEEKDAY(D27,2)=4),"",VLOOKUP(RANDBETWEEN(1,Nb_AS),Parametre!$A$2:$C$11,3,FALSE)))</f>
        <v/>
      </c>
      <c r="G27" s="6"/>
      <c r="H27" s="47"/>
    </row>
    <row r="28" spans="2:8">
      <c r="B28" s="6">
        <v>27</v>
      </c>
      <c r="C28" s="6">
        <f t="shared" si="0"/>
        <v>52</v>
      </c>
      <c r="D28" s="84">
        <f t="shared" si="1"/>
        <v>42364</v>
      </c>
      <c r="E28" s="85" t="str">
        <f ca="1">IF(D28="","",IF(OR(WEEKDAY(D28,2)=6,WEEKDAY(D28,2)=7,AND(COUNTIF(Feries,$D28)&gt;0,$D28&lt;&gt;"")),"",VLOOKUP(RANDBETWEEN(1,Nb_AS),Parametre!$A$2:$C$11,3,FALSE)))</f>
        <v/>
      </c>
      <c r="F28" s="85" t="str">
        <f ca="1">IF(D28="","",IF(OR(WEEKDAY(D28,2)=6,WEEKDAY(D28,2)=7,AND(COUNTIF(Feries,$D28)&gt;0,$D28&lt;&gt;""),WEEKDAY(D28,2)=4),"",VLOOKUP(RANDBETWEEN(1,Nb_AS),Parametre!$A$2:$C$11,3,FALSE)))</f>
        <v/>
      </c>
      <c r="G28" s="6"/>
      <c r="H28" s="47"/>
    </row>
    <row r="29" spans="2:8">
      <c r="B29" s="6">
        <v>28</v>
      </c>
      <c r="C29" s="6">
        <f t="shared" si="0"/>
        <v>53</v>
      </c>
      <c r="D29" s="84">
        <f t="shared" si="1"/>
        <v>42365</v>
      </c>
      <c r="E29" s="85" t="str">
        <f ca="1">IF(D29="","",IF(OR(WEEKDAY(D29,2)=6,WEEKDAY(D29,2)=7,AND(COUNTIF(Feries,$D29)&gt;0,$D29&lt;&gt;"")),"",VLOOKUP(RANDBETWEEN(1,Nb_AS),Parametre!$A$2:$C$11,3,FALSE)))</f>
        <v/>
      </c>
      <c r="F29" s="85" t="str">
        <f ca="1">IF(D29="","",IF(OR(WEEKDAY(D29,2)=6,WEEKDAY(D29,2)=7,AND(COUNTIF(Feries,$D29)&gt;0,$D29&lt;&gt;""),WEEKDAY(D29,2)=4),"",VLOOKUP(RANDBETWEEN(1,Nb_AS),Parametre!$A$2:$C$11,3,FALSE)))</f>
        <v/>
      </c>
      <c r="G29" s="6"/>
      <c r="H29" s="47"/>
    </row>
    <row r="30" spans="2:8">
      <c r="B30" s="6">
        <v>29</v>
      </c>
      <c r="C30" s="6">
        <f t="shared" si="0"/>
        <v>53</v>
      </c>
      <c r="D30" s="84">
        <f>D29+1</f>
        <v>42366</v>
      </c>
      <c r="E30" s="85" t="str">
        <f ca="1">IF(D30="","",IF(OR(WEEKDAY(D30,2)=6,WEEKDAY(D30,2)=7,AND(COUNTIF(Feries,$D30)&gt;0,$D30&lt;&gt;"")),"",VLOOKUP(RANDBETWEEN(1,Nb_AS),Parametre!$A$2:$C$11,3,FALSE)))</f>
        <v>KC</v>
      </c>
      <c r="F30" s="85" t="str">
        <f ca="1">IF(D30="","",IF(OR(WEEKDAY(D30,2)=6,WEEKDAY(D30,2)=7,AND(COUNTIF(Feries,$D30)&gt;0,$D30&lt;&gt;""),WEEKDAY(D30,2)=4),"",VLOOKUP(RANDBETWEEN(1,Nb_AS),Parametre!$A$2:$C$11,3,FALSE)))</f>
        <v>SJ</v>
      </c>
      <c r="G30" s="6"/>
      <c r="H30" s="47"/>
    </row>
    <row r="31" spans="2:8">
      <c r="B31" s="6">
        <v>30</v>
      </c>
      <c r="C31" s="6">
        <f t="shared" si="0"/>
        <v>53</v>
      </c>
      <c r="D31" s="84">
        <f>IF(VLOOKUP(A3,Parametre!O2:Q13,3,FALSE)=D30,"",D30+1)</f>
        <v>42367</v>
      </c>
      <c r="E31" s="85" t="str">
        <f ca="1">IF(D31="","",IF(OR(WEEKDAY(D31,2)=6,WEEKDAY(D31,2)=7,AND(COUNTIF(Feries,$D31)&gt;0,$D31&lt;&gt;"")),"",VLOOKUP(RANDBETWEEN(1,Nb_AS),Parametre!$A$2:$C$11,3,FALSE)))</f>
        <v>JJ</v>
      </c>
      <c r="F31" s="85" t="str">
        <f ca="1">IF(D31="","",IF(OR(WEEKDAY(D31,2)=6,WEEKDAY(D31,2)=7,AND(COUNTIF(Feries,$D31)&gt;0,$D31&lt;&gt;""),WEEKDAY(D31,2)=4),"",VLOOKUP(RANDBETWEEN(1,Nb_AS),Parametre!$A$2:$C$11,3,FALSE)))</f>
        <v>VD</v>
      </c>
      <c r="G31" s="108" t="s">
        <v>78</v>
      </c>
      <c r="H31" s="109"/>
    </row>
    <row r="32" spans="2:8">
      <c r="B32" s="6">
        <v>31</v>
      </c>
      <c r="C32" s="6">
        <f t="shared" si="0"/>
        <v>53</v>
      </c>
      <c r="D32" s="84">
        <f>IF(D31="","",IF(VLOOKUP(A3,Parametre!O2:Q13,3,FALSE)=D31,"",D31+1))</f>
        <v>42368</v>
      </c>
      <c r="E32" s="85" t="str">
        <f ca="1">IF(D32="","",IF(OR(WEEKDAY(D32,2)=6,WEEKDAY(D32,2)=7,AND(COUNTIF(Feries,$D32)&gt;0,$D32&lt;&gt;"")),"",VLOOKUP(RANDBETWEEN(1,Nb_AS),Parametre!$A$2:$C$11,3,FALSE)))</f>
        <v>KC</v>
      </c>
      <c r="F32" s="85" t="str">
        <f ca="1">IF(D32="","",IF(OR(WEEKDAY(D32,2)=6,WEEKDAY(D32,2)=7,AND(COUNTIF(Feries,$D32)&gt;0,$D32&lt;&gt;""),WEEKDAY(D32,2)=4),"",VLOOKUP(RANDBETWEEN(1,Nb_AS),Parametre!$A$2:$C$11,3,FALSE)))</f>
        <v>LEBD</v>
      </c>
      <c r="G32" s="108"/>
      <c r="H32" s="109"/>
    </row>
    <row r="33" spans="2:8">
      <c r="B33" s="6">
        <v>32</v>
      </c>
      <c r="C33" s="6">
        <f>WEEKNUM(D33)</f>
        <v>53</v>
      </c>
      <c r="D33" s="84">
        <f>IF(D32="","",IF(VLOOKUP(A3,Parametre!O2:Q13,3,FALSE)=D32,"",D32+1))</f>
        <v>42369</v>
      </c>
      <c r="E33" s="85" t="str">
        <f ca="1">IF(D33="","",IF(OR(WEEKDAY(D33,2)=6,WEEKDAY(D33,2)=7,AND(COUNTIF(Feries,$D33)&gt;0,$D33&lt;&gt;"")),"",VLOOKUP(RANDBETWEEN(1,Nb_AS),Parametre!$A$2:$C$11,3,FALSE)))</f>
        <v>JJ</v>
      </c>
      <c r="F33" s="85" t="str">
        <f ca="1">IF(D33="","",IF(OR(WEEKDAY(D33,2)=6,WEEKDAY(D33,2)=7,AND(COUNTIF(Feries,$D33)&gt;0,$D33&lt;&gt;""),WEEKDAY(D33,2)=4),"",VLOOKUP(RANDBETWEEN(1,Nb_AS),Parametre!$A$2:$C$11,3,FALSE)))</f>
        <v/>
      </c>
      <c r="G33" s="108"/>
      <c r="H33" s="109"/>
    </row>
    <row r="34" spans="2:8">
      <c r="D34" s="56"/>
    </row>
    <row r="35" spans="2:8">
      <c r="D35" s="47"/>
    </row>
  </sheetData>
  <mergeCells count="2">
    <mergeCell ref="E1:F1"/>
    <mergeCell ref="G31:H33"/>
  </mergeCells>
  <conditionalFormatting sqref="D3:F33">
    <cfRule type="expression" dxfId="3" priority="3" stopIfTrue="1">
      <formula>AND(COUNTIF(Feries,$D3)&gt;0,$D3&lt;&gt;"")</formula>
    </cfRule>
    <cfRule type="expression" dxfId="2" priority="4" stopIfTrue="1">
      <formula>AND(COUNTIF(Ponts,$D3)&gt;0,$D3&lt;&gt;"")</formula>
    </cfRule>
    <cfRule type="expression" dxfId="1" priority="5" stopIfTrue="1">
      <formula>AND(WEEKDAY($D3,2)&gt;5,$D3&lt;&gt;"")</formula>
    </cfRule>
    <cfRule type="expression" dxfId="0" priority="6" stopIfTrue="1">
      <formula>AND(COUNTIF(Vacances,D3)&gt;0,D3&lt;&gt;"")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W34"/>
  <sheetViews>
    <sheetView workbookViewId="0">
      <pane ySplit="1" topLeftCell="A2" activePane="bottomLeft" state="frozen"/>
      <selection activeCell="A3" sqref="A3"/>
      <selection pane="bottomLeft" activeCell="J19" sqref="J19"/>
    </sheetView>
  </sheetViews>
  <sheetFormatPr baseColWidth="10" defaultRowHeight="15"/>
  <cols>
    <col min="1" max="1" width="14.5703125" style="47" bestFit="1" customWidth="1"/>
    <col min="2" max="2" width="10.7109375" style="47" hidden="1" customWidth="1"/>
    <col min="3" max="3" width="10.7109375" style="47" customWidth="1"/>
    <col min="4" max="4" width="25.5703125" style="47" bestFit="1" customWidth="1"/>
    <col min="5" max="5" width="14" style="47" bestFit="1" customWidth="1"/>
    <col min="6" max="7" width="13.42578125" style="47" bestFit="1" customWidth="1"/>
    <col min="8" max="8" width="11.42578125" style="47"/>
    <col min="9" max="9" width="26.5703125" style="47" bestFit="1" customWidth="1"/>
    <col min="10" max="17" width="11.42578125" style="47"/>
    <col min="18" max="18" width="13" style="47" customWidth="1"/>
    <col min="19" max="19" width="11.42578125" style="47"/>
    <col min="20" max="20" width="12.5703125" style="47" customWidth="1"/>
    <col min="21" max="21" width="12.28515625" style="47" customWidth="1"/>
    <col min="22" max="16384" width="11.42578125" style="47"/>
  </cols>
  <sheetData>
    <row r="1" spans="1:23" s="82" customFormat="1" ht="43.5" customHeight="1">
      <c r="A1" s="80">
        <f>DATE(An_Ref,A3,1)</f>
        <v>42278</v>
      </c>
      <c r="B1" s="81"/>
      <c r="C1" s="81"/>
      <c r="D1" s="86" t="s">
        <v>5</v>
      </c>
      <c r="E1" s="90"/>
      <c r="F1" s="91"/>
      <c r="G1" s="82" t="s">
        <v>31</v>
      </c>
      <c r="H1" s="83">
        <f>An_Ref</f>
        <v>2015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</row>
    <row r="2" spans="1:23" ht="17.25" hidden="1" customHeight="1">
      <c r="A2" s="22"/>
      <c r="B2" s="6">
        <v>1</v>
      </c>
      <c r="C2" s="6"/>
      <c r="D2" s="32"/>
      <c r="E2" s="32"/>
      <c r="F2" s="75"/>
      <c r="H2" s="14"/>
      <c r="I2" s="78">
        <v>4</v>
      </c>
    </row>
    <row r="3" spans="1:23">
      <c r="A3" s="65">
        <v>10</v>
      </c>
      <c r="B3" s="6">
        <v>2</v>
      </c>
      <c r="C3" s="6">
        <f>WEEKNUM(D3)</f>
        <v>40</v>
      </c>
      <c r="D3" s="84">
        <f>DATE(An_Ref,$A$3,B2)</f>
        <v>42278</v>
      </c>
      <c r="E3" s="85" t="s">
        <v>0</v>
      </c>
      <c r="F3" s="85"/>
      <c r="G3" s="6"/>
    </row>
    <row r="4" spans="1:23">
      <c r="A4" s="49">
        <f ca="1">VLOOKUP(A3,Parametre!O2:U13,6,FALSE)</f>
        <v>17</v>
      </c>
      <c r="B4" s="6">
        <v>3</v>
      </c>
      <c r="C4" s="6">
        <f t="shared" ref="C4:C32" si="0">WEEKNUM(D4)</f>
        <v>40</v>
      </c>
      <c r="D4" s="84">
        <f t="shared" ref="D4:D29" si="1">DATE(An_Ref,$A$3,B3)</f>
        <v>42279</v>
      </c>
      <c r="E4" s="85" t="s">
        <v>8</v>
      </c>
      <c r="F4" s="85" t="s">
        <v>7</v>
      </c>
      <c r="G4" s="6"/>
    </row>
    <row r="5" spans="1:23">
      <c r="A5" s="49">
        <f ca="1">VLOOKUP(A3,Parametre!O2:U13,5,FALSE)</f>
        <v>39</v>
      </c>
      <c r="B5" s="6">
        <v>4</v>
      </c>
      <c r="C5" s="6">
        <f t="shared" si="0"/>
        <v>40</v>
      </c>
      <c r="D5" s="84">
        <f t="shared" si="1"/>
        <v>42280</v>
      </c>
      <c r="E5" s="85"/>
      <c r="F5" s="85"/>
      <c r="G5" s="6"/>
    </row>
    <row r="6" spans="1:23">
      <c r="B6" s="6">
        <v>5</v>
      </c>
      <c r="C6" s="6">
        <f t="shared" si="0"/>
        <v>41</v>
      </c>
      <c r="D6" s="84">
        <f t="shared" si="1"/>
        <v>42281</v>
      </c>
      <c r="E6" s="85"/>
      <c r="F6" s="85"/>
      <c r="G6" s="6"/>
      <c r="J6" s="66"/>
      <c r="K6" s="66"/>
      <c r="L6" s="66"/>
    </row>
    <row r="7" spans="1:23">
      <c r="B7" s="6">
        <v>6</v>
      </c>
      <c r="C7" s="6">
        <f t="shared" si="0"/>
        <v>41</v>
      </c>
      <c r="D7" s="84">
        <f t="shared" si="1"/>
        <v>42282</v>
      </c>
      <c r="E7" s="85" t="s">
        <v>3</v>
      </c>
      <c r="F7" s="85" t="s">
        <v>54</v>
      </c>
      <c r="G7" s="6"/>
      <c r="J7" s="66"/>
    </row>
    <row r="8" spans="1:23">
      <c r="B8" s="6">
        <v>7</v>
      </c>
      <c r="C8" s="6">
        <f t="shared" si="0"/>
        <v>41</v>
      </c>
      <c r="D8" s="84">
        <f t="shared" si="1"/>
        <v>42283</v>
      </c>
      <c r="E8" s="85" t="s">
        <v>9</v>
      </c>
      <c r="F8" s="85" t="s">
        <v>1</v>
      </c>
      <c r="G8" s="6"/>
      <c r="J8" s="66"/>
    </row>
    <row r="9" spans="1:23">
      <c r="B9" s="6">
        <v>8</v>
      </c>
      <c r="C9" s="6">
        <f t="shared" si="0"/>
        <v>41</v>
      </c>
      <c r="D9" s="84">
        <f t="shared" si="1"/>
        <v>42284</v>
      </c>
      <c r="E9" s="85" t="s">
        <v>2</v>
      </c>
      <c r="F9" s="85" t="s">
        <v>4</v>
      </c>
      <c r="G9" s="6"/>
      <c r="J9" s="66"/>
    </row>
    <row r="10" spans="1:23">
      <c r="B10" s="6">
        <v>9</v>
      </c>
      <c r="C10" s="6">
        <f t="shared" si="0"/>
        <v>41</v>
      </c>
      <c r="D10" s="84">
        <f t="shared" si="1"/>
        <v>42285</v>
      </c>
      <c r="E10" s="85" t="s">
        <v>12</v>
      </c>
      <c r="F10" s="85"/>
      <c r="G10" s="6"/>
    </row>
    <row r="11" spans="1:23">
      <c r="B11" s="6">
        <v>10</v>
      </c>
      <c r="C11" s="6">
        <f t="shared" si="0"/>
        <v>41</v>
      </c>
      <c r="D11" s="84">
        <f t="shared" si="1"/>
        <v>42286</v>
      </c>
      <c r="E11" s="85" t="s">
        <v>0</v>
      </c>
      <c r="F11" s="85" t="s">
        <v>8</v>
      </c>
      <c r="G11" s="6"/>
    </row>
    <row r="12" spans="1:23">
      <c r="B12" s="6">
        <v>11</v>
      </c>
      <c r="C12" s="6">
        <f t="shared" si="0"/>
        <v>41</v>
      </c>
      <c r="D12" s="84">
        <f t="shared" si="1"/>
        <v>42287</v>
      </c>
      <c r="E12" s="85"/>
      <c r="F12" s="85"/>
      <c r="G12" s="6"/>
    </row>
    <row r="13" spans="1:23">
      <c r="B13" s="6">
        <v>12</v>
      </c>
      <c r="C13" s="6">
        <f t="shared" si="0"/>
        <v>42</v>
      </c>
      <c r="D13" s="84">
        <f t="shared" si="1"/>
        <v>42288</v>
      </c>
      <c r="E13" s="85"/>
      <c r="F13" s="85"/>
      <c r="G13" s="6"/>
    </row>
    <row r="14" spans="1:23">
      <c r="B14" s="6">
        <v>13</v>
      </c>
      <c r="C14" s="6">
        <f t="shared" si="0"/>
        <v>42</v>
      </c>
      <c r="D14" s="84">
        <f t="shared" si="1"/>
        <v>42289</v>
      </c>
      <c r="E14" s="85" t="s">
        <v>7</v>
      </c>
      <c r="F14" s="85" t="s">
        <v>3</v>
      </c>
      <c r="G14" s="6"/>
    </row>
    <row r="15" spans="1:23">
      <c r="B15" s="6">
        <v>14</v>
      </c>
      <c r="C15" s="6">
        <f t="shared" si="0"/>
        <v>42</v>
      </c>
      <c r="D15" s="84">
        <f t="shared" si="1"/>
        <v>42290</v>
      </c>
      <c r="E15" s="85" t="s">
        <v>54</v>
      </c>
      <c r="F15" s="85" t="s">
        <v>9</v>
      </c>
      <c r="G15" s="6">
        <f>COUNTIF($E$3:$F$33,H15)</f>
        <v>4</v>
      </c>
      <c r="H15" s="47" t="s">
        <v>0</v>
      </c>
      <c r="I15" s="78">
        <v>4</v>
      </c>
    </row>
    <row r="16" spans="1:23">
      <c r="B16" s="6">
        <v>15</v>
      </c>
      <c r="C16" s="6">
        <f t="shared" si="0"/>
        <v>42</v>
      </c>
      <c r="D16" s="84">
        <f t="shared" si="1"/>
        <v>42291</v>
      </c>
      <c r="E16" s="85" t="s">
        <v>1</v>
      </c>
      <c r="F16" s="85" t="s">
        <v>2</v>
      </c>
      <c r="G16" s="6">
        <f t="shared" ref="G16:G24" si="2">COUNTIF($E$3:$F$33,H16)</f>
        <v>3</v>
      </c>
      <c r="H16" s="47" t="s">
        <v>8</v>
      </c>
      <c r="I16" s="78">
        <v>3</v>
      </c>
    </row>
    <row r="17" spans="2:9">
      <c r="B17" s="6">
        <v>16</v>
      </c>
      <c r="C17" s="6">
        <f t="shared" si="0"/>
        <v>42</v>
      </c>
      <c r="D17" s="84">
        <f t="shared" si="1"/>
        <v>42292</v>
      </c>
      <c r="E17" s="85" t="s">
        <v>4</v>
      </c>
      <c r="F17" s="85"/>
      <c r="G17" s="6">
        <f>COUNTIF($E$3:$F$33,H17)</f>
        <v>3</v>
      </c>
      <c r="H17" s="47" t="s">
        <v>7</v>
      </c>
      <c r="I17" s="78">
        <v>3</v>
      </c>
    </row>
    <row r="18" spans="2:9">
      <c r="B18" s="6">
        <v>17</v>
      </c>
      <c r="C18" s="6">
        <f t="shared" si="0"/>
        <v>42</v>
      </c>
      <c r="D18" s="84">
        <f t="shared" si="1"/>
        <v>42293</v>
      </c>
      <c r="E18" s="85" t="s">
        <v>12</v>
      </c>
      <c r="F18" s="85" t="s">
        <v>0</v>
      </c>
      <c r="G18" s="6">
        <f t="shared" si="2"/>
        <v>4</v>
      </c>
      <c r="H18" s="47" t="s">
        <v>3</v>
      </c>
      <c r="I18" s="78">
        <v>4</v>
      </c>
    </row>
    <row r="19" spans="2:9">
      <c r="B19" s="6">
        <v>18</v>
      </c>
      <c r="C19" s="6">
        <f t="shared" si="0"/>
        <v>42</v>
      </c>
      <c r="D19" s="84">
        <f t="shared" si="1"/>
        <v>42294</v>
      </c>
      <c r="E19" s="85"/>
      <c r="F19" s="85"/>
      <c r="G19" s="6">
        <f t="shared" si="2"/>
        <v>4</v>
      </c>
      <c r="H19" s="47" t="s">
        <v>54</v>
      </c>
      <c r="I19" s="78">
        <v>4</v>
      </c>
    </row>
    <row r="20" spans="2:9">
      <c r="B20" s="6">
        <v>19</v>
      </c>
      <c r="C20" s="6">
        <f t="shared" si="0"/>
        <v>43</v>
      </c>
      <c r="D20" s="84">
        <f t="shared" si="1"/>
        <v>42295</v>
      </c>
      <c r="E20" s="85"/>
      <c r="F20" s="85"/>
      <c r="G20" s="6">
        <f t="shared" si="2"/>
        <v>3</v>
      </c>
      <c r="H20" s="47" t="s">
        <v>9</v>
      </c>
      <c r="I20" s="78">
        <v>3</v>
      </c>
    </row>
    <row r="21" spans="2:9">
      <c r="B21" s="6">
        <v>20</v>
      </c>
      <c r="C21" s="6">
        <f t="shared" si="0"/>
        <v>43</v>
      </c>
      <c r="D21" s="84">
        <f t="shared" si="1"/>
        <v>42296</v>
      </c>
      <c r="E21" s="85" t="s">
        <v>8</v>
      </c>
      <c r="F21" s="85" t="s">
        <v>7</v>
      </c>
      <c r="G21" s="6">
        <f t="shared" si="2"/>
        <v>3</v>
      </c>
      <c r="H21" s="47" t="s">
        <v>1</v>
      </c>
      <c r="I21" s="78">
        <v>3</v>
      </c>
    </row>
    <row r="22" spans="2:9">
      <c r="B22" s="6">
        <v>21</v>
      </c>
      <c r="C22" s="6">
        <f t="shared" si="0"/>
        <v>43</v>
      </c>
      <c r="D22" s="84">
        <f t="shared" si="1"/>
        <v>42297</v>
      </c>
      <c r="E22" s="85" t="s">
        <v>3</v>
      </c>
      <c r="F22" s="85" t="s">
        <v>54</v>
      </c>
      <c r="G22" s="6">
        <f t="shared" si="2"/>
        <v>4</v>
      </c>
      <c r="H22" s="47" t="s">
        <v>2</v>
      </c>
      <c r="I22" s="78">
        <v>4</v>
      </c>
    </row>
    <row r="23" spans="2:9">
      <c r="B23" s="6">
        <v>22</v>
      </c>
      <c r="C23" s="6">
        <f t="shared" si="0"/>
        <v>43</v>
      </c>
      <c r="D23" s="84">
        <f t="shared" si="1"/>
        <v>42298</v>
      </c>
      <c r="E23" s="85" t="s">
        <v>9</v>
      </c>
      <c r="F23" s="85" t="s">
        <v>1</v>
      </c>
      <c r="G23" s="6">
        <f t="shared" si="2"/>
        <v>4</v>
      </c>
      <c r="H23" s="47" t="s">
        <v>4</v>
      </c>
      <c r="I23" s="78">
        <v>4</v>
      </c>
    </row>
    <row r="24" spans="2:9">
      <c r="B24" s="6">
        <v>23</v>
      </c>
      <c r="C24" s="6">
        <f t="shared" si="0"/>
        <v>43</v>
      </c>
      <c r="D24" s="84">
        <f t="shared" si="1"/>
        <v>42299</v>
      </c>
      <c r="E24" s="85" t="s">
        <v>2</v>
      </c>
      <c r="F24" s="85"/>
      <c r="G24" s="6">
        <f t="shared" si="2"/>
        <v>4</v>
      </c>
      <c r="H24" s="47" t="s">
        <v>12</v>
      </c>
      <c r="I24" s="106">
        <v>4</v>
      </c>
    </row>
    <row r="25" spans="2:9">
      <c r="B25" s="6">
        <v>24</v>
      </c>
      <c r="C25" s="6">
        <f t="shared" si="0"/>
        <v>43</v>
      </c>
      <c r="D25" s="84">
        <f t="shared" si="1"/>
        <v>42300</v>
      </c>
      <c r="E25" s="85" t="s">
        <v>4</v>
      </c>
      <c r="F25" s="85" t="s">
        <v>12</v>
      </c>
      <c r="G25" s="6"/>
    </row>
    <row r="26" spans="2:9">
      <c r="B26" s="6">
        <v>25</v>
      </c>
      <c r="C26" s="6">
        <f t="shared" si="0"/>
        <v>43</v>
      </c>
      <c r="D26" s="84">
        <f t="shared" si="1"/>
        <v>42301</v>
      </c>
      <c r="E26" s="85"/>
      <c r="F26" s="85"/>
      <c r="G26" s="6"/>
    </row>
    <row r="27" spans="2:9">
      <c r="B27" s="6">
        <v>26</v>
      </c>
      <c r="C27" s="6">
        <f t="shared" si="0"/>
        <v>44</v>
      </c>
      <c r="D27" s="84">
        <f t="shared" si="1"/>
        <v>42302</v>
      </c>
      <c r="E27" s="85"/>
      <c r="F27" s="85"/>
      <c r="G27" s="6"/>
    </row>
    <row r="28" spans="2:9">
      <c r="B28" s="6">
        <v>27</v>
      </c>
      <c r="C28" s="6">
        <f t="shared" si="0"/>
        <v>44</v>
      </c>
      <c r="D28" s="84">
        <f t="shared" si="1"/>
        <v>42303</v>
      </c>
      <c r="E28" s="85" t="s">
        <v>0</v>
      </c>
      <c r="F28" s="85" t="s">
        <v>3</v>
      </c>
      <c r="G28" s="6"/>
    </row>
    <row r="29" spans="2:9">
      <c r="B29" s="6">
        <v>28</v>
      </c>
      <c r="C29" s="6">
        <f t="shared" si="0"/>
        <v>44</v>
      </c>
      <c r="D29" s="84">
        <f t="shared" si="1"/>
        <v>42304</v>
      </c>
      <c r="E29" s="85" t="s">
        <v>54</v>
      </c>
      <c r="F29" s="85" t="s">
        <v>2</v>
      </c>
      <c r="G29" s="6"/>
    </row>
    <row r="30" spans="2:9">
      <c r="B30" s="6">
        <v>29</v>
      </c>
      <c r="C30" s="6">
        <f t="shared" si="0"/>
        <v>44</v>
      </c>
      <c r="D30" s="84">
        <f>D29+1</f>
        <v>42305</v>
      </c>
      <c r="E30" s="85" t="s">
        <v>4</v>
      </c>
      <c r="F30" s="85" t="s">
        <v>12</v>
      </c>
      <c r="G30" s="6"/>
    </row>
    <row r="31" spans="2:9" ht="15" customHeight="1">
      <c r="B31" s="6">
        <v>30</v>
      </c>
      <c r="C31" s="6">
        <f t="shared" si="0"/>
        <v>44</v>
      </c>
      <c r="D31" s="84">
        <f>IF(VLOOKUP(A3,Parametre!O2:Q13,3,FALSE)=D30,"",D30+1)</f>
        <v>42306</v>
      </c>
      <c r="E31" s="85"/>
      <c r="F31" s="85"/>
      <c r="G31" s="105" t="s">
        <v>78</v>
      </c>
      <c r="H31" s="107"/>
    </row>
    <row r="32" spans="2:9">
      <c r="B32" s="6">
        <v>31</v>
      </c>
      <c r="C32" s="6">
        <f t="shared" si="0"/>
        <v>44</v>
      </c>
      <c r="D32" s="84">
        <f>IF(D31="","",IF(VLOOKUP(A3,Parametre!O2:Q13,3,FALSE)=D31,"",D31+1))</f>
        <v>42307</v>
      </c>
      <c r="E32" s="85"/>
      <c r="F32" s="85"/>
      <c r="G32" s="105"/>
      <c r="H32" s="107"/>
    </row>
    <row r="33" spans="2:8">
      <c r="B33" s="6">
        <v>32</v>
      </c>
      <c r="C33" s="6">
        <f>WEEKNUM(D33)</f>
        <v>44</v>
      </c>
      <c r="D33" s="84">
        <f>IF(D32="","",IF(VLOOKUP(A3,Parametre!O2:Q13,3,FALSE)=D32,"",D32+1))</f>
        <v>42308</v>
      </c>
      <c r="E33" s="85"/>
      <c r="F33" s="85"/>
      <c r="G33" s="105"/>
      <c r="H33" s="107"/>
    </row>
    <row r="34" spans="2:8">
      <c r="D34" s="56"/>
    </row>
  </sheetData>
  <mergeCells count="2">
    <mergeCell ref="E1:F1"/>
    <mergeCell ref="G31:H33"/>
  </mergeCells>
  <conditionalFormatting sqref="D3:F33">
    <cfRule type="expression" dxfId="11" priority="1" stopIfTrue="1">
      <formula>AND(COUNTIF(Feries,$D3)&gt;0,$D3&lt;&gt;"")</formula>
    </cfRule>
    <cfRule type="expression" dxfId="10" priority="2" stopIfTrue="1">
      <formula>AND(COUNTIF(Ponts,$D3)&gt;0,$D3&lt;&gt;"")</formula>
    </cfRule>
    <cfRule type="expression" dxfId="9" priority="3" stopIfTrue="1">
      <formula>AND(WEEKDAY($D3,2)&gt;5,$D3&lt;&gt;"")</formula>
    </cfRule>
    <cfRule type="expression" dxfId="8" priority="4" stopIfTrue="1">
      <formula>AND(COUNTIF(Vacances,D3)&gt;0,D3&lt;&gt;"")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J34"/>
  <sheetViews>
    <sheetView workbookViewId="0">
      <pane ySplit="1" topLeftCell="A2" activePane="bottomLeft" state="frozen"/>
      <selection activeCell="A3" sqref="A3"/>
      <selection pane="bottomLeft" activeCell="L14" sqref="L14"/>
    </sheetView>
  </sheetViews>
  <sheetFormatPr baseColWidth="10" defaultRowHeight="15"/>
  <cols>
    <col min="1" max="1" width="14.5703125" style="47" bestFit="1" customWidth="1"/>
    <col min="2" max="2" width="10.7109375" style="47" hidden="1" customWidth="1"/>
    <col min="3" max="3" width="10.7109375" style="47" customWidth="1"/>
    <col min="4" max="4" width="25.5703125" style="47" bestFit="1" customWidth="1"/>
    <col min="5" max="5" width="14" style="47" bestFit="1" customWidth="1"/>
    <col min="6" max="7" width="13.42578125" style="47" bestFit="1" customWidth="1"/>
    <col min="8" max="16384" width="11.42578125" style="47"/>
  </cols>
  <sheetData>
    <row r="1" spans="1:10" s="82" customFormat="1" ht="43.5" customHeight="1">
      <c r="A1" s="80">
        <f>DATE(An_Ref,A3,1)</f>
        <v>42309</v>
      </c>
      <c r="B1" s="81"/>
      <c r="C1" s="81"/>
      <c r="D1" s="86" t="s">
        <v>5</v>
      </c>
      <c r="E1" s="90"/>
      <c r="F1" s="91"/>
      <c r="G1" s="82" t="s">
        <v>31</v>
      </c>
      <c r="H1" s="83">
        <f>An_Ref</f>
        <v>2015</v>
      </c>
    </row>
    <row r="2" spans="1:10" ht="17.25" hidden="1" customHeight="1">
      <c r="A2" s="22"/>
      <c r="B2" s="6">
        <v>1</v>
      </c>
      <c r="C2" s="6"/>
      <c r="D2" s="32"/>
      <c r="E2" s="32"/>
      <c r="F2" s="75"/>
      <c r="H2" s="14"/>
    </row>
    <row r="3" spans="1:10">
      <c r="A3" s="65">
        <v>11</v>
      </c>
      <c r="B3" s="6">
        <v>2</v>
      </c>
      <c r="C3" s="6">
        <f>WEEKNUM(D3)</f>
        <v>45</v>
      </c>
      <c r="D3" s="84">
        <f>DATE(An_Ref,$A$3,B2)</f>
        <v>42309</v>
      </c>
      <c r="E3" s="85"/>
      <c r="F3" s="85"/>
      <c r="G3" s="6"/>
    </row>
    <row r="4" spans="1:10">
      <c r="A4" s="49">
        <f ca="1">VLOOKUP(A3,Parametre!O2:U13,6,FALSE)</f>
        <v>20</v>
      </c>
      <c r="B4" s="6">
        <v>3</v>
      </c>
      <c r="C4" s="6">
        <f t="shared" ref="C4:C32" si="0">WEEKNUM(D4)</f>
        <v>45</v>
      </c>
      <c r="D4" s="84">
        <f t="shared" ref="D4:D29" si="1">DATE(An_Ref,$A$3,B3)</f>
        <v>42310</v>
      </c>
      <c r="E4" s="85" t="s">
        <v>0</v>
      </c>
      <c r="F4" s="85" t="s">
        <v>8</v>
      </c>
      <c r="G4" s="6"/>
    </row>
    <row r="5" spans="1:10">
      <c r="A5" s="49">
        <f ca="1">VLOOKUP(A3,Parametre!O2:U13,5,FALSE)</f>
        <v>40</v>
      </c>
      <c r="B5" s="6">
        <v>4</v>
      </c>
      <c r="C5" s="6">
        <f t="shared" si="0"/>
        <v>45</v>
      </c>
      <c r="D5" s="84">
        <f t="shared" si="1"/>
        <v>42311</v>
      </c>
      <c r="E5" s="85" t="s">
        <v>7</v>
      </c>
      <c r="F5" s="85" t="s">
        <v>3</v>
      </c>
      <c r="G5" s="6"/>
    </row>
    <row r="6" spans="1:10">
      <c r="B6" s="6">
        <v>5</v>
      </c>
      <c r="C6" s="6">
        <f t="shared" si="0"/>
        <v>45</v>
      </c>
      <c r="D6" s="84">
        <f t="shared" si="1"/>
        <v>42312</v>
      </c>
      <c r="E6" s="85" t="s">
        <v>54</v>
      </c>
      <c r="F6" s="85" t="s">
        <v>9</v>
      </c>
      <c r="G6" s="6"/>
    </row>
    <row r="7" spans="1:10">
      <c r="B7" s="6">
        <v>6</v>
      </c>
      <c r="C7" s="6">
        <f t="shared" si="0"/>
        <v>45</v>
      </c>
      <c r="D7" s="84">
        <f t="shared" si="1"/>
        <v>42313</v>
      </c>
      <c r="E7" s="85" t="s">
        <v>1</v>
      </c>
      <c r="F7" s="85"/>
      <c r="G7" s="6"/>
    </row>
    <row r="8" spans="1:10">
      <c r="B8" s="6">
        <v>7</v>
      </c>
      <c r="C8" s="6">
        <f t="shared" si="0"/>
        <v>45</v>
      </c>
      <c r="D8" s="84">
        <f t="shared" si="1"/>
        <v>42314</v>
      </c>
      <c r="E8" s="85" t="s">
        <v>2</v>
      </c>
      <c r="F8" s="85" t="s">
        <v>4</v>
      </c>
      <c r="G8" s="6"/>
    </row>
    <row r="9" spans="1:10">
      <c r="B9" s="6">
        <v>8</v>
      </c>
      <c r="C9" s="6">
        <f t="shared" si="0"/>
        <v>45</v>
      </c>
      <c r="D9" s="84">
        <f t="shared" si="1"/>
        <v>42315</v>
      </c>
      <c r="E9" s="85"/>
      <c r="F9" s="85"/>
      <c r="G9" s="6"/>
    </row>
    <row r="10" spans="1:10">
      <c r="B10" s="6">
        <v>9</v>
      </c>
      <c r="C10" s="6">
        <f t="shared" si="0"/>
        <v>46</v>
      </c>
      <c r="D10" s="84">
        <f t="shared" si="1"/>
        <v>42316</v>
      </c>
      <c r="E10" s="85"/>
      <c r="F10" s="85"/>
      <c r="G10" s="6"/>
    </row>
    <row r="11" spans="1:10">
      <c r="B11" s="6">
        <v>10</v>
      </c>
      <c r="C11" s="6">
        <f t="shared" si="0"/>
        <v>46</v>
      </c>
      <c r="D11" s="84">
        <f t="shared" si="1"/>
        <v>42317</v>
      </c>
      <c r="E11" s="85" t="s">
        <v>12</v>
      </c>
      <c r="F11" s="85" t="s">
        <v>0</v>
      </c>
      <c r="G11" s="6"/>
    </row>
    <row r="12" spans="1:10">
      <c r="B12" s="6">
        <v>11</v>
      </c>
      <c r="C12" s="6">
        <f t="shared" si="0"/>
        <v>46</v>
      </c>
      <c r="D12" s="84">
        <f t="shared" si="1"/>
        <v>42318</v>
      </c>
      <c r="E12" s="85" t="s">
        <v>8</v>
      </c>
      <c r="F12" s="85" t="s">
        <v>7</v>
      </c>
      <c r="G12" s="6"/>
    </row>
    <row r="13" spans="1:10">
      <c r="B13" s="6">
        <v>12</v>
      </c>
      <c r="C13" s="6">
        <f t="shared" si="0"/>
        <v>46</v>
      </c>
      <c r="D13" s="84">
        <f t="shared" si="1"/>
        <v>42319</v>
      </c>
      <c r="E13" s="85"/>
      <c r="F13" s="85"/>
      <c r="G13" s="6"/>
      <c r="H13" s="47">
        <f>COUNTIF($E$3:$F$33,I13)</f>
        <v>4</v>
      </c>
      <c r="I13" s="47" t="s">
        <v>0</v>
      </c>
      <c r="J13" s="78">
        <v>4</v>
      </c>
    </row>
    <row r="14" spans="1:10">
      <c r="B14" s="6">
        <v>13</v>
      </c>
      <c r="C14" s="6">
        <f t="shared" si="0"/>
        <v>46</v>
      </c>
      <c r="D14" s="84">
        <f t="shared" si="1"/>
        <v>42320</v>
      </c>
      <c r="E14" s="85" t="s">
        <v>3</v>
      </c>
      <c r="F14" s="85"/>
      <c r="G14" s="6"/>
      <c r="H14" s="47">
        <f t="shared" ref="H14:H22" si="2">COUNTIF($E$3:$F$33,I14)</f>
        <v>3</v>
      </c>
      <c r="I14" s="47" t="s">
        <v>8</v>
      </c>
      <c r="J14" s="78">
        <v>3</v>
      </c>
    </row>
    <row r="15" spans="1:10">
      <c r="B15" s="6">
        <v>14</v>
      </c>
      <c r="C15" s="6">
        <f t="shared" si="0"/>
        <v>46</v>
      </c>
      <c r="D15" s="84">
        <f t="shared" si="1"/>
        <v>42321</v>
      </c>
      <c r="E15" s="85" t="s">
        <v>54</v>
      </c>
      <c r="F15" s="85" t="s">
        <v>9</v>
      </c>
      <c r="G15" s="6"/>
      <c r="H15" s="47">
        <f t="shared" si="2"/>
        <v>3</v>
      </c>
      <c r="I15" s="47" t="s">
        <v>7</v>
      </c>
      <c r="J15" s="78">
        <v>3</v>
      </c>
    </row>
    <row r="16" spans="1:10">
      <c r="B16" s="6">
        <v>15</v>
      </c>
      <c r="C16" s="6">
        <f t="shared" si="0"/>
        <v>46</v>
      </c>
      <c r="D16" s="84">
        <f t="shared" si="1"/>
        <v>42322</v>
      </c>
      <c r="E16" s="85"/>
      <c r="F16" s="85"/>
      <c r="G16" s="6"/>
      <c r="H16" s="47">
        <f t="shared" si="2"/>
        <v>4</v>
      </c>
      <c r="I16" s="47" t="s">
        <v>3</v>
      </c>
      <c r="J16" s="78">
        <v>4</v>
      </c>
    </row>
    <row r="17" spans="2:10">
      <c r="B17" s="6">
        <v>16</v>
      </c>
      <c r="C17" s="6">
        <f t="shared" si="0"/>
        <v>47</v>
      </c>
      <c r="D17" s="84">
        <f t="shared" si="1"/>
        <v>42323</v>
      </c>
      <c r="E17" s="85"/>
      <c r="F17" s="85"/>
      <c r="G17" s="6"/>
      <c r="H17" s="47">
        <f t="shared" si="2"/>
        <v>4</v>
      </c>
      <c r="I17" s="47" t="s">
        <v>54</v>
      </c>
      <c r="J17" s="78">
        <v>4</v>
      </c>
    </row>
    <row r="18" spans="2:10">
      <c r="B18" s="6">
        <v>17</v>
      </c>
      <c r="C18" s="6">
        <f t="shared" si="0"/>
        <v>47</v>
      </c>
      <c r="D18" s="84">
        <f t="shared" si="1"/>
        <v>42324</v>
      </c>
      <c r="E18" s="85" t="s">
        <v>1</v>
      </c>
      <c r="F18" s="85" t="s">
        <v>2</v>
      </c>
      <c r="G18" s="6"/>
      <c r="H18" s="47">
        <f t="shared" si="2"/>
        <v>3</v>
      </c>
      <c r="I18" s="47" t="s">
        <v>9</v>
      </c>
      <c r="J18" s="78">
        <v>3</v>
      </c>
    </row>
    <row r="19" spans="2:10">
      <c r="B19" s="6">
        <v>18</v>
      </c>
      <c r="C19" s="6">
        <f t="shared" si="0"/>
        <v>47</v>
      </c>
      <c r="D19" s="84">
        <f t="shared" si="1"/>
        <v>42325</v>
      </c>
      <c r="E19" s="85" t="s">
        <v>4</v>
      </c>
      <c r="F19" s="85" t="s">
        <v>12</v>
      </c>
      <c r="G19" s="6"/>
      <c r="H19" s="47">
        <f t="shared" si="2"/>
        <v>3</v>
      </c>
      <c r="I19" s="47" t="s">
        <v>1</v>
      </c>
      <c r="J19" s="78">
        <v>3</v>
      </c>
    </row>
    <row r="20" spans="2:10">
      <c r="B20" s="6">
        <v>19</v>
      </c>
      <c r="C20" s="6">
        <f t="shared" si="0"/>
        <v>47</v>
      </c>
      <c r="D20" s="84">
        <f t="shared" si="1"/>
        <v>42326</v>
      </c>
      <c r="E20" s="85" t="s">
        <v>0</v>
      </c>
      <c r="F20" s="85" t="s">
        <v>8</v>
      </c>
      <c r="G20" s="6"/>
      <c r="H20" s="47">
        <f t="shared" si="2"/>
        <v>4</v>
      </c>
      <c r="I20" s="47" t="s">
        <v>2</v>
      </c>
      <c r="J20" s="78">
        <v>4</v>
      </c>
    </row>
    <row r="21" spans="2:10">
      <c r="B21" s="6">
        <v>20</v>
      </c>
      <c r="C21" s="6">
        <f t="shared" si="0"/>
        <v>47</v>
      </c>
      <c r="D21" s="84">
        <f t="shared" si="1"/>
        <v>42327</v>
      </c>
      <c r="E21" s="85" t="s">
        <v>7</v>
      </c>
      <c r="F21" s="85"/>
      <c r="G21" s="6"/>
      <c r="H21" s="47">
        <f t="shared" si="2"/>
        <v>4</v>
      </c>
      <c r="I21" s="47" t="s">
        <v>4</v>
      </c>
      <c r="J21" s="78">
        <v>4</v>
      </c>
    </row>
    <row r="22" spans="2:10">
      <c r="B22" s="6">
        <v>21</v>
      </c>
      <c r="C22" s="6">
        <f t="shared" si="0"/>
        <v>47</v>
      </c>
      <c r="D22" s="84">
        <f t="shared" si="1"/>
        <v>42328</v>
      </c>
      <c r="E22" s="85" t="s">
        <v>3</v>
      </c>
      <c r="F22" s="85" t="s">
        <v>54</v>
      </c>
      <c r="G22" s="6"/>
      <c r="H22" s="47">
        <f t="shared" si="2"/>
        <v>4</v>
      </c>
      <c r="I22" s="47" t="s">
        <v>12</v>
      </c>
      <c r="J22" s="78">
        <v>4</v>
      </c>
    </row>
    <row r="23" spans="2:10">
      <c r="B23" s="6">
        <v>22</v>
      </c>
      <c r="C23" s="6">
        <f t="shared" si="0"/>
        <v>47</v>
      </c>
      <c r="D23" s="84">
        <f t="shared" si="1"/>
        <v>42329</v>
      </c>
      <c r="E23" s="85"/>
      <c r="F23" s="85"/>
      <c r="G23" s="6"/>
    </row>
    <row r="24" spans="2:10">
      <c r="B24" s="6">
        <v>23</v>
      </c>
      <c r="C24" s="6">
        <f t="shared" si="0"/>
        <v>48</v>
      </c>
      <c r="D24" s="84">
        <f t="shared" si="1"/>
        <v>42330</v>
      </c>
      <c r="E24" s="85"/>
      <c r="F24" s="85"/>
      <c r="G24" s="6"/>
    </row>
    <row r="25" spans="2:10">
      <c r="B25" s="6">
        <v>24</v>
      </c>
      <c r="C25" s="6">
        <f t="shared" si="0"/>
        <v>48</v>
      </c>
      <c r="D25" s="84">
        <f t="shared" si="1"/>
        <v>42331</v>
      </c>
      <c r="E25" s="85" t="s">
        <v>9</v>
      </c>
      <c r="F25" s="85" t="s">
        <v>1</v>
      </c>
      <c r="G25" s="6"/>
    </row>
    <row r="26" spans="2:10">
      <c r="B26" s="6">
        <v>25</v>
      </c>
      <c r="C26" s="6">
        <f t="shared" si="0"/>
        <v>48</v>
      </c>
      <c r="D26" s="84">
        <f t="shared" si="1"/>
        <v>42332</v>
      </c>
      <c r="E26" s="85" t="s">
        <v>2</v>
      </c>
      <c r="F26" s="85" t="s">
        <v>4</v>
      </c>
      <c r="G26" s="6"/>
    </row>
    <row r="27" spans="2:10">
      <c r="B27" s="6">
        <v>26</v>
      </c>
      <c r="C27" s="6">
        <f t="shared" si="0"/>
        <v>48</v>
      </c>
      <c r="D27" s="84">
        <f t="shared" si="1"/>
        <v>42333</v>
      </c>
      <c r="E27" s="85" t="s">
        <v>12</v>
      </c>
      <c r="F27" s="85" t="s">
        <v>0</v>
      </c>
      <c r="G27" s="6"/>
    </row>
    <row r="28" spans="2:10">
      <c r="B28" s="6">
        <v>27</v>
      </c>
      <c r="C28" s="6">
        <f t="shared" si="0"/>
        <v>48</v>
      </c>
      <c r="D28" s="84">
        <f t="shared" si="1"/>
        <v>42334</v>
      </c>
      <c r="E28" s="85" t="s">
        <v>3</v>
      </c>
      <c r="F28" s="85"/>
      <c r="G28" s="6"/>
    </row>
    <row r="29" spans="2:10">
      <c r="B29" s="6">
        <v>28</v>
      </c>
      <c r="C29" s="6">
        <f t="shared" si="0"/>
        <v>48</v>
      </c>
      <c r="D29" s="84">
        <f t="shared" si="1"/>
        <v>42335</v>
      </c>
      <c r="E29" s="85" t="s">
        <v>54</v>
      </c>
      <c r="F29" s="85" t="s">
        <v>2</v>
      </c>
      <c r="G29" s="6"/>
    </row>
    <row r="30" spans="2:10">
      <c r="B30" s="6">
        <v>29</v>
      </c>
      <c r="C30" s="6">
        <f t="shared" si="0"/>
        <v>48</v>
      </c>
      <c r="D30" s="84">
        <f>D29+1</f>
        <v>42336</v>
      </c>
      <c r="E30" s="85"/>
      <c r="F30" s="85"/>
      <c r="G30" s="6"/>
    </row>
    <row r="31" spans="2:10">
      <c r="B31" s="6">
        <v>30</v>
      </c>
      <c r="C31" s="6">
        <f t="shared" si="0"/>
        <v>49</v>
      </c>
      <c r="D31" s="84">
        <f>IF(VLOOKUP(A3,Parametre!O2:Q13,3,FALSE)=D30,"",D30+1)</f>
        <v>42337</v>
      </c>
      <c r="E31" s="85"/>
      <c r="F31" s="85"/>
      <c r="G31" s="108" t="s">
        <v>78</v>
      </c>
      <c r="H31" s="109"/>
    </row>
    <row r="32" spans="2:10" ht="15" customHeight="1">
      <c r="B32" s="6">
        <v>31</v>
      </c>
      <c r="C32" s="6">
        <f t="shared" si="0"/>
        <v>49</v>
      </c>
      <c r="D32" s="84">
        <f>IF(D31="","",IF(VLOOKUP(A3,Parametre!O2:Q13,3,FALSE)=D31,"",D31+1))</f>
        <v>42338</v>
      </c>
      <c r="E32" s="85" t="s">
        <v>4</v>
      </c>
      <c r="F32" s="85" t="s">
        <v>12</v>
      </c>
      <c r="G32" s="108"/>
      <c r="H32" s="109"/>
    </row>
    <row r="33" spans="2:8">
      <c r="B33" s="6">
        <v>32</v>
      </c>
      <c r="C33" s="6" t="e">
        <f>WEEKNUM(D33)</f>
        <v>#VALUE!</v>
      </c>
      <c r="D33" s="84" t="str">
        <f>IF(D32="","",IF(VLOOKUP(A3,Parametre!O2:Q13,3,FALSE)=D32,"",D32+1))</f>
        <v/>
      </c>
      <c r="E33" s="85"/>
      <c r="F33" s="85"/>
      <c r="G33" s="108"/>
      <c r="H33" s="109"/>
    </row>
    <row r="34" spans="2:8">
      <c r="D34" s="56"/>
    </row>
  </sheetData>
  <mergeCells count="2">
    <mergeCell ref="E1:F1"/>
    <mergeCell ref="G31:H33"/>
  </mergeCells>
  <conditionalFormatting sqref="D3:F33">
    <cfRule type="expression" dxfId="7" priority="1" stopIfTrue="1">
      <formula>AND(COUNTIF(Feries,$D3)&gt;0,$D3&lt;&gt;"")</formula>
    </cfRule>
    <cfRule type="expression" dxfId="6" priority="2" stopIfTrue="1">
      <formula>AND(COUNTIF(Ponts,$D3)&gt;0,$D3&lt;&gt;"")</formula>
    </cfRule>
    <cfRule type="expression" dxfId="5" priority="3" stopIfTrue="1">
      <formula>AND(WEEKDAY($D3,2)&gt;5,$D3&lt;&gt;"")</formula>
    </cfRule>
    <cfRule type="expression" dxfId="4" priority="4" stopIfTrue="1">
      <formula>AND(COUNTIF(Vacances,D3)&gt;0,D3&lt;&gt;"")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Z140"/>
  <sheetViews>
    <sheetView workbookViewId="0">
      <selection activeCell="S16" sqref="S16"/>
    </sheetView>
  </sheetViews>
  <sheetFormatPr baseColWidth="10" defaultRowHeight="15"/>
  <cols>
    <col min="1" max="1" width="11.42578125" style="47"/>
    <col min="2" max="2" width="26.5703125" bestFit="1" customWidth="1"/>
    <col min="4" max="4" width="11.42578125" style="47"/>
    <col min="5" max="5" width="13.140625" style="47" customWidth="1"/>
    <col min="6" max="6" width="13.140625" style="47" bestFit="1" customWidth="1"/>
    <col min="7" max="7" width="13.140625" style="47" customWidth="1"/>
    <col min="8" max="8" width="15.28515625" style="47" customWidth="1"/>
    <col min="10" max="10" width="16.28515625" bestFit="1" customWidth="1"/>
    <col min="13" max="13" width="11.42578125" style="6"/>
    <col min="15" max="15" width="5.28515625" style="47" customWidth="1"/>
    <col min="18" max="18" width="14" style="47" bestFit="1" customWidth="1"/>
    <col min="19" max="19" width="14" style="47" customWidth="1"/>
    <col min="20" max="20" width="14" bestFit="1" customWidth="1"/>
    <col min="21" max="21" width="14" style="47" customWidth="1"/>
    <col min="22" max="22" width="14.140625" bestFit="1" customWidth="1"/>
    <col min="23" max="23" width="14.140625" style="47" customWidth="1"/>
    <col min="24" max="24" width="21.5703125" style="47" bestFit="1" customWidth="1"/>
    <col min="25" max="25" width="19.28515625" bestFit="1" customWidth="1"/>
  </cols>
  <sheetData>
    <row r="1" spans="1:26">
      <c r="A1" s="47" t="s">
        <v>59</v>
      </c>
      <c r="B1" s="2" t="s">
        <v>13</v>
      </c>
      <c r="C1" s="2" t="s">
        <v>14</v>
      </c>
      <c r="D1" s="73" t="s">
        <v>65</v>
      </c>
      <c r="E1" s="89" t="s">
        <v>62</v>
      </c>
      <c r="F1" s="87" t="s">
        <v>51</v>
      </c>
      <c r="G1" s="87" t="s">
        <v>55</v>
      </c>
      <c r="H1" s="66" t="s">
        <v>52</v>
      </c>
      <c r="I1" s="54" t="s">
        <v>63</v>
      </c>
      <c r="J1" s="17" t="s">
        <v>16</v>
      </c>
      <c r="K1" s="18" t="s">
        <v>17</v>
      </c>
      <c r="L1" s="15" t="s">
        <v>15</v>
      </c>
      <c r="M1" s="71" t="s">
        <v>43</v>
      </c>
      <c r="N1" s="19" t="s">
        <v>32</v>
      </c>
      <c r="O1" s="19" t="s">
        <v>43</v>
      </c>
      <c r="P1" s="20" t="s">
        <v>64</v>
      </c>
      <c r="Q1" s="20" t="s">
        <v>33</v>
      </c>
      <c r="R1" s="69" t="s">
        <v>50</v>
      </c>
      <c r="S1" s="69" t="s">
        <v>60</v>
      </c>
      <c r="T1" s="47" t="s">
        <v>53</v>
      </c>
      <c r="U1" s="47" t="s">
        <v>53</v>
      </c>
      <c r="V1" s="47" t="s">
        <v>61</v>
      </c>
      <c r="Y1" s="47"/>
      <c r="Z1" s="47"/>
    </row>
    <row r="2" spans="1:26">
      <c r="A2" s="47">
        <v>1</v>
      </c>
      <c r="B2" s="2" t="s">
        <v>67</v>
      </c>
      <c r="C2" s="5" t="s">
        <v>0</v>
      </c>
      <c r="D2" s="67">
        <f ca="1">COUNTIF(Resultat!$E$3:$F$33,C2)</f>
        <v>3</v>
      </c>
      <c r="E2" s="78">
        <f ca="1">Resultat!$A$5*Parametre!F2/Parametre!$C$12</f>
        <v>3.9</v>
      </c>
      <c r="F2" s="74">
        <v>1</v>
      </c>
      <c r="G2" s="78"/>
      <c r="H2" s="77">
        <f ca="1">ROUNDUP(Resultat!$A$4*Parametre!F2*2,0)</f>
        <v>34</v>
      </c>
      <c r="I2" s="49">
        <v>2015</v>
      </c>
      <c r="J2" s="7" t="s">
        <v>18</v>
      </c>
      <c r="K2" s="8">
        <f>DATE(An_Ref,1,1)</f>
        <v>42005</v>
      </c>
      <c r="L2" s="16">
        <v>42005</v>
      </c>
      <c r="M2" s="70">
        <f>IF(L2="","",MONTH(L2))</f>
        <v>1</v>
      </c>
      <c r="N2" s="56">
        <v>42139</v>
      </c>
      <c r="O2" s="6">
        <v>1</v>
      </c>
      <c r="P2" s="21">
        <f>DATE(An_Ref,1,1)</f>
        <v>42005</v>
      </c>
      <c r="Q2" s="21">
        <f>EOMONTH(P2,0)</f>
        <v>42035</v>
      </c>
      <c r="R2" s="72">
        <f>COUNTIF(M:M,O2)</f>
        <v>4</v>
      </c>
      <c r="S2" s="72">
        <f ca="1">IF(R2&gt;=24,NETWORKDAYS(P2,Q2,Feries)*2-10,IF(R2&gt;=10,NETWORKDAYS(P2,Q2,Feries)*2-5,NETWORKDAYS(P2,Q2,Feries)*2))</f>
        <v>42</v>
      </c>
      <c r="T2" s="47">
        <f t="shared" ref="T2:T13" ca="1" si="0">IF(R2&gt;=24,NETWORKDAYS($P2,$Q2,Feries)-10,IF(R2&gt;=10,NETWORKDAYS($P2,$Q2,Feries)-5,NETWORKDAYS($P2,$Q2,Feries)))</f>
        <v>21</v>
      </c>
      <c r="U2" s="47">
        <f t="shared" ref="U2:U13" ca="1" si="1">NETWORKDAYS($P2,$Q2,Feries)</f>
        <v>21</v>
      </c>
      <c r="V2" s="6">
        <v>5</v>
      </c>
      <c r="W2" s="6"/>
      <c r="Z2" s="49"/>
    </row>
    <row r="3" spans="1:26">
      <c r="A3" s="47">
        <v>2</v>
      </c>
      <c r="B3" s="2" t="s">
        <v>68</v>
      </c>
      <c r="C3" s="50" t="s">
        <v>8</v>
      </c>
      <c r="D3" s="67">
        <f ca="1">COUNTIF(Resultat!$E$3:$F$33,C3)</f>
        <v>2</v>
      </c>
      <c r="E3" s="78">
        <f ca="1">Resultat!$A$5*Parametre!F3/Parametre!$C$12</f>
        <v>3.12</v>
      </c>
      <c r="F3" s="74">
        <v>0.8</v>
      </c>
      <c r="G3" s="79" t="s">
        <v>56</v>
      </c>
      <c r="H3" s="77">
        <f ca="1">ROUNDUP(Resultat!$A$4*Parametre!F3*2,0)</f>
        <v>28</v>
      </c>
      <c r="J3" s="9" t="s">
        <v>19</v>
      </c>
      <c r="K3" s="10">
        <f>ROUND(DATE(An_Ref,4,MOD(234-11*MOD(An_Ref,19),30))/7,0)*7-6</f>
        <v>42099</v>
      </c>
      <c r="L3" s="16">
        <v>42006</v>
      </c>
      <c r="M3" s="70">
        <f t="shared" ref="M3:M66" si="2">IF(L3="","",MONTH(L3))</f>
        <v>1</v>
      </c>
      <c r="N3" s="56">
        <v>42198</v>
      </c>
      <c r="O3" s="6">
        <v>2</v>
      </c>
      <c r="P3" s="21">
        <f>DATE(An_Ref,2,1)</f>
        <v>42036</v>
      </c>
      <c r="Q3" s="21">
        <f t="shared" ref="Q3:Q13" si="3">EOMONTH(P3,0)</f>
        <v>42063</v>
      </c>
      <c r="R3" s="72">
        <f t="shared" ref="R3:R13" si="4">COUNTIF(M:M,O3)</f>
        <v>16</v>
      </c>
      <c r="S3" s="72">
        <f ca="1">IF(R3&gt;=24,NETWORKDAYS(P3,Q3,Feries)*2-10,IF(R3&gt;=10,NETWORKDAYS(P3,Q3,Feries)*2-5,NETWORKDAYS(P3,Q3,Feries)*2))</f>
        <v>35</v>
      </c>
      <c r="T3" s="47">
        <f t="shared" ca="1" si="0"/>
        <v>15</v>
      </c>
      <c r="U3" s="47">
        <f t="shared" ca="1" si="1"/>
        <v>20</v>
      </c>
      <c r="V3" s="47"/>
      <c r="W3" s="6"/>
      <c r="Y3" s="47"/>
      <c r="Z3" s="49"/>
    </row>
    <row r="4" spans="1:26">
      <c r="A4" s="47">
        <v>3</v>
      </c>
      <c r="B4" s="2" t="s">
        <v>69</v>
      </c>
      <c r="C4" s="5" t="s">
        <v>7</v>
      </c>
      <c r="D4" s="67">
        <f ca="1">COUNTIF(Resultat!$E$3:$F$33,C4)</f>
        <v>4</v>
      </c>
      <c r="E4" s="78">
        <f ca="1">Resultat!$A$5*Parametre!F4/Parametre!$C$12</f>
        <v>3.12</v>
      </c>
      <c r="F4" s="74">
        <v>0.8</v>
      </c>
      <c r="G4" s="79" t="s">
        <v>57</v>
      </c>
      <c r="H4" s="77">
        <f ca="1">ROUNDUP(Resultat!$A$4*Parametre!F4*2,0)</f>
        <v>28</v>
      </c>
      <c r="J4" s="9" t="s">
        <v>20</v>
      </c>
      <c r="K4" s="10">
        <f>paques+1</f>
        <v>42100</v>
      </c>
      <c r="L4" s="16">
        <v>42007</v>
      </c>
      <c r="M4" s="70">
        <f t="shared" si="2"/>
        <v>1</v>
      </c>
      <c r="O4" s="6">
        <v>3</v>
      </c>
      <c r="P4" s="21">
        <f>DATE(An_Ref,3,1)</f>
        <v>42064</v>
      </c>
      <c r="Q4" s="21">
        <f t="shared" si="3"/>
        <v>42094</v>
      </c>
      <c r="R4" s="72">
        <f t="shared" si="4"/>
        <v>0</v>
      </c>
      <c r="S4" s="72">
        <f ca="1">IF(R4&gt;=24,NETWORKDAYS(P4,Q4,Feries)*2-10,IF(R4&gt;=10,NETWORKDAYS(P4,Q4,Feries)*2-5,NETWORKDAYS(P4,Q4,Feries)*2))</f>
        <v>44</v>
      </c>
      <c r="T4" s="47">
        <f t="shared" ca="1" si="0"/>
        <v>22</v>
      </c>
      <c r="U4" s="47">
        <f t="shared" ca="1" si="1"/>
        <v>22</v>
      </c>
      <c r="W4" s="6"/>
      <c r="Y4" s="47"/>
    </row>
    <row r="5" spans="1:26">
      <c r="A5" s="47">
        <v>4</v>
      </c>
      <c r="B5" s="2" t="s">
        <v>70</v>
      </c>
      <c r="C5" s="5" t="s">
        <v>3</v>
      </c>
      <c r="D5" s="67">
        <f ca="1">COUNTIF(Resultat!$E$3:$F$33,C5)</f>
        <v>3</v>
      </c>
      <c r="E5" s="78">
        <f ca="1">Resultat!$A$5*Parametre!F5/Parametre!$C$12</f>
        <v>3.9</v>
      </c>
      <c r="F5" s="74">
        <v>1</v>
      </c>
      <c r="G5" s="79"/>
      <c r="H5" s="77">
        <f ca="1">ROUNDUP(Resultat!$A$4*Parametre!F5*2,0)</f>
        <v>34</v>
      </c>
      <c r="J5" s="9" t="s">
        <v>21</v>
      </c>
      <c r="K5" s="10">
        <f>DATE(An_Ref,5,1)</f>
        <v>42125</v>
      </c>
      <c r="L5" s="16">
        <v>42008</v>
      </c>
      <c r="M5" s="70">
        <f t="shared" si="2"/>
        <v>1</v>
      </c>
      <c r="O5" s="6">
        <v>4</v>
      </c>
      <c r="P5" s="21">
        <f>DATE(An_Ref,4,1)</f>
        <v>42095</v>
      </c>
      <c r="Q5" s="21">
        <f t="shared" si="3"/>
        <v>42124</v>
      </c>
      <c r="R5" s="72">
        <f t="shared" si="4"/>
        <v>16</v>
      </c>
      <c r="S5" s="72">
        <f ca="1">IF(R5&gt;=24,NETWORKDAYS(P5,Q5,Feries)*2-10,IF(R5&gt;=10,NETWORKDAYS(P5,Q5,Feries)*2-5,NETWORKDAYS(P5,Q5,Feries)*2))</f>
        <v>37</v>
      </c>
      <c r="T5" s="47">
        <f t="shared" ca="1" si="0"/>
        <v>16</v>
      </c>
      <c r="U5" s="47">
        <f t="shared" ca="1" si="1"/>
        <v>21</v>
      </c>
      <c r="W5" s="6"/>
      <c r="Y5" s="47"/>
    </row>
    <row r="6" spans="1:26">
      <c r="A6" s="47">
        <v>5</v>
      </c>
      <c r="B6" s="2" t="s">
        <v>71</v>
      </c>
      <c r="C6" s="50" t="s">
        <v>54</v>
      </c>
      <c r="D6" s="67">
        <f ca="1">COUNTIF(Resultat!$E$3:$F$33,C6)</f>
        <v>5</v>
      </c>
      <c r="E6" s="78">
        <f ca="1">Resultat!$A$5*Parametre!F6/Parametre!$C$12</f>
        <v>3.9</v>
      </c>
      <c r="F6" s="74">
        <v>1</v>
      </c>
      <c r="G6" s="79"/>
      <c r="H6" s="77">
        <f ca="1">ROUNDUP(Resultat!$A$4*Parametre!F6*2,0)</f>
        <v>34</v>
      </c>
      <c r="J6" s="9" t="s">
        <v>22</v>
      </c>
      <c r="K6" s="10">
        <f>DATE(An_Ref,5,8)</f>
        <v>42132</v>
      </c>
      <c r="L6" s="16">
        <v>42042</v>
      </c>
      <c r="M6" s="70">
        <f t="shared" si="2"/>
        <v>2</v>
      </c>
      <c r="O6" s="6">
        <v>5</v>
      </c>
      <c r="P6" s="21">
        <f>DATE(An_Ref,5,1)</f>
        <v>42125</v>
      </c>
      <c r="Q6" s="21">
        <f t="shared" si="3"/>
        <v>42155</v>
      </c>
      <c r="R6" s="72">
        <f t="shared" si="4"/>
        <v>0</v>
      </c>
      <c r="S6" s="72">
        <f ca="1">IF(R6&gt;=24,NETWORKDAYS(P6,Q6,Feries)*2-10,IF(R6&gt;=10,NETWORKDAYS(P6,Q6,Feries)*2-5,NETWORKDAYS(P6,Q6,Feries)*2))</f>
        <v>32</v>
      </c>
      <c r="T6" s="47">
        <f t="shared" ca="1" si="0"/>
        <v>16</v>
      </c>
      <c r="U6" s="47">
        <f t="shared" ca="1" si="1"/>
        <v>16</v>
      </c>
      <c r="W6" s="6"/>
      <c r="Y6" s="47"/>
    </row>
    <row r="7" spans="1:26">
      <c r="A7" s="47">
        <v>6</v>
      </c>
      <c r="B7" s="2" t="s">
        <v>72</v>
      </c>
      <c r="C7" s="5" t="s">
        <v>9</v>
      </c>
      <c r="D7" s="67">
        <f ca="1">COUNTIF(Resultat!$E$3:$F$33,C7)</f>
        <v>3</v>
      </c>
      <c r="E7" s="78">
        <f ca="1">Resultat!$A$5*Parametre!F7/Parametre!$C$12</f>
        <v>3.12</v>
      </c>
      <c r="F7" s="74">
        <v>0.8</v>
      </c>
      <c r="G7" s="79" t="s">
        <v>57</v>
      </c>
      <c r="H7" s="77">
        <f ca="1">ROUNDUP(Resultat!$A$4*Parametre!F7*2,0)</f>
        <v>28</v>
      </c>
      <c r="J7" s="9" t="s">
        <v>23</v>
      </c>
      <c r="K7" s="11">
        <f>paques+39</f>
        <v>42138</v>
      </c>
      <c r="L7" s="16">
        <v>42043</v>
      </c>
      <c r="M7" s="70">
        <f t="shared" si="2"/>
        <v>2</v>
      </c>
      <c r="O7" s="6">
        <v>6</v>
      </c>
      <c r="P7" s="21">
        <f>DATE(An_Ref,6,1)</f>
        <v>42156</v>
      </c>
      <c r="Q7" s="21">
        <f t="shared" si="3"/>
        <v>42185</v>
      </c>
      <c r="R7" s="72">
        <f t="shared" si="4"/>
        <v>0</v>
      </c>
      <c r="S7" s="72">
        <f ca="1">IF(R7&gt;=24,NETWORKDAYS(P7,Q7,Feries)*2-10,IF(R7&gt;=10,NETWORKDAYS(P7,Q7,Feries)*2-5,NETWORKDAYS(P7,Q7,Feries)*2))</f>
        <v>44</v>
      </c>
      <c r="T7" s="47">
        <f t="shared" ca="1" si="0"/>
        <v>22</v>
      </c>
      <c r="U7" s="47">
        <f t="shared" ca="1" si="1"/>
        <v>22</v>
      </c>
      <c r="Y7" s="47"/>
    </row>
    <row r="8" spans="1:26">
      <c r="A8" s="47">
        <v>7</v>
      </c>
      <c r="B8" s="2" t="s">
        <v>73</v>
      </c>
      <c r="C8" s="5" t="s">
        <v>1</v>
      </c>
      <c r="D8" s="67">
        <f ca="1">COUNTIF(Resultat!$E$3:$F$33,C8)</f>
        <v>6</v>
      </c>
      <c r="E8" s="78">
        <f ca="1">Resultat!$A$5*Parametre!F8/Parametre!$C$12</f>
        <v>3.12</v>
      </c>
      <c r="F8" s="74">
        <v>0.8</v>
      </c>
      <c r="G8" s="79" t="s">
        <v>58</v>
      </c>
      <c r="H8" s="77">
        <f ca="1">ROUNDUP(Resultat!$A$4*Parametre!F8*2,0)</f>
        <v>28</v>
      </c>
      <c r="J8" s="9" t="s">
        <v>24</v>
      </c>
      <c r="K8" s="11">
        <f>paques+49</f>
        <v>42148</v>
      </c>
      <c r="L8" s="16">
        <v>42044</v>
      </c>
      <c r="M8" s="70">
        <f t="shared" si="2"/>
        <v>2</v>
      </c>
      <c r="O8" s="6">
        <v>7</v>
      </c>
      <c r="P8" s="21">
        <f>DATE(An_Ref,7,1)</f>
        <v>42186</v>
      </c>
      <c r="Q8" s="21">
        <f t="shared" si="3"/>
        <v>42216</v>
      </c>
      <c r="R8" s="72">
        <f t="shared" si="4"/>
        <v>28</v>
      </c>
      <c r="S8" s="72">
        <f ca="1">IF(R8&gt;=24,NETWORKDAYS(P8,Q8,Feries)*2-10,IF(R8&gt;=10,NETWORKDAYS(P8,Q8,Feries)*2-5,NETWORKDAYS(P8,Q8,Feries)*2))</f>
        <v>32</v>
      </c>
      <c r="T8" s="47">
        <f t="shared" ca="1" si="0"/>
        <v>11</v>
      </c>
      <c r="U8" s="47">
        <f t="shared" ca="1" si="1"/>
        <v>21</v>
      </c>
    </row>
    <row r="9" spans="1:26">
      <c r="A9" s="47">
        <v>8</v>
      </c>
      <c r="B9" s="2" t="s">
        <v>74</v>
      </c>
      <c r="C9" s="5" t="s">
        <v>2</v>
      </c>
      <c r="D9" s="67">
        <f ca="1">COUNTIF(Resultat!$E$3:$F$33,C9)</f>
        <v>4</v>
      </c>
      <c r="E9" s="78">
        <f ca="1">Resultat!$A$5*Parametre!F9/Parametre!$C$12</f>
        <v>3.9</v>
      </c>
      <c r="F9" s="74">
        <v>1</v>
      </c>
      <c r="G9" s="79"/>
      <c r="H9" s="77">
        <f ca="1">ROUNDUP(Resultat!$A$4*Parametre!F9*2,0)</f>
        <v>34</v>
      </c>
      <c r="J9" s="9" t="s">
        <v>25</v>
      </c>
      <c r="K9" s="11">
        <f>paques+50</f>
        <v>42149</v>
      </c>
      <c r="L9" s="16">
        <v>42045</v>
      </c>
      <c r="M9" s="70">
        <f t="shared" si="2"/>
        <v>2</v>
      </c>
      <c r="O9" s="6">
        <v>8</v>
      </c>
      <c r="P9" s="21">
        <f>DATE(An_Ref,8,1)</f>
        <v>42217</v>
      </c>
      <c r="Q9" s="21">
        <f t="shared" si="3"/>
        <v>42247</v>
      </c>
      <c r="R9" s="72">
        <f>COUNTIF(M:M,O9)</f>
        <v>30</v>
      </c>
      <c r="S9" s="72">
        <f ca="1">IF(R9&gt;=24,NETWORKDAYS(P9,Q9,Feries)*2-10,IF(R9&gt;=10,NETWORKDAYS(P9,Q9,Feries)*2-5,NETWORKDAYS(P9,Q9,Feries)*2))</f>
        <v>32</v>
      </c>
      <c r="T9" s="47">
        <f t="shared" ca="1" si="0"/>
        <v>11</v>
      </c>
      <c r="U9" s="47">
        <f t="shared" ca="1" si="1"/>
        <v>21</v>
      </c>
    </row>
    <row r="10" spans="1:26">
      <c r="A10" s="47">
        <v>9</v>
      </c>
      <c r="B10" s="2" t="s">
        <v>75</v>
      </c>
      <c r="C10" s="5" t="s">
        <v>4</v>
      </c>
      <c r="D10" s="67">
        <f ca="1">COUNTIF(Resultat!$E$3:$F$33,C10)</f>
        <v>4</v>
      </c>
      <c r="E10" s="78">
        <f ca="1">Resultat!$A$5*Parametre!F10/Parametre!$C$12</f>
        <v>3.9</v>
      </c>
      <c r="F10" s="74">
        <v>1</v>
      </c>
      <c r="G10" s="79"/>
      <c r="H10" s="77">
        <f ca="1">ROUNDUP(Resultat!$A$4*Parametre!F10*2,0)</f>
        <v>34</v>
      </c>
      <c r="J10" s="9" t="s">
        <v>26</v>
      </c>
      <c r="K10" s="11">
        <f>DATE(An_Ref,7,14)</f>
        <v>42199</v>
      </c>
      <c r="L10" s="16">
        <v>42046</v>
      </c>
      <c r="M10" s="70">
        <f t="shared" si="2"/>
        <v>2</v>
      </c>
      <c r="O10" s="6">
        <v>9</v>
      </c>
      <c r="P10" s="21">
        <f>DATE(An_Ref,9,1)</f>
        <v>42248</v>
      </c>
      <c r="Q10" s="21">
        <f t="shared" si="3"/>
        <v>42277</v>
      </c>
      <c r="R10" s="72">
        <f t="shared" si="4"/>
        <v>0</v>
      </c>
      <c r="S10" s="72">
        <f ca="1">IF(R10&gt;=24,NETWORKDAYS(P10,Q10,Feries)*2-10,IF(R10&gt;=10,NETWORKDAYS(P10,Q10,Feries)*2-5,NETWORKDAYS(P10,Q10,Feries)*2))</f>
        <v>44</v>
      </c>
      <c r="T10" s="47">
        <f t="shared" ca="1" si="0"/>
        <v>22</v>
      </c>
      <c r="U10" s="47">
        <f t="shared" ca="1" si="1"/>
        <v>22</v>
      </c>
    </row>
    <row r="11" spans="1:26">
      <c r="A11" s="47">
        <v>10</v>
      </c>
      <c r="B11" s="2" t="s">
        <v>76</v>
      </c>
      <c r="C11" s="5" t="s">
        <v>12</v>
      </c>
      <c r="D11" s="67">
        <f ca="1">COUNTIF(Resultat!$E$3:$F$33,C11)</f>
        <v>5</v>
      </c>
      <c r="E11" s="78">
        <f ca="1">Resultat!$A$5*Parametre!F11/Parametre!$C$12</f>
        <v>3.9</v>
      </c>
      <c r="F11" s="74">
        <v>1</v>
      </c>
      <c r="G11" s="79"/>
      <c r="H11" s="77">
        <f ca="1">ROUNDUP(Resultat!$A$4*Parametre!F11*2,0)</f>
        <v>34</v>
      </c>
      <c r="J11" s="9" t="s">
        <v>27</v>
      </c>
      <c r="K11" s="10">
        <f>DATE(An_Ref,8,15)</f>
        <v>42231</v>
      </c>
      <c r="L11" s="16">
        <v>42047</v>
      </c>
      <c r="M11" s="70">
        <f t="shared" si="2"/>
        <v>2</v>
      </c>
      <c r="O11" s="6">
        <v>10</v>
      </c>
      <c r="P11" s="21">
        <f>DATE(An_Ref,10,1)</f>
        <v>42278</v>
      </c>
      <c r="Q11" s="21">
        <f t="shared" si="3"/>
        <v>42308</v>
      </c>
      <c r="R11" s="72">
        <f t="shared" si="4"/>
        <v>15</v>
      </c>
      <c r="S11" s="72">
        <f ca="1">IF(R11&gt;=24,NETWORKDAYS(P11,Q11,Feries)*2-10,IF(R11&gt;=10,NETWORKDAYS(P11,Q11,Feries)*2-5,NETWORKDAYS(P11,Q11,Feries)*2))</f>
        <v>39</v>
      </c>
      <c r="T11" s="47">
        <f t="shared" ca="1" si="0"/>
        <v>17</v>
      </c>
      <c r="U11" s="47">
        <f t="shared" ca="1" si="1"/>
        <v>22</v>
      </c>
    </row>
    <row r="12" spans="1:26">
      <c r="C12">
        <f>COUNTA(B2:B11)</f>
        <v>10</v>
      </c>
      <c r="E12" s="88"/>
      <c r="J12" s="9" t="s">
        <v>28</v>
      </c>
      <c r="K12" s="10">
        <f>DATE(An_Ref,11,1)</f>
        <v>42309</v>
      </c>
      <c r="L12" s="16">
        <v>42048</v>
      </c>
      <c r="M12" s="70">
        <f t="shared" si="2"/>
        <v>2</v>
      </c>
      <c r="O12" s="6">
        <v>11</v>
      </c>
      <c r="P12" s="21">
        <f>DATE(An_Ref,11,1)</f>
        <v>42309</v>
      </c>
      <c r="Q12" s="21">
        <f t="shared" si="3"/>
        <v>42338</v>
      </c>
      <c r="R12" s="72">
        <f t="shared" si="4"/>
        <v>1</v>
      </c>
      <c r="S12" s="72">
        <f ca="1">IF(R12&gt;=24,NETWORKDAYS(P12,Q12,Feries)*2-10,IF(R12&gt;=10,NETWORKDAYS(P12,Q12,Feries)*2-5,NETWORKDAYS(P12,Q12,Feries)*2))</f>
        <v>40</v>
      </c>
      <c r="T12" s="47">
        <f t="shared" ca="1" si="0"/>
        <v>20</v>
      </c>
      <c r="U12" s="47">
        <f t="shared" ca="1" si="1"/>
        <v>20</v>
      </c>
    </row>
    <row r="13" spans="1:26">
      <c r="J13" s="9" t="s">
        <v>29</v>
      </c>
      <c r="K13" s="10">
        <f>DATE(An_Ref,11,11)</f>
        <v>42319</v>
      </c>
      <c r="L13" s="16">
        <v>42049</v>
      </c>
      <c r="M13" s="70">
        <f t="shared" si="2"/>
        <v>2</v>
      </c>
      <c r="O13" s="6">
        <v>12</v>
      </c>
      <c r="P13" s="21">
        <f>DATE(An_Ref,12,1)</f>
        <v>42339</v>
      </c>
      <c r="Q13" s="21">
        <f t="shared" si="3"/>
        <v>42369</v>
      </c>
      <c r="R13" s="72">
        <f t="shared" si="4"/>
        <v>13</v>
      </c>
      <c r="S13" s="72">
        <f ca="1">IF(R13&gt;=24,NETWORKDAYS(P13,Q13,Feries)*2-10,IF(R13&gt;=10,NETWORKDAYS(P13,Q13,Feries)*2-5,NETWORKDAYS(P13,Q13,Feries)*2))</f>
        <v>39</v>
      </c>
      <c r="T13" s="47">
        <f t="shared" ca="1" si="0"/>
        <v>17</v>
      </c>
      <c r="U13" s="47">
        <f t="shared" ca="1" si="1"/>
        <v>22</v>
      </c>
    </row>
    <row r="14" spans="1:26">
      <c r="J14" s="12" t="s">
        <v>30</v>
      </c>
      <c r="K14" s="13">
        <f>DATE(An_Ref,12,25)</f>
        <v>42363</v>
      </c>
      <c r="L14" s="16">
        <v>42050</v>
      </c>
      <c r="M14" s="70">
        <f t="shared" si="2"/>
        <v>2</v>
      </c>
    </row>
    <row r="15" spans="1:26">
      <c r="L15" s="16">
        <v>42051</v>
      </c>
      <c r="M15" s="70">
        <f t="shared" si="2"/>
        <v>2</v>
      </c>
      <c r="R15" s="72"/>
      <c r="S15" s="72"/>
    </row>
    <row r="16" spans="1:26">
      <c r="K16" s="63">
        <f>N2</f>
        <v>42139</v>
      </c>
      <c r="L16" s="16">
        <v>42052</v>
      </c>
      <c r="M16" s="70">
        <f t="shared" si="2"/>
        <v>2</v>
      </c>
    </row>
    <row r="17" spans="11:17">
      <c r="K17" s="63">
        <f>N3</f>
        <v>42198</v>
      </c>
      <c r="L17" s="16">
        <v>42053</v>
      </c>
      <c r="M17" s="70">
        <f t="shared" si="2"/>
        <v>2</v>
      </c>
    </row>
    <row r="18" spans="11:17">
      <c r="K18" s="63">
        <f t="shared" ref="K18:K20" si="5">N4</f>
        <v>0</v>
      </c>
      <c r="L18" s="16">
        <v>42054</v>
      </c>
      <c r="M18" s="70">
        <f t="shared" si="2"/>
        <v>2</v>
      </c>
      <c r="Q18" s="76"/>
    </row>
    <row r="19" spans="11:17">
      <c r="K19" s="63">
        <f t="shared" si="5"/>
        <v>0</v>
      </c>
      <c r="L19" s="16">
        <v>42055</v>
      </c>
      <c r="M19" s="70">
        <f t="shared" si="2"/>
        <v>2</v>
      </c>
    </row>
    <row r="20" spans="11:17">
      <c r="K20" s="63">
        <f t="shared" si="5"/>
        <v>0</v>
      </c>
      <c r="L20" s="16">
        <v>42056</v>
      </c>
      <c r="M20" s="70">
        <f t="shared" si="2"/>
        <v>2</v>
      </c>
    </row>
    <row r="21" spans="11:17">
      <c r="K21" s="64"/>
      <c r="L21" s="16">
        <v>42057</v>
      </c>
      <c r="M21" s="70">
        <f t="shared" si="2"/>
        <v>2</v>
      </c>
    </row>
    <row r="22" spans="11:17">
      <c r="K22" s="64"/>
      <c r="L22" s="16">
        <v>42105</v>
      </c>
      <c r="M22" s="70">
        <f t="shared" si="2"/>
        <v>4</v>
      </c>
    </row>
    <row r="23" spans="11:17">
      <c r="K23" s="64"/>
      <c r="L23" s="16">
        <v>42106</v>
      </c>
      <c r="M23" s="70">
        <f t="shared" si="2"/>
        <v>4</v>
      </c>
    </row>
    <row r="24" spans="11:17">
      <c r="K24" s="64"/>
      <c r="L24" s="16">
        <v>42107</v>
      </c>
      <c r="M24" s="70">
        <f t="shared" si="2"/>
        <v>4</v>
      </c>
    </row>
    <row r="25" spans="11:17">
      <c r="L25" s="16">
        <v>42108</v>
      </c>
      <c r="M25" s="70">
        <f t="shared" si="2"/>
        <v>4</v>
      </c>
    </row>
    <row r="26" spans="11:17">
      <c r="L26" s="16">
        <v>42109</v>
      </c>
      <c r="M26" s="70">
        <f t="shared" si="2"/>
        <v>4</v>
      </c>
    </row>
    <row r="27" spans="11:17">
      <c r="L27" s="16">
        <v>42110</v>
      </c>
      <c r="M27" s="70">
        <f t="shared" si="2"/>
        <v>4</v>
      </c>
    </row>
    <row r="28" spans="11:17">
      <c r="L28" s="16">
        <v>42111</v>
      </c>
      <c r="M28" s="70">
        <f t="shared" si="2"/>
        <v>4</v>
      </c>
    </row>
    <row r="29" spans="11:17">
      <c r="L29" s="16">
        <v>42112</v>
      </c>
      <c r="M29" s="70">
        <f t="shared" si="2"/>
        <v>4</v>
      </c>
    </row>
    <row r="30" spans="11:17">
      <c r="L30" s="16">
        <v>42113</v>
      </c>
      <c r="M30" s="70">
        <f t="shared" si="2"/>
        <v>4</v>
      </c>
    </row>
    <row r="31" spans="11:17">
      <c r="L31" s="16">
        <v>42114</v>
      </c>
      <c r="M31" s="70">
        <f t="shared" si="2"/>
        <v>4</v>
      </c>
    </row>
    <row r="32" spans="11:17">
      <c r="L32" s="16">
        <v>42115</v>
      </c>
      <c r="M32" s="70">
        <f t="shared" si="2"/>
        <v>4</v>
      </c>
    </row>
    <row r="33" spans="12:13">
      <c r="L33" s="16">
        <v>42116</v>
      </c>
      <c r="M33" s="70">
        <f t="shared" si="2"/>
        <v>4</v>
      </c>
    </row>
    <row r="34" spans="12:13">
      <c r="L34" s="16">
        <v>42117</v>
      </c>
      <c r="M34" s="70">
        <f t="shared" si="2"/>
        <v>4</v>
      </c>
    </row>
    <row r="35" spans="12:13">
      <c r="L35" s="16">
        <v>42118</v>
      </c>
      <c r="M35" s="70">
        <f t="shared" si="2"/>
        <v>4</v>
      </c>
    </row>
    <row r="36" spans="12:13">
      <c r="L36" s="16">
        <v>42119</v>
      </c>
      <c r="M36" s="70">
        <f t="shared" si="2"/>
        <v>4</v>
      </c>
    </row>
    <row r="37" spans="12:13">
      <c r="L37" s="16">
        <v>42120</v>
      </c>
      <c r="M37" s="70">
        <f t="shared" si="2"/>
        <v>4</v>
      </c>
    </row>
    <row r="38" spans="12:13">
      <c r="L38" s="16">
        <v>42189</v>
      </c>
      <c r="M38" s="70">
        <f t="shared" si="2"/>
        <v>7</v>
      </c>
    </row>
    <row r="39" spans="12:13">
      <c r="L39" s="16">
        <v>42190</v>
      </c>
      <c r="M39" s="70">
        <f t="shared" si="2"/>
        <v>7</v>
      </c>
    </row>
    <row r="40" spans="12:13">
      <c r="L40" s="16">
        <v>42191</v>
      </c>
      <c r="M40" s="70">
        <f t="shared" si="2"/>
        <v>7</v>
      </c>
    </row>
    <row r="41" spans="12:13">
      <c r="L41" s="16">
        <v>42192</v>
      </c>
      <c r="M41" s="70">
        <f t="shared" si="2"/>
        <v>7</v>
      </c>
    </row>
    <row r="42" spans="12:13">
      <c r="L42" s="16">
        <v>42193</v>
      </c>
      <c r="M42" s="70">
        <f t="shared" si="2"/>
        <v>7</v>
      </c>
    </row>
    <row r="43" spans="12:13">
      <c r="L43" s="16">
        <v>42194</v>
      </c>
      <c r="M43" s="70">
        <f t="shared" si="2"/>
        <v>7</v>
      </c>
    </row>
    <row r="44" spans="12:13">
      <c r="L44" s="16">
        <v>42195</v>
      </c>
      <c r="M44" s="70">
        <f t="shared" si="2"/>
        <v>7</v>
      </c>
    </row>
    <row r="45" spans="12:13">
      <c r="L45" s="16">
        <v>42196</v>
      </c>
      <c r="M45" s="70">
        <f t="shared" si="2"/>
        <v>7</v>
      </c>
    </row>
    <row r="46" spans="12:13">
      <c r="L46" s="16">
        <v>42197</v>
      </c>
      <c r="M46" s="70">
        <f t="shared" si="2"/>
        <v>7</v>
      </c>
    </row>
    <row r="47" spans="12:13">
      <c r="L47" s="16">
        <v>42198</v>
      </c>
      <c r="M47" s="70">
        <f t="shared" si="2"/>
        <v>7</v>
      </c>
    </row>
    <row r="48" spans="12:13">
      <c r="L48" s="16">
        <v>42199</v>
      </c>
      <c r="M48" s="70">
        <f t="shared" si="2"/>
        <v>7</v>
      </c>
    </row>
    <row r="49" spans="12:13">
      <c r="L49" s="16">
        <v>42200</v>
      </c>
      <c r="M49" s="70">
        <f t="shared" si="2"/>
        <v>7</v>
      </c>
    </row>
    <row r="50" spans="12:13">
      <c r="L50" s="16">
        <v>42201</v>
      </c>
      <c r="M50" s="70">
        <f t="shared" si="2"/>
        <v>7</v>
      </c>
    </row>
    <row r="51" spans="12:13">
      <c r="L51" s="16">
        <v>42202</v>
      </c>
      <c r="M51" s="70">
        <f t="shared" si="2"/>
        <v>7</v>
      </c>
    </row>
    <row r="52" spans="12:13">
      <c r="L52" s="16">
        <v>42203</v>
      </c>
      <c r="M52" s="70">
        <f t="shared" si="2"/>
        <v>7</v>
      </c>
    </row>
    <row r="53" spans="12:13">
      <c r="L53" s="16">
        <v>42204</v>
      </c>
      <c r="M53" s="70">
        <f t="shared" si="2"/>
        <v>7</v>
      </c>
    </row>
    <row r="54" spans="12:13">
      <c r="L54" s="16">
        <v>42205</v>
      </c>
      <c r="M54" s="70">
        <f t="shared" si="2"/>
        <v>7</v>
      </c>
    </row>
    <row r="55" spans="12:13">
      <c r="L55" s="16">
        <v>42206</v>
      </c>
      <c r="M55" s="70">
        <f t="shared" si="2"/>
        <v>7</v>
      </c>
    </row>
    <row r="56" spans="12:13">
      <c r="L56" s="16">
        <v>42207</v>
      </c>
      <c r="M56" s="70">
        <f t="shared" si="2"/>
        <v>7</v>
      </c>
    </row>
    <row r="57" spans="12:13">
      <c r="L57" s="16">
        <v>42208</v>
      </c>
      <c r="M57" s="70">
        <f t="shared" si="2"/>
        <v>7</v>
      </c>
    </row>
    <row r="58" spans="12:13">
      <c r="L58" s="16">
        <v>42209</v>
      </c>
      <c r="M58" s="70">
        <f t="shared" si="2"/>
        <v>7</v>
      </c>
    </row>
    <row r="59" spans="12:13">
      <c r="L59" s="16">
        <v>42210</v>
      </c>
      <c r="M59" s="70">
        <f t="shared" si="2"/>
        <v>7</v>
      </c>
    </row>
    <row r="60" spans="12:13">
      <c r="L60" s="16">
        <v>42211</v>
      </c>
      <c r="M60" s="70">
        <f t="shared" si="2"/>
        <v>7</v>
      </c>
    </row>
    <row r="61" spans="12:13">
      <c r="L61" s="16">
        <v>42212</v>
      </c>
      <c r="M61" s="70">
        <f t="shared" si="2"/>
        <v>7</v>
      </c>
    </row>
    <row r="62" spans="12:13">
      <c r="L62" s="16">
        <v>42213</v>
      </c>
      <c r="M62" s="70">
        <f t="shared" si="2"/>
        <v>7</v>
      </c>
    </row>
    <row r="63" spans="12:13">
      <c r="L63" s="16">
        <v>42214</v>
      </c>
      <c r="M63" s="70">
        <f t="shared" si="2"/>
        <v>7</v>
      </c>
    </row>
    <row r="64" spans="12:13">
      <c r="L64" s="16">
        <v>42215</v>
      </c>
      <c r="M64" s="70">
        <f t="shared" si="2"/>
        <v>7</v>
      </c>
    </row>
    <row r="65" spans="12:13">
      <c r="L65" s="16">
        <v>42216</v>
      </c>
      <c r="M65" s="70">
        <f t="shared" si="2"/>
        <v>7</v>
      </c>
    </row>
    <row r="66" spans="12:13">
      <c r="L66" s="16">
        <v>42217</v>
      </c>
      <c r="M66" s="70">
        <f t="shared" si="2"/>
        <v>8</v>
      </c>
    </row>
    <row r="67" spans="12:13">
      <c r="L67" s="16">
        <v>42218</v>
      </c>
      <c r="M67" s="70">
        <f t="shared" ref="M67:M130" si="6">IF(L67="","",MONTH(L67))</f>
        <v>8</v>
      </c>
    </row>
    <row r="68" spans="12:13">
      <c r="L68" s="16">
        <v>42219</v>
      </c>
      <c r="M68" s="70">
        <f t="shared" si="6"/>
        <v>8</v>
      </c>
    </row>
    <row r="69" spans="12:13">
      <c r="L69" s="16">
        <v>42220</v>
      </c>
      <c r="M69" s="70">
        <f t="shared" si="6"/>
        <v>8</v>
      </c>
    </row>
    <row r="70" spans="12:13">
      <c r="L70" s="16">
        <v>42221</v>
      </c>
      <c r="M70" s="70">
        <f t="shared" si="6"/>
        <v>8</v>
      </c>
    </row>
    <row r="71" spans="12:13">
      <c r="L71" s="16">
        <v>42222</v>
      </c>
      <c r="M71" s="70">
        <f t="shared" si="6"/>
        <v>8</v>
      </c>
    </row>
    <row r="72" spans="12:13">
      <c r="L72" s="16">
        <v>42223</v>
      </c>
      <c r="M72" s="70">
        <f t="shared" si="6"/>
        <v>8</v>
      </c>
    </row>
    <row r="73" spans="12:13">
      <c r="L73" s="16">
        <v>42224</v>
      </c>
      <c r="M73" s="70">
        <f t="shared" si="6"/>
        <v>8</v>
      </c>
    </row>
    <row r="74" spans="12:13">
      <c r="L74" s="16">
        <v>42225</v>
      </c>
      <c r="M74" s="70">
        <f t="shared" si="6"/>
        <v>8</v>
      </c>
    </row>
    <row r="75" spans="12:13">
      <c r="L75" s="16">
        <v>42226</v>
      </c>
      <c r="M75" s="70">
        <f t="shared" si="6"/>
        <v>8</v>
      </c>
    </row>
    <row r="76" spans="12:13">
      <c r="L76" s="16">
        <v>42227</v>
      </c>
      <c r="M76" s="70">
        <f t="shared" si="6"/>
        <v>8</v>
      </c>
    </row>
    <row r="77" spans="12:13">
      <c r="L77" s="16">
        <v>42228</v>
      </c>
      <c r="M77" s="70">
        <f t="shared" si="6"/>
        <v>8</v>
      </c>
    </row>
    <row r="78" spans="12:13">
      <c r="L78" s="16">
        <v>42229</v>
      </c>
      <c r="M78" s="70">
        <f t="shared" si="6"/>
        <v>8</v>
      </c>
    </row>
    <row r="79" spans="12:13">
      <c r="L79" s="16">
        <v>42230</v>
      </c>
      <c r="M79" s="70">
        <f t="shared" si="6"/>
        <v>8</v>
      </c>
    </row>
    <row r="80" spans="12:13">
      <c r="L80" s="16">
        <v>42231</v>
      </c>
      <c r="M80" s="70">
        <f t="shared" si="6"/>
        <v>8</v>
      </c>
    </row>
    <row r="81" spans="12:13">
      <c r="L81" s="16">
        <v>42232</v>
      </c>
      <c r="M81" s="70">
        <f t="shared" si="6"/>
        <v>8</v>
      </c>
    </row>
    <row r="82" spans="12:13">
      <c r="L82" s="16">
        <v>42233</v>
      </c>
      <c r="M82" s="70">
        <f t="shared" si="6"/>
        <v>8</v>
      </c>
    </row>
    <row r="83" spans="12:13">
      <c r="L83" s="16">
        <v>42234</v>
      </c>
      <c r="M83" s="70">
        <f t="shared" si="6"/>
        <v>8</v>
      </c>
    </row>
    <row r="84" spans="12:13">
      <c r="L84" s="16">
        <v>42235</v>
      </c>
      <c r="M84" s="70">
        <f t="shared" si="6"/>
        <v>8</v>
      </c>
    </row>
    <row r="85" spans="12:13">
      <c r="L85" s="16">
        <v>42236</v>
      </c>
      <c r="M85" s="70">
        <f t="shared" si="6"/>
        <v>8</v>
      </c>
    </row>
    <row r="86" spans="12:13">
      <c r="L86" s="16">
        <v>42237</v>
      </c>
      <c r="M86" s="70">
        <f t="shared" si="6"/>
        <v>8</v>
      </c>
    </row>
    <row r="87" spans="12:13">
      <c r="L87" s="16">
        <v>42238</v>
      </c>
      <c r="M87" s="70">
        <f t="shared" si="6"/>
        <v>8</v>
      </c>
    </row>
    <row r="88" spans="12:13">
      <c r="L88" s="16">
        <v>42239</v>
      </c>
      <c r="M88" s="70">
        <f t="shared" si="6"/>
        <v>8</v>
      </c>
    </row>
    <row r="89" spans="12:13">
      <c r="L89" s="16">
        <v>42240</v>
      </c>
      <c r="M89" s="70">
        <f t="shared" si="6"/>
        <v>8</v>
      </c>
    </row>
    <row r="90" spans="12:13">
      <c r="L90" s="16">
        <v>42241</v>
      </c>
      <c r="M90" s="70">
        <f t="shared" si="6"/>
        <v>8</v>
      </c>
    </row>
    <row r="91" spans="12:13">
      <c r="L91" s="16">
        <v>42242</v>
      </c>
      <c r="M91" s="70">
        <f t="shared" si="6"/>
        <v>8</v>
      </c>
    </row>
    <row r="92" spans="12:13">
      <c r="L92" s="16">
        <v>42243</v>
      </c>
      <c r="M92" s="70">
        <f t="shared" si="6"/>
        <v>8</v>
      </c>
    </row>
    <row r="93" spans="12:13">
      <c r="L93" s="16">
        <v>42244</v>
      </c>
      <c r="M93" s="70">
        <f t="shared" si="6"/>
        <v>8</v>
      </c>
    </row>
    <row r="94" spans="12:13">
      <c r="L94" s="16">
        <v>42245</v>
      </c>
      <c r="M94" s="70">
        <f t="shared" si="6"/>
        <v>8</v>
      </c>
    </row>
    <row r="95" spans="12:13">
      <c r="L95" s="16">
        <v>42246</v>
      </c>
      <c r="M95" s="70">
        <f t="shared" si="6"/>
        <v>8</v>
      </c>
    </row>
    <row r="96" spans="12:13">
      <c r="L96" s="16">
        <v>42294</v>
      </c>
      <c r="M96" s="70">
        <f t="shared" si="6"/>
        <v>10</v>
      </c>
    </row>
    <row r="97" spans="12:13">
      <c r="L97" s="16">
        <v>42295</v>
      </c>
      <c r="M97" s="70">
        <f t="shared" si="6"/>
        <v>10</v>
      </c>
    </row>
    <row r="98" spans="12:13">
      <c r="L98" s="16">
        <v>42296</v>
      </c>
      <c r="M98" s="70">
        <f t="shared" si="6"/>
        <v>10</v>
      </c>
    </row>
    <row r="99" spans="12:13">
      <c r="L99" s="16">
        <v>42297</v>
      </c>
      <c r="M99" s="70">
        <f t="shared" si="6"/>
        <v>10</v>
      </c>
    </row>
    <row r="100" spans="12:13">
      <c r="L100" s="16">
        <v>42298</v>
      </c>
      <c r="M100" s="70">
        <f t="shared" si="6"/>
        <v>10</v>
      </c>
    </row>
    <row r="101" spans="12:13">
      <c r="L101" s="16">
        <v>42299</v>
      </c>
      <c r="M101" s="70">
        <f t="shared" si="6"/>
        <v>10</v>
      </c>
    </row>
    <row r="102" spans="12:13">
      <c r="L102" s="16">
        <v>42300</v>
      </c>
      <c r="M102" s="70">
        <f t="shared" si="6"/>
        <v>10</v>
      </c>
    </row>
    <row r="103" spans="12:13">
      <c r="L103" s="16">
        <v>42301</v>
      </c>
      <c r="M103" s="70">
        <f t="shared" si="6"/>
        <v>10</v>
      </c>
    </row>
    <row r="104" spans="12:13">
      <c r="L104" s="16">
        <v>42302</v>
      </c>
      <c r="M104" s="70">
        <f t="shared" si="6"/>
        <v>10</v>
      </c>
    </row>
    <row r="105" spans="12:13">
      <c r="L105" s="16">
        <v>42303</v>
      </c>
      <c r="M105" s="70">
        <f t="shared" si="6"/>
        <v>10</v>
      </c>
    </row>
    <row r="106" spans="12:13">
      <c r="L106" s="16">
        <v>42304</v>
      </c>
      <c r="M106" s="70">
        <f t="shared" si="6"/>
        <v>10</v>
      </c>
    </row>
    <row r="107" spans="12:13">
      <c r="L107" s="16">
        <v>42305</v>
      </c>
      <c r="M107" s="70">
        <f t="shared" si="6"/>
        <v>10</v>
      </c>
    </row>
    <row r="108" spans="12:13">
      <c r="L108" s="16">
        <v>42306</v>
      </c>
      <c r="M108" s="70">
        <f t="shared" si="6"/>
        <v>10</v>
      </c>
    </row>
    <row r="109" spans="12:13">
      <c r="L109" s="16">
        <v>42307</v>
      </c>
      <c r="M109" s="70">
        <f t="shared" si="6"/>
        <v>10</v>
      </c>
    </row>
    <row r="110" spans="12:13">
      <c r="L110" s="16">
        <v>42308</v>
      </c>
      <c r="M110" s="70">
        <f t="shared" si="6"/>
        <v>10</v>
      </c>
    </row>
    <row r="111" spans="12:13">
      <c r="L111" s="16">
        <v>42309</v>
      </c>
      <c r="M111" s="70">
        <f t="shared" si="6"/>
        <v>11</v>
      </c>
    </row>
    <row r="112" spans="12:13">
      <c r="L112" s="16">
        <v>42357</v>
      </c>
      <c r="M112" s="70">
        <f t="shared" si="6"/>
        <v>12</v>
      </c>
    </row>
    <row r="113" spans="12:13">
      <c r="L113" s="16">
        <v>42358</v>
      </c>
      <c r="M113" s="70">
        <f t="shared" si="6"/>
        <v>12</v>
      </c>
    </row>
    <row r="114" spans="12:13">
      <c r="L114" s="16">
        <v>42359</v>
      </c>
      <c r="M114" s="70">
        <f t="shared" si="6"/>
        <v>12</v>
      </c>
    </row>
    <row r="115" spans="12:13">
      <c r="L115" s="16">
        <v>42360</v>
      </c>
      <c r="M115" s="70">
        <f t="shared" si="6"/>
        <v>12</v>
      </c>
    </row>
    <row r="116" spans="12:13">
      <c r="L116" s="16">
        <v>42361</v>
      </c>
      <c r="M116" s="70">
        <f t="shared" si="6"/>
        <v>12</v>
      </c>
    </row>
    <row r="117" spans="12:13">
      <c r="L117" s="16">
        <v>42362</v>
      </c>
      <c r="M117" s="70">
        <f t="shared" si="6"/>
        <v>12</v>
      </c>
    </row>
    <row r="118" spans="12:13">
      <c r="L118" s="16">
        <v>42363</v>
      </c>
      <c r="M118" s="70">
        <f t="shared" si="6"/>
        <v>12</v>
      </c>
    </row>
    <row r="119" spans="12:13">
      <c r="L119" s="16">
        <v>42364</v>
      </c>
      <c r="M119" s="70">
        <f t="shared" si="6"/>
        <v>12</v>
      </c>
    </row>
    <row r="120" spans="12:13">
      <c r="L120" s="16">
        <v>42365</v>
      </c>
      <c r="M120" s="70">
        <f t="shared" si="6"/>
        <v>12</v>
      </c>
    </row>
    <row r="121" spans="12:13">
      <c r="L121" s="16">
        <v>42366</v>
      </c>
      <c r="M121" s="70">
        <f t="shared" si="6"/>
        <v>12</v>
      </c>
    </row>
    <row r="122" spans="12:13">
      <c r="L122" s="16">
        <v>42367</v>
      </c>
      <c r="M122" s="70">
        <f t="shared" si="6"/>
        <v>12</v>
      </c>
    </row>
    <row r="123" spans="12:13">
      <c r="L123" s="16">
        <v>42368</v>
      </c>
      <c r="M123" s="70">
        <f t="shared" si="6"/>
        <v>12</v>
      </c>
    </row>
    <row r="124" spans="12:13">
      <c r="L124" s="16">
        <v>42369</v>
      </c>
      <c r="M124" s="70">
        <f t="shared" si="6"/>
        <v>12</v>
      </c>
    </row>
    <row r="125" spans="12:13">
      <c r="L125" s="16"/>
      <c r="M125" s="70" t="str">
        <f t="shared" si="6"/>
        <v/>
      </c>
    </row>
    <row r="126" spans="12:13">
      <c r="M126" s="70" t="str">
        <f t="shared" si="6"/>
        <v/>
      </c>
    </row>
    <row r="127" spans="12:13">
      <c r="M127" s="70" t="str">
        <f t="shared" si="6"/>
        <v/>
      </c>
    </row>
    <row r="128" spans="12:13">
      <c r="M128" s="70" t="str">
        <f t="shared" si="6"/>
        <v/>
      </c>
    </row>
    <row r="129" spans="13:13">
      <c r="M129" s="70" t="str">
        <f t="shared" si="6"/>
        <v/>
      </c>
    </row>
    <row r="130" spans="13:13">
      <c r="M130" s="70" t="str">
        <f t="shared" si="6"/>
        <v/>
      </c>
    </row>
    <row r="131" spans="13:13">
      <c r="M131" s="70" t="str">
        <f t="shared" ref="M131:M140" si="7">IF(L131="","",MONTH(L131))</f>
        <v/>
      </c>
    </row>
    <row r="132" spans="13:13">
      <c r="M132" s="70" t="str">
        <f t="shared" si="7"/>
        <v/>
      </c>
    </row>
    <row r="133" spans="13:13">
      <c r="M133" s="70" t="str">
        <f t="shared" si="7"/>
        <v/>
      </c>
    </row>
    <row r="134" spans="13:13">
      <c r="M134" s="70" t="str">
        <f t="shared" si="7"/>
        <v/>
      </c>
    </row>
    <row r="135" spans="13:13">
      <c r="M135" s="70" t="str">
        <f t="shared" si="7"/>
        <v/>
      </c>
    </row>
    <row r="136" spans="13:13">
      <c r="M136" s="70" t="str">
        <f t="shared" si="7"/>
        <v/>
      </c>
    </row>
    <row r="137" spans="13:13">
      <c r="M137" s="70" t="str">
        <f t="shared" si="7"/>
        <v/>
      </c>
    </row>
    <row r="138" spans="13:13">
      <c r="M138" s="70" t="str">
        <f t="shared" si="7"/>
        <v/>
      </c>
    </row>
    <row r="139" spans="13:13">
      <c r="M139" s="70" t="str">
        <f t="shared" si="7"/>
        <v/>
      </c>
    </row>
    <row r="140" spans="13:13">
      <c r="M140" s="70" t="str">
        <f t="shared" si="7"/>
        <v/>
      </c>
    </row>
  </sheetData>
  <sortState ref="B2:C13">
    <sortCondition ref="B2"/>
  </sortState>
  <dataValidations count="2">
    <dataValidation type="date" allowBlank="1" showInputMessage="1" showErrorMessage="1" errorTitle="         !! Format non valide !!" error="Le format de date n'est pas valide._x000a__x000a_Veuillez utiliser le format : jj/mm/aaaa" sqref="L2:L125">
      <formula1>40909</formula1>
      <formula2>47848</formula2>
    </dataValidation>
    <dataValidation allowBlank="1" showInputMessage="1" showErrorMessage="1" errorTitle="         !! Format non valide !!" error="Le format de date n'est pas valide._x000a__x000a_Veuillez utiliser le format : jj/mm/aaaa" sqref="M1:M1048576"/>
  </dataValidations>
  <pageMargins left="0.7" right="0.7" top="0.75" bottom="0.75" header="0.3" footer="0.3"/>
  <pageSetup paperSize="9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6"/>
  <dimension ref="B2:B22"/>
  <sheetViews>
    <sheetView topLeftCell="A14" workbookViewId="0">
      <selection activeCell="G39" sqref="G39"/>
    </sheetView>
  </sheetViews>
  <sheetFormatPr baseColWidth="10" defaultRowHeight="15"/>
  <sheetData>
    <row r="2" spans="2:2">
      <c r="B2" s="47" t="s">
        <v>36</v>
      </c>
    </row>
    <row r="3" spans="2:2">
      <c r="B3" s="47" t="s">
        <v>37</v>
      </c>
    </row>
    <row r="4" spans="2:2">
      <c r="B4" s="47" t="s">
        <v>38</v>
      </c>
    </row>
    <row r="6" spans="2:2">
      <c r="B6" s="47" t="s">
        <v>39</v>
      </c>
    </row>
    <row r="7" spans="2:2">
      <c r="B7" s="47" t="s">
        <v>40</v>
      </c>
    </row>
    <row r="10" spans="2:2">
      <c r="B10" s="47" t="s">
        <v>41</v>
      </c>
    </row>
    <row r="11" spans="2:2">
      <c r="B11" s="47" t="s">
        <v>42</v>
      </c>
    </row>
    <row r="16" spans="2:2">
      <c r="B16" s="47" t="s">
        <v>44</v>
      </c>
    </row>
    <row r="17" spans="2:2">
      <c r="B17" s="47" t="s">
        <v>45</v>
      </c>
    </row>
    <row r="18" spans="2:2">
      <c r="B18" s="47" t="s">
        <v>46</v>
      </c>
    </row>
    <row r="19" spans="2:2">
      <c r="B19" s="47" t="s">
        <v>48</v>
      </c>
    </row>
    <row r="20" spans="2:2">
      <c r="B20" s="47" t="s">
        <v>47</v>
      </c>
    </row>
    <row r="22" spans="2:2">
      <c r="B22" s="4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5</vt:i4>
      </vt:variant>
    </vt:vector>
  </HeadingPairs>
  <TitlesOfParts>
    <vt:vector size="23" baseType="lpstr">
      <vt:lpstr>Calendrier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Resultat</vt:lpstr>
      <vt:lpstr>Resultat 2</vt:lpstr>
      <vt:lpstr>Resultat 3</vt:lpstr>
      <vt:lpstr>Parametre</vt:lpstr>
      <vt:lpstr>Calcul</vt:lpstr>
      <vt:lpstr>AM</vt:lpstr>
      <vt:lpstr>An_Ref</vt:lpstr>
      <vt:lpstr>M</vt:lpstr>
      <vt:lpstr>Nb_AS</vt:lpstr>
      <vt:lpstr>paques</vt:lpstr>
    </vt:vector>
  </TitlesOfParts>
  <Company>cg49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fwasiak</dc:creator>
  <cp:lastModifiedBy>d.jaffarahamed</cp:lastModifiedBy>
  <cp:lastPrinted>2015-04-22T09:30:07Z</cp:lastPrinted>
  <dcterms:created xsi:type="dcterms:W3CDTF">2012-04-27T09:52:02Z</dcterms:created>
  <dcterms:modified xsi:type="dcterms:W3CDTF">2015-06-30T10:16:22Z</dcterms:modified>
</cp:coreProperties>
</file>