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255" yWindow="1710" windowWidth="19320" windowHeight="6120" tabRatio="316"/>
  </bookViews>
  <sheets>
    <sheet name="Stock" sheetId="5" r:id="rId1"/>
    <sheet name="Sortie" sheetId="2" r:id="rId2"/>
    <sheet name="Entrée" sheetId="3" r:id="rId3"/>
    <sheet name="listes" sheetId="7" r:id="rId4"/>
    <sheet name="Mode d'emploi" sheetId="8" r:id="rId5"/>
  </sheets>
  <definedNames>
    <definedName name="A_riveter">listes!$C$2:$C$100</definedName>
    <definedName name="Bouton">listes!$D$2:$D$100</definedName>
    <definedName name="Colle">listes!$E$2:$E99</definedName>
    <definedName name="Familles">OFFSET(listes!$B$2,,,COUNTA(listes!$B:$B),1)</definedName>
    <definedName name="Fil">listes!$F$2:$F99</definedName>
    <definedName name="Fournisseurs">OFFSET(listes!$A$2,,,COUNTA(listes!$A:$A),1)</definedName>
    <definedName name="Mercerie">listes!$G$2:$G$100</definedName>
    <definedName name="Motif">listes!$H$2:$H$100</definedName>
    <definedName name="Références">T_stock[Référence]</definedName>
  </definedNames>
  <calcPr calcId="125725"/>
</workbook>
</file>

<file path=xl/calcChain.xml><?xml version="1.0" encoding="utf-8"?>
<calcChain xmlns="http://schemas.openxmlformats.org/spreadsheetml/2006/main">
  <c r="C6" i="3"/>
  <c r="D6"/>
  <c r="E6"/>
  <c r="F6"/>
  <c r="G6"/>
  <c r="C7"/>
  <c r="D7"/>
  <c r="E7"/>
  <c r="F7"/>
  <c r="G7"/>
  <c r="C8"/>
  <c r="D8"/>
  <c r="E8"/>
  <c r="F8"/>
  <c r="G8"/>
  <c r="C9"/>
  <c r="D9"/>
  <c r="E9"/>
  <c r="F9"/>
  <c r="G9"/>
  <c r="C10"/>
  <c r="D10"/>
  <c r="E10"/>
  <c r="F10"/>
  <c r="G10"/>
  <c r="C11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5"/>
  <c r="D15"/>
  <c r="E15"/>
  <c r="F15"/>
  <c r="G15"/>
  <c r="C16"/>
  <c r="D16"/>
  <c r="E16"/>
  <c r="F16"/>
  <c r="G16"/>
  <c r="C17"/>
  <c r="D17"/>
  <c r="E17"/>
  <c r="F17"/>
  <c r="G17"/>
  <c r="C18"/>
  <c r="D18"/>
  <c r="E18"/>
  <c r="F18"/>
  <c r="G18"/>
  <c r="C19"/>
  <c r="D19"/>
  <c r="E19"/>
  <c r="F19"/>
  <c r="G19"/>
  <c r="C20"/>
  <c r="D20"/>
  <c r="E20"/>
  <c r="F20"/>
  <c r="G20"/>
  <c r="C21"/>
  <c r="D21"/>
  <c r="E21"/>
  <c r="F21"/>
  <c r="G21"/>
  <c r="C22"/>
  <c r="D22"/>
  <c r="E22"/>
  <c r="F22"/>
  <c r="G22"/>
  <c r="C23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D29"/>
  <c r="E29"/>
  <c r="F29"/>
  <c r="G29"/>
  <c r="C30"/>
  <c r="D30"/>
  <c r="E30"/>
  <c r="F30"/>
  <c r="G30"/>
  <c r="C31"/>
  <c r="D31"/>
  <c r="E31"/>
  <c r="F31"/>
  <c r="G31"/>
  <c r="C32"/>
  <c r="D32"/>
  <c r="E32"/>
  <c r="F32"/>
  <c r="G32"/>
  <c r="C33"/>
  <c r="D33"/>
  <c r="E33"/>
  <c r="F33"/>
  <c r="G33"/>
  <c r="C34"/>
  <c r="D34"/>
  <c r="E34"/>
  <c r="F34"/>
  <c r="G34"/>
  <c r="C35"/>
  <c r="D35"/>
  <c r="E35"/>
  <c r="F35"/>
  <c r="G35"/>
  <c r="C36"/>
  <c r="D36"/>
  <c r="E36"/>
  <c r="F36"/>
  <c r="G36"/>
  <c r="C37"/>
  <c r="D37"/>
  <c r="E37"/>
  <c r="F37"/>
  <c r="G37"/>
  <c r="C38"/>
  <c r="D38"/>
  <c r="E38"/>
  <c r="F38"/>
  <c r="G38"/>
  <c r="C39"/>
  <c r="D39"/>
  <c r="E39"/>
  <c r="F39"/>
  <c r="G39"/>
  <c r="C40"/>
  <c r="D40"/>
  <c r="E40"/>
  <c r="F40"/>
  <c r="G40"/>
  <c r="C41"/>
  <c r="D41"/>
  <c r="E41"/>
  <c r="F41"/>
  <c r="G41"/>
  <c r="C42"/>
  <c r="D42"/>
  <c r="E42"/>
  <c r="F42"/>
  <c r="G42"/>
  <c r="C43"/>
  <c r="D43"/>
  <c r="E43"/>
  <c r="F43"/>
  <c r="G43"/>
  <c r="C44"/>
  <c r="D44"/>
  <c r="E44"/>
  <c r="F44"/>
  <c r="G44"/>
  <c r="C45"/>
  <c r="D45"/>
  <c r="E45"/>
  <c r="F45"/>
  <c r="G45"/>
  <c r="C46"/>
  <c r="D46"/>
  <c r="E46"/>
  <c r="F46"/>
  <c r="G46"/>
  <c r="C47"/>
  <c r="D47"/>
  <c r="E47"/>
  <c r="F47"/>
  <c r="G47"/>
  <c r="C48"/>
  <c r="D48"/>
  <c r="E48"/>
  <c r="F48"/>
  <c r="G48"/>
  <c r="C49"/>
  <c r="D49"/>
  <c r="E49"/>
  <c r="F49"/>
  <c r="G49"/>
  <c r="C50"/>
  <c r="D50"/>
  <c r="E50"/>
  <c r="F50"/>
  <c r="G50"/>
  <c r="C51"/>
  <c r="D51"/>
  <c r="E51"/>
  <c r="F51"/>
  <c r="G51"/>
  <c r="C52"/>
  <c r="D52"/>
  <c r="E52"/>
  <c r="F52"/>
  <c r="G52"/>
  <c r="C53"/>
  <c r="D53"/>
  <c r="E53"/>
  <c r="F53"/>
  <c r="G53"/>
  <c r="C54"/>
  <c r="D54"/>
  <c r="E54"/>
  <c r="F54"/>
  <c r="G54"/>
  <c r="C55"/>
  <c r="D55"/>
  <c r="E55"/>
  <c r="F55"/>
  <c r="G55"/>
  <c r="C56"/>
  <c r="D56"/>
  <c r="E56"/>
  <c r="F56"/>
  <c r="G56"/>
  <c r="C57"/>
  <c r="D57"/>
  <c r="E57"/>
  <c r="F57"/>
  <c r="G57"/>
  <c r="C58"/>
  <c r="D58"/>
  <c r="E58"/>
  <c r="F58"/>
  <c r="G58"/>
  <c r="C59"/>
  <c r="D59"/>
  <c r="E59"/>
  <c r="F59"/>
  <c r="G59"/>
  <c r="C60"/>
  <c r="D60"/>
  <c r="E60"/>
  <c r="F60"/>
  <c r="G60"/>
  <c r="C61"/>
  <c r="D61"/>
  <c r="E61"/>
  <c r="F61"/>
  <c r="G61"/>
  <c r="C62"/>
  <c r="D62"/>
  <c r="E62"/>
  <c r="F62"/>
  <c r="G62"/>
  <c r="C63"/>
  <c r="D63"/>
  <c r="E63"/>
  <c r="F63"/>
  <c r="G63"/>
  <c r="C64"/>
  <c r="D64"/>
  <c r="E64"/>
  <c r="F64"/>
  <c r="G64"/>
  <c r="F5"/>
  <c r="G5"/>
  <c r="D5"/>
  <c r="C5" i="2" s="1"/>
  <c r="E5" i="3"/>
  <c r="C5"/>
  <c r="H7" i="5"/>
  <c r="J7" s="1"/>
  <c r="H5"/>
  <c r="J5" s="1"/>
  <c r="H6"/>
  <c r="J6" s="1"/>
  <c r="H8"/>
  <c r="J8" s="1"/>
  <c r="H9"/>
  <c r="J9" s="1"/>
  <c r="H10"/>
  <c r="J10" s="1"/>
  <c r="H11"/>
  <c r="J11" s="1"/>
  <c r="H12"/>
  <c r="J12" s="1"/>
  <c r="H13"/>
  <c r="J13" s="1"/>
  <c r="H14"/>
  <c r="J14" s="1"/>
  <c r="H15"/>
  <c r="J15" s="1"/>
  <c r="H16"/>
  <c r="J16" s="1"/>
  <c r="H17"/>
  <c r="J17" s="1"/>
  <c r="H18"/>
  <c r="J18" s="1"/>
  <c r="H19"/>
  <c r="J19" s="1"/>
  <c r="H20"/>
  <c r="J20" s="1"/>
  <c r="H21"/>
  <c r="J21" s="1"/>
  <c r="H22"/>
  <c r="J22" s="1"/>
  <c r="H23"/>
  <c r="J23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44"/>
  <c r="J44" s="1"/>
  <c r="H45"/>
  <c r="J45" s="1"/>
  <c r="H46"/>
  <c r="J46" s="1"/>
  <c r="H47"/>
  <c r="J47" s="1"/>
  <c r="H48"/>
  <c r="J48" s="1"/>
  <c r="H49"/>
  <c r="J49" s="1"/>
  <c r="H50"/>
  <c r="J50" s="1"/>
  <c r="H51"/>
  <c r="J51" s="1"/>
  <c r="H52"/>
  <c r="J52" s="1"/>
  <c r="H53"/>
  <c r="J53" s="1"/>
  <c r="H54"/>
  <c r="J54" s="1"/>
  <c r="H55"/>
  <c r="J55" s="1"/>
  <c r="H56"/>
  <c r="J56" s="1"/>
  <c r="H57"/>
  <c r="J57" s="1"/>
  <c r="H58"/>
  <c r="J58" s="1"/>
  <c r="H59"/>
  <c r="J59" s="1"/>
  <c r="H60"/>
  <c r="J60" s="1"/>
  <c r="H61"/>
  <c r="J61" s="1"/>
  <c r="H62"/>
  <c r="J62" s="1"/>
  <c r="H63"/>
  <c r="J63" s="1"/>
  <c r="H64"/>
  <c r="J64" s="1"/>
  <c r="E5" i="2"/>
  <c r="E6"/>
  <c r="H6" s="1"/>
  <c r="D5"/>
  <c r="D6"/>
  <c r="C6"/>
  <c r="A5"/>
  <c r="A6" s="1"/>
  <c r="F7"/>
  <c r="H65" i="3"/>
  <c r="C65" l="1"/>
  <c r="H5" i="2"/>
  <c r="D7"/>
</calcChain>
</file>

<file path=xl/comments1.xml><?xml version="1.0" encoding="utf-8"?>
<comments xmlns="http://schemas.openxmlformats.org/spreadsheetml/2006/main">
  <authors>
    <author>GB</author>
  </authors>
  <commentList>
    <comment ref="J7" authorId="0">
      <text>
        <r>
          <rPr>
            <b/>
            <sz val="9"/>
            <color indexed="81"/>
            <rFont val="Tahoma"/>
            <family val="2"/>
          </rPr>
          <t>TAB sur cellule gauche
ou clic droit insérer lignes
aggrandi le tableau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</author>
  </authors>
  <commentList>
    <comment ref="I65" authorId="0">
      <text>
        <r>
          <rPr>
            <b/>
            <sz val="9"/>
            <color indexed="81"/>
            <rFont val="Tahoma"/>
            <family val="2"/>
          </rPr>
          <t>TAB sur cellule gauche
ou clic droit insérer lignes
aggrandi le tableau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<sst xmlns="http://schemas.openxmlformats.org/spreadsheetml/2006/main" count="414" uniqueCount="155">
  <si>
    <t>Référence</t>
  </si>
  <si>
    <t>Famille</t>
  </si>
  <si>
    <t>Désignation</t>
  </si>
  <si>
    <t>Taille</t>
  </si>
  <si>
    <t>Fournisseur</t>
  </si>
  <si>
    <t>Prix Vente</t>
  </si>
  <si>
    <t>Etat</t>
  </si>
  <si>
    <t xml:space="preserve">Commandé </t>
  </si>
  <si>
    <t>Sortie du stock</t>
  </si>
  <si>
    <t>N°</t>
  </si>
  <si>
    <t>Remise</t>
  </si>
  <si>
    <t>Quantité</t>
  </si>
  <si>
    <t>Prix Total</t>
  </si>
  <si>
    <t>Paiement</t>
  </si>
  <si>
    <t>Entrée de stock</t>
  </si>
  <si>
    <t>Achat HT</t>
  </si>
  <si>
    <t>AGD</t>
  </si>
  <si>
    <t>Bouton</t>
  </si>
  <si>
    <t>Cœur marron et beige</t>
  </si>
  <si>
    <t>Rond fushia fille</t>
  </si>
  <si>
    <t>Rond turquoise Kidz</t>
  </si>
  <si>
    <t>Rond jaune smiley</t>
  </si>
  <si>
    <t>23464</t>
  </si>
  <si>
    <t>Cœur bois</t>
  </si>
  <si>
    <t>230916</t>
  </si>
  <si>
    <t>Voiture rouge et blanc</t>
  </si>
  <si>
    <t>230123</t>
  </si>
  <si>
    <t>Petite fleur Blanc nacré</t>
  </si>
  <si>
    <t>240926</t>
  </si>
  <si>
    <t>231379</t>
  </si>
  <si>
    <t>Rond rose gravé</t>
  </si>
  <si>
    <t>230612</t>
  </si>
  <si>
    <t>Rond rose bord gravé</t>
  </si>
  <si>
    <t>231260</t>
  </si>
  <si>
    <t>Rond gris marbré</t>
  </si>
  <si>
    <t>230912</t>
  </si>
  <si>
    <t>Voiture bleu et blanc</t>
  </si>
  <si>
    <t>Bateau bleu</t>
  </si>
  <si>
    <t>251224</t>
  </si>
  <si>
    <t>Rond bleu lune</t>
  </si>
  <si>
    <t>250654</t>
  </si>
  <si>
    <t>251320</t>
  </si>
  <si>
    <t>251144</t>
  </si>
  <si>
    <t>Carré beige rainure</t>
  </si>
  <si>
    <t>250753</t>
  </si>
  <si>
    <t>Rond rose tâcheté</t>
  </si>
  <si>
    <t>280578</t>
  </si>
  <si>
    <t>Coccinelle jaune</t>
  </si>
  <si>
    <t>280439</t>
  </si>
  <si>
    <t>Petit rond gris clair et foncé</t>
  </si>
  <si>
    <t>Grand rond gris clair et foncé</t>
  </si>
  <si>
    <t>300436</t>
  </si>
  <si>
    <t>Carré gris rainure</t>
  </si>
  <si>
    <t>290663</t>
  </si>
  <si>
    <t>Cœur x3 métal</t>
  </si>
  <si>
    <t>290472</t>
  </si>
  <si>
    <t>Petit cœur métal</t>
  </si>
  <si>
    <t>Grand cœur métal</t>
  </si>
  <si>
    <t>300498</t>
  </si>
  <si>
    <t>Ovale noir</t>
  </si>
  <si>
    <t>300779</t>
  </si>
  <si>
    <t>Rond noir rainures blanches</t>
  </si>
  <si>
    <t>300831</t>
  </si>
  <si>
    <t>Noir gravé ancre</t>
  </si>
  <si>
    <t xml:space="preserve">Rond doré et noir </t>
  </si>
  <si>
    <t>320170</t>
  </si>
  <si>
    <t>330302</t>
  </si>
  <si>
    <t>Grand rond violet</t>
  </si>
  <si>
    <t>32003</t>
  </si>
  <si>
    <t>Grand rond gris et noir</t>
  </si>
  <si>
    <t>33030</t>
  </si>
  <si>
    <t>Très grand métal cœur</t>
  </si>
  <si>
    <t>Achat
HT</t>
  </si>
  <si>
    <t>Prix
Vente</t>
  </si>
  <si>
    <t>Stock
Actuel</t>
  </si>
  <si>
    <t>Stock
Limite</t>
  </si>
  <si>
    <t>Total</t>
  </si>
  <si>
    <t>Total entrées</t>
  </si>
  <si>
    <t>nombres</t>
  </si>
  <si>
    <t>quantités</t>
  </si>
  <si>
    <t>Modification
inventaire</t>
  </si>
  <si>
    <t>211424</t>
  </si>
  <si>
    <t>211572</t>
  </si>
  <si>
    <t>211068</t>
  </si>
  <si>
    <t>18</t>
  </si>
  <si>
    <t>20</t>
  </si>
  <si>
    <t>3016</t>
  </si>
  <si>
    <t>31</t>
  </si>
  <si>
    <t>319</t>
  </si>
  <si>
    <t>327</t>
  </si>
  <si>
    <t>3342</t>
  </si>
  <si>
    <t>3392</t>
  </si>
  <si>
    <t>3393</t>
  </si>
  <si>
    <t>3394</t>
  </si>
  <si>
    <t>3500</t>
  </si>
  <si>
    <t>3842</t>
  </si>
  <si>
    <t>3855 1</t>
  </si>
  <si>
    <t>3855 2</t>
  </si>
  <si>
    <t>3855 3</t>
  </si>
  <si>
    <t>3857</t>
  </si>
  <si>
    <t>3882</t>
  </si>
  <si>
    <t>42</t>
  </si>
  <si>
    <t>478</t>
  </si>
  <si>
    <t>5255</t>
  </si>
  <si>
    <t>582</t>
  </si>
  <si>
    <t>583</t>
  </si>
  <si>
    <t>610960</t>
  </si>
  <si>
    <t>98</t>
  </si>
  <si>
    <t>9872 648</t>
  </si>
  <si>
    <t>PARITYS</t>
  </si>
  <si>
    <t>Motif</t>
  </si>
  <si>
    <t>Drapeau anglais</t>
  </si>
  <si>
    <t>Ecusson fleur lys</t>
  </si>
  <si>
    <t>Drapeau français</t>
  </si>
  <si>
    <t>Cœur paillette noir</t>
  </si>
  <si>
    <t>Poupées russes</t>
  </si>
  <si>
    <t>Cœur tweed</t>
  </si>
  <si>
    <t>Cœur paillette rouge</t>
  </si>
  <si>
    <t>Fleur rose</t>
  </si>
  <si>
    <t>Tête de mort brillante</t>
  </si>
  <si>
    <t>3 cœurs brillants rouges</t>
  </si>
  <si>
    <t>3 fleurs brillantes roses</t>
  </si>
  <si>
    <t>Danseuse brillante</t>
  </si>
  <si>
    <t>Timbre Tour Eiffel</t>
  </si>
  <si>
    <t>Rond racing</t>
  </si>
  <si>
    <t>Chat</t>
  </si>
  <si>
    <t>A riveter</t>
  </si>
  <si>
    <t>Œillet noir</t>
  </si>
  <si>
    <t>5mm</t>
  </si>
  <si>
    <t>Fil</t>
  </si>
  <si>
    <t>Lastex blanc</t>
  </si>
  <si>
    <t>Lastex noir</t>
  </si>
  <si>
    <t>Colle</t>
  </si>
  <si>
    <t>HT2</t>
  </si>
  <si>
    <t>Œillet argent</t>
  </si>
  <si>
    <t>8mm</t>
  </si>
  <si>
    <t>Mercerie</t>
  </si>
  <si>
    <t>Attache bretelle blanche</t>
  </si>
  <si>
    <t>Craie blanche</t>
  </si>
  <si>
    <t>Attache bretelle noire</t>
  </si>
  <si>
    <t>Aimant</t>
  </si>
  <si>
    <t>Pelote épingles</t>
  </si>
  <si>
    <t>Epingles Bohin 100g</t>
  </si>
  <si>
    <t>Epingles tête verre</t>
  </si>
  <si>
    <t>30x0,60</t>
  </si>
  <si>
    <t>Epingles Bohin 50g</t>
  </si>
  <si>
    <t>?</t>
  </si>
  <si>
    <t>Remailleur</t>
  </si>
  <si>
    <t>St Pierre marine</t>
  </si>
  <si>
    <t>Date</t>
  </si>
  <si>
    <t>Familles</t>
  </si>
  <si>
    <t>Etat du stock</t>
  </si>
  <si>
    <t>201036</t>
  </si>
  <si>
    <t>=DECALER(Références;EQUIV(A64&amp;"*";Références;0)-1;;NB.SI(Références;A64&amp;"*"))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</si>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</sst>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MV Boli"/>
      <charset val="1"/>
    </font>
    <font>
      <sz val="11"/>
      <name val="MV Boli"/>
      <charset val="1"/>
    </font>
    <font>
      <sz val="24"/>
      <color theme="1" tint="0.14999847407452621"/>
      <name val="MV Boli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4"/>
      <color theme="1" tint="0.1499984740745262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DC4070"/>
        <bgColor indexed="64"/>
      </patternFill>
    </fill>
    <fill>
      <patternFill patternType="solid">
        <fgColor rgb="FFECBEC2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2">
      <alignment horizontal="center" vertical="center"/>
    </xf>
    <xf numFmtId="0" fontId="3" fillId="4" borderId="1"/>
  </cellStyleXfs>
  <cellXfs count="28">
    <xf numFmtId="0" fontId="0" fillId="0" borderId="0" xfId="0"/>
    <xf numFmtId="0" fontId="3" fillId="4" borderId="1" xfId="0" applyNumberFormat="1" applyFont="1" applyFill="1" applyBorder="1" applyAlignment="1" applyProtection="1"/>
    <xf numFmtId="0" fontId="3" fillId="4" borderId="1" xfId="0" applyNumberFormat="1" applyFont="1" applyFill="1" applyBorder="1" applyAlignment="1" applyProtection="1">
      <alignment horizontal="right"/>
    </xf>
    <xf numFmtId="0" fontId="3" fillId="4" borderId="1" xfId="0" applyFont="1" applyFill="1" applyBorder="1" applyAlignment="1" applyProtection="1"/>
    <xf numFmtId="0" fontId="0" fillId="0" borderId="0" xfId="0" quotePrefix="1"/>
    <xf numFmtId="0" fontId="4" fillId="2" borderId="0" xfId="1" applyFont="1" applyAlignment="1">
      <alignment horizontal="center"/>
    </xf>
    <xf numFmtId="0" fontId="7" fillId="0" borderId="0" xfId="0" applyFont="1"/>
    <xf numFmtId="0" fontId="8" fillId="4" borderId="1" xfId="3" applyFont="1"/>
    <xf numFmtId="0" fontId="8" fillId="4" borderId="1" xfId="3" applyNumberFormat="1" applyFont="1"/>
    <xf numFmtId="0" fontId="8" fillId="4" borderId="1" xfId="3" applyFont="1" applyAlignment="1">
      <alignment readingOrder="2"/>
    </xf>
    <xf numFmtId="49" fontId="8" fillId="4" borderId="1" xfId="3" quotePrefix="1" applyNumberFormat="1" applyFont="1"/>
    <xf numFmtId="165" fontId="8" fillId="4" borderId="1" xfId="3" applyNumberFormat="1" applyFont="1"/>
    <xf numFmtId="14" fontId="8" fillId="4" borderId="1" xfId="3" applyNumberFormat="1" applyFont="1"/>
    <xf numFmtId="49" fontId="8" fillId="4" borderId="1" xfId="3" applyNumberFormat="1" applyFont="1"/>
    <xf numFmtId="49" fontId="8" fillId="4" borderId="4" xfId="3" applyNumberFormat="1" applyFont="1" applyBorder="1"/>
    <xf numFmtId="0" fontId="8" fillId="4" borderId="4" xfId="3" applyFont="1" applyBorder="1"/>
    <xf numFmtId="0" fontId="8" fillId="4" borderId="4" xfId="3" applyNumberFormat="1" applyFont="1" applyBorder="1"/>
    <xf numFmtId="165" fontId="8" fillId="4" borderId="4" xfId="3" applyNumberFormat="1" applyFont="1" applyBorder="1"/>
    <xf numFmtId="14" fontId="8" fillId="4" borderId="4" xfId="3" applyNumberFormat="1" applyFont="1" applyBorder="1"/>
    <xf numFmtId="0" fontId="0" fillId="0" borderId="0" xfId="0" applyFont="1"/>
    <xf numFmtId="0" fontId="9" fillId="2" borderId="0" xfId="1" applyFont="1" applyAlignment="1">
      <alignment horizontal="center"/>
    </xf>
    <xf numFmtId="0" fontId="10" fillId="3" borderId="3" xfId="2" applyFont="1" applyBorder="1">
      <alignment horizontal="center" vertical="center"/>
    </xf>
    <xf numFmtId="0" fontId="8" fillId="4" borderId="4" xfId="0" applyNumberFormat="1" applyFont="1" applyFill="1" applyBorder="1" applyAlignment="1" applyProtection="1"/>
    <xf numFmtId="0" fontId="8" fillId="4" borderId="4" xfId="0" applyNumberFormat="1" applyFont="1" applyFill="1" applyBorder="1" applyAlignment="1" applyProtection="1">
      <alignment horizontal="right"/>
    </xf>
    <xf numFmtId="164" fontId="8" fillId="4" borderId="1" xfId="3" applyNumberFormat="1" applyFont="1"/>
    <xf numFmtId="164" fontId="8" fillId="4" borderId="4" xfId="3" applyNumberFormat="1" applyFont="1" applyBorder="1"/>
    <xf numFmtId="0" fontId="10" fillId="3" borderId="3" xfId="2" applyFont="1" applyBorder="1" applyAlignment="1">
      <alignment horizontal="center" vertical="center" wrapText="1"/>
    </xf>
    <xf numFmtId="0" fontId="11" fillId="3" borderId="2" xfId="2" applyFont="1" applyFill="1" applyBorder="1" applyAlignment="1">
      <alignment horizontal="center" vertical="center"/>
    </xf>
  </cellXfs>
  <cellStyles count="4">
    <cellStyle name="Neutre" xfId="1" builtinId="28"/>
    <cellStyle name="Normal" xfId="0" builtinId="0"/>
    <cellStyle name="Style 1" xfId="2"/>
    <cellStyle name="Style 2" xfId="3"/>
  </cellStyles>
  <dxfs count="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2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ECBEC2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textRotation="0" indent="0" relativeIndent="0" justifyLastLine="0" shrinkToFit="0" mergeCell="0"/>
      <border diagonalUp="0" diagonalDown="0" outline="0"/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relativeIndent="0" justifyLastLine="0" shrinkToFit="0" mergeCell="0" readingOrder="2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thin">
          <color rgb="FF7F7F7F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rgb="FF7F7F7F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/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font>
        <strike val="0"/>
        <outline val="0"/>
        <shadow val="0"/>
        <u val="none"/>
        <vertAlign val="baseline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</dxf>
    <dxf>
      <border outline="0">
        <top style="thin">
          <color rgb="FF7F7F7F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rgb="FF7F7F7F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/>
        <right style="thin">
          <color rgb="FF7F7F7F"/>
        </right>
        <top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border outline="0">
        <top style="thin">
          <color rgb="FF7F7F7F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rgb="FF7F7F7F"/>
        </bottom>
      </border>
    </dxf>
  </dxfs>
  <tableStyles count="0" defaultTableStyle="TableStyleMedium2" defaultPivotStyle="PivotStyleLight16"/>
  <colors>
    <mruColors>
      <color rgb="FFE7AFB4"/>
      <color rgb="FFECBEC2"/>
      <color rgb="FFEE9CB9"/>
      <color rgb="FFDC4070"/>
      <color rgb="FFFF0066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123824</xdr:rowOff>
    </xdr:from>
    <xdr:to>
      <xdr:col>11</xdr:col>
      <xdr:colOff>190500</xdr:colOff>
      <xdr:row>30</xdr:row>
      <xdr:rowOff>76199</xdr:rowOff>
    </xdr:to>
    <xdr:sp macro="" textlink="">
      <xdr:nvSpPr>
        <xdr:cNvPr id="2" name="ZoneTexte 1"/>
        <xdr:cNvSpPr txBox="1"/>
      </xdr:nvSpPr>
      <xdr:spPr>
        <a:xfrm>
          <a:off x="476250" y="314324"/>
          <a:ext cx="8096250" cy="5476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tableaux excel reconduisent automatiquement les formules lors de l'insertion de lignes qui peuvent se faire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</a:p>
        <a:p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/>
            <a:t>en utilisant la touche TAB (au-dessus</a:t>
          </a:r>
          <a:r>
            <a:rPr lang="fr-FR" sz="1100" baseline="0"/>
            <a:t> du verrouillage clavier) sur la dernière cellule en bas à droite avant ligne total</a:t>
          </a:r>
        </a:p>
        <a:p>
          <a:r>
            <a:rPr lang="fr-FR" sz="1100" baseline="0"/>
            <a:t>- en faisant clic droit sur la ligne total et "insérer ligne au dessus" . Si plusieurs lignes sélectionnées autant sont insérées.</a:t>
          </a:r>
        </a:p>
        <a:p>
          <a:r>
            <a:rPr lang="fr-FR" sz="1100" baseline="0"/>
            <a:t>Ils peuvent être triés en fonction des rubriques.</a:t>
          </a:r>
        </a:p>
        <a:p>
          <a:endParaRPr lang="fr-FR" sz="1100" baseline="0"/>
        </a:p>
        <a:p>
          <a:r>
            <a:rPr lang="fr-FR" sz="1100" baseline="0"/>
            <a:t>Les références et leur caractéristiques sont insérées dans la feuille "Stock" en une seule ligne. Des listes utilisées en validation permettent une saisie plus rapide en évitant les erreurs.</a:t>
          </a:r>
        </a:p>
        <a:p>
          <a:endParaRPr lang="fr-FR" sz="1100" baseline="0"/>
        </a:p>
        <a:p>
          <a:r>
            <a:rPr lang="fr-FR" sz="1100"/>
            <a:t>Dans les feuilles "Sortie" et "Entrée" l'on </a:t>
          </a:r>
          <a:r>
            <a:rPr lang="fr-FR" sz="1100" baseline="0"/>
            <a:t> choisi la référence dans la liste.</a:t>
          </a:r>
        </a:p>
        <a:p>
          <a:r>
            <a:rPr lang="fr-FR" sz="1100" baseline="0"/>
            <a:t>Si l'on saisi le début de la référence la liste est raccoucie.</a:t>
          </a:r>
        </a:p>
        <a:p>
          <a:r>
            <a:rPr lang="fr-FR" sz="1100" baseline="0"/>
            <a:t>Ensuite l'on obtient ses caractéristiques et il suffit de saisir la quantité, la date et éventuellement le prix s'il est modifié,</a:t>
          </a:r>
        </a:p>
        <a:p>
          <a:r>
            <a:rPr lang="fr-FR" sz="1100" baseline="0"/>
            <a:t>Le fournisseur n'est présent que dans "Entrée" car une même référence peut avoir plusieurs fournisseurs.</a:t>
          </a:r>
        </a:p>
        <a:p>
          <a:endParaRPr lang="fr-FR" sz="1100" baseline="0"/>
        </a:p>
        <a:p>
          <a:r>
            <a:rPr lang="fr-FR" sz="1100"/>
            <a:t>La feuille "listes" permet de regrouper les différentes rubriques pour éviter les erreurs de saisie. Il suffit d'nsérer un nouvel élément pour que la fiste se mette à jour.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_stock" displayName="T_stock" ref="A4:K64" headerRowDxfId="14" dataDxfId="12" totalsRowDxfId="13" headerRowBorderDxfId="27" tableBorderDxfId="28" totalsRowBorderDxfId="26" headerRowCellStyle="Style 1" dataCellStyle="Style 2">
  <sortState ref="A5:K64">
    <sortCondition ref="A4:A64"/>
  </sortState>
  <tableColumns count="11">
    <tableColumn id="12" name="Référence" dataDxfId="25" totalsRowDxfId="0" dataCellStyle="Style 2"/>
    <tableColumn id="1" name="Famille" totalsRowFunction="average" dataDxfId="24" totalsRowDxfId="1" dataCellStyle="Style 2">
      <calculatedColumnFormula>IF(#REF!&lt;&gt;"",IFERROR(VLOOKUP(#REF!,T_entrée[],COLUMN()+1,FALSE),""),"")</calculatedColumnFormula>
    </tableColumn>
    <tableColumn id="2" name="Désignation" totalsRowFunction="count" dataDxfId="23" totalsRowDxfId="2" dataCellStyle="Style 2">
      <calculatedColumnFormula>IF(#REF!&lt;&gt;"",IFERROR(VLOOKUP(#REF!,T_entrée[],COLUMN()+1,FALSE),""),"")</calculatedColumnFormula>
    </tableColumn>
    <tableColumn id="3" name="Taille" dataDxfId="22" totalsRowDxfId="3" dataCellStyle="Style 2">
      <calculatedColumnFormula>IF(#REF!&lt;&gt;"",IFERROR(VLOOKUP(#REF!,T_entrée[],COLUMN()+1,FALSE),""),"")</calculatedColumnFormula>
    </tableColumn>
    <tableColumn id="5" name="Achat_x000a_HT" dataDxfId="21" totalsRowDxfId="4" dataCellStyle="Style 2">
      <calculatedColumnFormula>IF(#REF!&lt;&gt;"",IFERROR(VLOOKUP(#REF!,T_entrée[],COLUMN(),FALSE),""),"")</calculatedColumnFormula>
    </tableColumn>
    <tableColumn id="6" name="Prix_x000a_Vente" dataDxfId="20" totalsRowDxfId="5" dataCellStyle="Style 2">
      <calculatedColumnFormula>IF(#REF!&lt;&gt;"",IFERROR(VLOOKUP(#REF!,T_entrée[],COLUMN(),FALSE),""),"")</calculatedColumnFormula>
    </tableColumn>
    <tableColumn id="7" name="Modification_x000a_inventaire" dataDxfId="19" totalsRowDxfId="6" dataCellStyle="Style 2"/>
    <tableColumn id="8" name="Stock_x000a_Actuel" totalsRowFunction="sum" dataDxfId="18" totalsRowDxfId="7" dataCellStyle="Style 2">
      <calculatedColumnFormula>IF($A5&lt;&gt;0,G5+SUMPRODUCT((T_entrée[Référence]=$A5)*T_entrée[Quantité])-SUMPRODUCT((T_sortie[Référence]=$A5)*T_sortie[Quantité]),0)</calculatedColumnFormula>
    </tableColumn>
    <tableColumn id="9" name="Stock_x000a_Limite" dataDxfId="17" totalsRowDxfId="8" dataCellStyle="Style 2"/>
    <tableColumn id="10" name="Etat" dataDxfId="16" totalsRowDxfId="9" dataCellStyle="Style 2">
      <calculatedColumnFormula>IF(H5&lt;I5,"ALERTE","Correct")</calculatedColumnFormula>
    </tableColumn>
    <tableColumn id="11" name="Commandé " totalsRowFunction="sum" dataDxfId="15" totalsRowDxfId="10" dataCellStyle="Style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sortie" displayName="T_sortie" ref="A4:J7" totalsRowCount="1" headerRowDxfId="31" dataDxfId="29" totalsRowDxfId="30" headerRowBorderDxfId="53" tableBorderDxfId="54" totalsRowBorderDxfId="52" headerRowCellStyle="Style 1" dataCellStyle="Style 2">
  <autoFilter ref="A4:J6">
    <filterColumn colId="6"/>
  </autoFilter>
  <tableColumns count="10">
    <tableColumn id="1" name="N°" totalsRowLabel="Total" dataDxfId="51" totalsRowDxfId="50" dataCellStyle="Style 2">
      <calculatedColumnFormula>IF(ISNUMBER(A4),A4+1,1)</calculatedColumnFormula>
    </tableColumn>
    <tableColumn id="2" name="Référence" dataDxfId="49" totalsRowDxfId="48" dataCellStyle="Style 2"/>
    <tableColumn id="3" name="Désignation" totalsRowLabel="nombres" dataDxfId="47" totalsRowDxfId="46" dataCellStyle="Style 2">
      <calculatedColumnFormula>IF(B5&lt;&gt;"",VLOOKUP(B5,T_entrée[],4,FALSE),"")</calculatedColumnFormula>
    </tableColumn>
    <tableColumn id="4" name="Taille" totalsRowFunction="count" dataDxfId="45" totalsRowDxfId="44" dataCellStyle="Style 2">
      <calculatedColumnFormula>IF(B5&lt;&gt;"",VLOOKUP(B5,T_entrée[],5,FALSE),"")</calculatedColumnFormula>
    </tableColumn>
    <tableColumn id="5" name="Prix Vente" totalsRowLabel="quantités" dataDxfId="43" totalsRowDxfId="42" dataCellStyle="Style 2">
      <calculatedColumnFormula>IF(B5&lt;&gt;"",VLOOKUP(B5,T_entrée[],7,FALSE),"")</calculatedColumnFormula>
    </tableColumn>
    <tableColumn id="6" name="Quantité" totalsRowFunction="sum" dataDxfId="41" totalsRowDxfId="40" dataCellStyle="Style 2"/>
    <tableColumn id="10" name="Date" dataDxfId="39" totalsRowDxfId="38" dataCellStyle="Style 2"/>
    <tableColumn id="7" name="Prix Total" dataDxfId="37" totalsRowDxfId="36" dataCellStyle="Style 2">
      <calculatedColumnFormula>IF(COUNT(E5:F5)=2,E5*F5,0)</calculatedColumnFormula>
    </tableColumn>
    <tableColumn id="8" name="Paiement" dataDxfId="35" totalsRowDxfId="34" dataCellStyle="Style 2"/>
    <tableColumn id="9" name="Remise" dataDxfId="33" totalsRowDxfId="32" dataCellStyle="Style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entrée" displayName="T_entrée" ref="A4:I65" totalsRowCount="1" headerRowDxfId="11" dataDxfId="55" headerRowBorderDxfId="66" tableBorderDxfId="67" totalsRowBorderDxfId="65" headerRowCellStyle="Style 1" dataCellStyle="Style 2">
  <autoFilter ref="A4:I64">
    <filterColumn colId="8"/>
  </autoFilter>
  <tableColumns count="9">
    <tableColumn id="1" name="Référence" totalsRowLabel="Total entrées" dataDxfId="64" dataCellStyle="Style 2"/>
    <tableColumn id="2" name="Fournisseur" totalsRowLabel="nombres" dataDxfId="63" dataCellStyle="Style 2"/>
    <tableColumn id="3" name="Famille" totalsRowFunction="count" dataDxfId="62" dataCellStyle="Style 2">
      <calculatedColumnFormula>IF($A5&lt;&gt;"",VLOOKUP($A5,T_stock[],COLUMN()-1,FALSE),"")</calculatedColumnFormula>
    </tableColumn>
    <tableColumn id="4" name="Désignation" dataDxfId="61" dataCellStyle="Style 2">
      <calculatedColumnFormula>IF($A5&lt;&gt;"",VLOOKUP($A5,T_stock[],COLUMN()-1,FALSE),"")</calculatedColumnFormula>
    </tableColumn>
    <tableColumn id="5" name="Taille" dataDxfId="60" dataCellStyle="Style 2">
      <calculatedColumnFormula>IF($A5&lt;&gt;"",VLOOKUP($A5,T_stock[],COLUMN()-1,FALSE),"")</calculatedColumnFormula>
    </tableColumn>
    <tableColumn id="6" name="Achat HT" dataDxfId="59" dataCellStyle="Style 2">
      <calculatedColumnFormula>IF($A5&lt;&gt;"",VLOOKUP($A5,T_stock[],COLUMN()-1,FALSE),"")</calculatedColumnFormula>
    </tableColumn>
    <tableColumn id="7" name="Prix Vente" totalsRowLabel="quantités" dataDxfId="58" dataCellStyle="Style 2">
      <calculatedColumnFormula>IF($A5&lt;&gt;"",VLOOKUP($A5,T_stock[],COLUMN()-1,FALSE),"")</calculatedColumnFormula>
    </tableColumn>
    <tableColumn id="8" name="Quantité" totalsRowFunction="sum" dataDxfId="57" dataCellStyle="Style 2"/>
    <tableColumn id="9" name="Date" dataDxfId="56" dataCellStyle="Styl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K64"/>
  <sheetViews>
    <sheetView tabSelected="1" workbookViewId="0">
      <pane ySplit="4" topLeftCell="A5" activePane="bottomLeft" state="frozen"/>
      <selection pane="bottomLeft" activeCell="B9" sqref="B9"/>
    </sheetView>
  </sheetViews>
  <sheetFormatPr baseColWidth="10" defaultRowHeight="15"/>
  <cols>
    <col min="1" max="1" width="14.140625" bestFit="1" customWidth="1"/>
    <col min="2" max="2" width="23" bestFit="1" customWidth="1"/>
    <col min="3" max="3" width="30.85546875" bestFit="1" customWidth="1"/>
    <col min="4" max="4" width="12.140625" bestFit="1" customWidth="1"/>
    <col min="5" max="6" width="12.7109375" bestFit="1" customWidth="1"/>
    <col min="7" max="7" width="15.7109375" customWidth="1"/>
    <col min="8" max="8" width="13.42578125" bestFit="1" customWidth="1"/>
    <col min="9" max="9" width="13.5703125" bestFit="1" customWidth="1"/>
    <col min="10" max="10" width="11.28515625" bestFit="1" customWidth="1"/>
    <col min="11" max="11" width="19.7109375" bestFit="1" customWidth="1"/>
  </cols>
  <sheetData>
    <row r="2" spans="1:11" ht="31.5">
      <c r="A2" s="20" t="s">
        <v>151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31.5">
      <c r="A4" s="21" t="s">
        <v>0</v>
      </c>
      <c r="B4" s="21" t="s">
        <v>1</v>
      </c>
      <c r="C4" s="21" t="s">
        <v>2</v>
      </c>
      <c r="D4" s="21" t="s">
        <v>3</v>
      </c>
      <c r="E4" s="26" t="s">
        <v>72</v>
      </c>
      <c r="F4" s="26" t="s">
        <v>73</v>
      </c>
      <c r="G4" s="26" t="s">
        <v>80</v>
      </c>
      <c r="H4" s="26" t="s">
        <v>74</v>
      </c>
      <c r="I4" s="26" t="s">
        <v>75</v>
      </c>
      <c r="J4" s="21" t="s">
        <v>6</v>
      </c>
      <c r="K4" s="21" t="s">
        <v>7</v>
      </c>
    </row>
    <row r="5" spans="1:11">
      <c r="A5" s="7" t="s">
        <v>84</v>
      </c>
      <c r="B5" s="8" t="s">
        <v>132</v>
      </c>
      <c r="C5" s="8" t="s">
        <v>133</v>
      </c>
      <c r="D5" s="8">
        <v>15</v>
      </c>
      <c r="E5" s="11">
        <v>0.23</v>
      </c>
      <c r="F5" s="11">
        <v>0.8</v>
      </c>
      <c r="G5" s="8">
        <v>0</v>
      </c>
      <c r="H5" s="8">
        <f>IF($A5&lt;&gt;0,G5+SUMPRODUCT((T_entrée[Référence]=$A5)*T_entrée[Quantité])-SUMPRODUCT((T_sortie[Référence]=$A5)*T_sortie[Quantité]),0)</f>
        <v>30</v>
      </c>
      <c r="I5" s="7"/>
      <c r="J5" s="7" t="str">
        <f>IF(H5&lt;I5,"ALERTE","Correct")</f>
        <v>Correct</v>
      </c>
      <c r="K5" s="24"/>
    </row>
    <row r="6" spans="1:11">
      <c r="A6" s="7" t="s">
        <v>85</v>
      </c>
      <c r="B6" s="8" t="s">
        <v>17</v>
      </c>
      <c r="C6" s="8" t="s">
        <v>20</v>
      </c>
      <c r="D6" s="8">
        <v>15</v>
      </c>
      <c r="E6" s="11">
        <v>0.23</v>
      </c>
      <c r="F6" s="11">
        <v>0.8</v>
      </c>
      <c r="G6" s="8">
        <v>0</v>
      </c>
      <c r="H6" s="8">
        <f>IF($A6&lt;&gt;0,G6+SUMPRODUCT((T_entrée[Référence]=$A6)*T_entrée[Quantité])-SUMPRODUCT((T_sortie[Référence]=$A6)*T_sortie[Quantité]),0)</f>
        <v>20</v>
      </c>
      <c r="I6" s="7"/>
      <c r="J6" s="7" t="str">
        <f>IF(H6&lt;I6,"ALERTE","Correct")</f>
        <v>Correct</v>
      </c>
      <c r="K6" s="24"/>
    </row>
    <row r="7" spans="1:11">
      <c r="A7" s="10" t="s">
        <v>152</v>
      </c>
      <c r="B7" s="8" t="s">
        <v>17</v>
      </c>
      <c r="C7" s="8" t="s">
        <v>18</v>
      </c>
      <c r="D7" s="8">
        <v>15</v>
      </c>
      <c r="E7" s="11">
        <v>0.23</v>
      </c>
      <c r="F7" s="11">
        <v>0.8</v>
      </c>
      <c r="G7" s="8">
        <v>0</v>
      </c>
      <c r="H7" s="8">
        <f>IF($A7&lt;&gt;0,G7+SUMPRODUCT((T_entrée[Référence]=$A7)*T_entrée[Quantité])-SUMPRODUCT((T_sortie[Référence]=$A7)*T_sortie[Quantité]),0)</f>
        <v>30</v>
      </c>
      <c r="I7" s="7"/>
      <c r="J7" s="7" t="str">
        <f>IF(H7&lt;I7,"ALERTE","Correct")</f>
        <v>Correct</v>
      </c>
      <c r="K7" s="24"/>
    </row>
    <row r="8" spans="1:11">
      <c r="A8" s="7" t="s">
        <v>83</v>
      </c>
      <c r="B8" s="8" t="s">
        <v>17</v>
      </c>
      <c r="C8" s="8" t="s">
        <v>21</v>
      </c>
      <c r="D8" s="8">
        <v>15</v>
      </c>
      <c r="E8" s="11">
        <v>0.23</v>
      </c>
      <c r="F8" s="11">
        <v>0.8</v>
      </c>
      <c r="G8" s="8">
        <v>0</v>
      </c>
      <c r="H8" s="8">
        <f>IF($A8&lt;&gt;0,G8+SUMPRODUCT((T_entrée[Référence]=$A8)*T_entrée[Quantité])-SUMPRODUCT((T_sortie[Référence]=$A8)*T_sortie[Quantité]),0)</f>
        <v>30</v>
      </c>
      <c r="I8" s="7"/>
      <c r="J8" s="7" t="str">
        <f>IF(H8&lt;I8,"ALERTE","Correct")</f>
        <v>Correct</v>
      </c>
      <c r="K8" s="24"/>
    </row>
    <row r="9" spans="1:11">
      <c r="A9" s="7" t="s">
        <v>81</v>
      </c>
      <c r="B9" s="8" t="s">
        <v>17</v>
      </c>
      <c r="C9" s="8" t="s">
        <v>23</v>
      </c>
      <c r="D9" s="8">
        <v>15</v>
      </c>
      <c r="E9" s="11">
        <v>0.3</v>
      </c>
      <c r="F9" s="11">
        <v>1</v>
      </c>
      <c r="G9" s="8">
        <v>0</v>
      </c>
      <c r="H9" s="8">
        <f>IF($A9&lt;&gt;0,G9+SUMPRODUCT((T_entrée[Référence]=$A9)*T_entrée[Quantité])-SUMPRODUCT((T_sortie[Référence]=$A9)*T_sortie[Quantité]),0)</f>
        <v>20</v>
      </c>
      <c r="I9" s="7"/>
      <c r="J9" s="7" t="str">
        <f>IF(H9&lt;I9,"ALERTE","Correct")</f>
        <v>Correct</v>
      </c>
      <c r="K9" s="24"/>
    </row>
    <row r="10" spans="1:11">
      <c r="A10" s="7" t="s">
        <v>82</v>
      </c>
      <c r="B10" s="8" t="s">
        <v>17</v>
      </c>
      <c r="C10" s="8" t="s">
        <v>25</v>
      </c>
      <c r="D10" s="8">
        <v>20</v>
      </c>
      <c r="E10" s="11">
        <v>0.3</v>
      </c>
      <c r="F10" s="11">
        <v>1</v>
      </c>
      <c r="G10" s="8">
        <v>0</v>
      </c>
      <c r="H10" s="8">
        <f>IF($A10&lt;&gt;0,G10+SUMPRODUCT((T_entrée[Référence]=$A10)*T_entrée[Quantité])-SUMPRODUCT((T_sortie[Référence]=$A10)*T_sortie[Quantité]),0)</f>
        <v>30</v>
      </c>
      <c r="I10" s="7"/>
      <c r="J10" s="7" t="str">
        <f>IF(H10&lt;I10,"ALERTE","Correct")</f>
        <v>Correct</v>
      </c>
      <c r="K10" s="24"/>
    </row>
    <row r="11" spans="1:11">
      <c r="A11" s="7" t="s">
        <v>26</v>
      </c>
      <c r="B11" s="8" t="s">
        <v>17</v>
      </c>
      <c r="C11" s="8" t="s">
        <v>27</v>
      </c>
      <c r="D11" s="8">
        <v>11</v>
      </c>
      <c r="E11" s="11">
        <v>0.3</v>
      </c>
      <c r="F11" s="11">
        <v>1</v>
      </c>
      <c r="G11" s="8">
        <v>0</v>
      </c>
      <c r="H11" s="8">
        <f>IF($A11&lt;&gt;0,G11+SUMPRODUCT((T_entrée[Référence]=$A11)*T_entrée[Quantité])-SUMPRODUCT((T_sortie[Référence]=$A11)*T_sortie[Quantité]),0)</f>
        <v>40</v>
      </c>
      <c r="I11" s="7"/>
      <c r="J11" s="7" t="str">
        <f>IF(H11&lt;I11,"ALERTE","Correct")</f>
        <v>Correct</v>
      </c>
      <c r="K11" s="24"/>
    </row>
    <row r="12" spans="1:11">
      <c r="A12" s="7" t="s">
        <v>31</v>
      </c>
      <c r="B12" s="8" t="s">
        <v>17</v>
      </c>
      <c r="C12" s="8" t="s">
        <v>56</v>
      </c>
      <c r="D12" s="8">
        <v>14</v>
      </c>
      <c r="E12" s="11">
        <v>0.3</v>
      </c>
      <c r="F12" s="11">
        <v>1</v>
      </c>
      <c r="G12" s="8">
        <v>0</v>
      </c>
      <c r="H12" s="8">
        <f>IF($A12&lt;&gt;0,G12+SUMPRODUCT((T_entrée[Référence]=$A12)*T_entrée[Quantité])-SUMPRODUCT((T_sortie[Référence]=$A12)*T_sortie[Quantité]),0)</f>
        <v>20</v>
      </c>
      <c r="I12" s="7"/>
      <c r="J12" s="7" t="str">
        <f>IF(H12&lt;I12,"ALERTE","Correct")</f>
        <v>Correct</v>
      </c>
      <c r="K12" s="24"/>
    </row>
    <row r="13" spans="1:11">
      <c r="A13" s="7" t="s">
        <v>35</v>
      </c>
      <c r="B13" s="8" t="s">
        <v>17</v>
      </c>
      <c r="C13" s="8" t="s">
        <v>30</v>
      </c>
      <c r="D13" s="8">
        <v>15</v>
      </c>
      <c r="E13" s="11">
        <v>0.3</v>
      </c>
      <c r="F13" s="11">
        <v>1</v>
      </c>
      <c r="G13" s="8">
        <v>0</v>
      </c>
      <c r="H13" s="8">
        <f>IF($A13&lt;&gt;0,G13+SUMPRODUCT((T_entrée[Référence]=$A13)*T_entrée[Quantité])-SUMPRODUCT((T_sortie[Référence]=$A13)*T_sortie[Quantité]),0)</f>
        <v>20</v>
      </c>
      <c r="I13" s="7"/>
      <c r="J13" s="7" t="str">
        <f>IF(H13&lt;I13,"ALERTE","Correct")</f>
        <v>Correct</v>
      </c>
      <c r="K13" s="24"/>
    </row>
    <row r="14" spans="1:11">
      <c r="A14" s="7" t="s">
        <v>24</v>
      </c>
      <c r="B14" s="8" t="s">
        <v>17</v>
      </c>
      <c r="C14" s="8" t="s">
        <v>32</v>
      </c>
      <c r="D14" s="8">
        <v>15</v>
      </c>
      <c r="E14" s="11">
        <v>0.3</v>
      </c>
      <c r="F14" s="11">
        <v>1</v>
      </c>
      <c r="G14" s="8">
        <v>0</v>
      </c>
      <c r="H14" s="8">
        <f>IF($A14&lt;&gt;0,G14+SUMPRODUCT((T_entrée[Référence]=$A14)*T_entrée[Quantité])-SUMPRODUCT((T_sortie[Référence]=$A14)*T_sortie[Quantité]),0)</f>
        <v>40</v>
      </c>
      <c r="I14" s="7"/>
      <c r="J14" s="7" t="str">
        <f>IF(H14&lt;I14,"ALERTE","Correct")</f>
        <v>Correct</v>
      </c>
      <c r="K14" s="24"/>
    </row>
    <row r="15" spans="1:11">
      <c r="A15" s="7" t="s">
        <v>33</v>
      </c>
      <c r="B15" s="8" t="s">
        <v>17</v>
      </c>
      <c r="C15" s="8" t="s">
        <v>34</v>
      </c>
      <c r="D15" s="8">
        <v>20</v>
      </c>
      <c r="E15" s="11">
        <v>0.3</v>
      </c>
      <c r="F15" s="11">
        <v>1</v>
      </c>
      <c r="G15" s="8">
        <v>0</v>
      </c>
      <c r="H15" s="8">
        <f>IF($A15&lt;&gt;0,G15+SUMPRODUCT((T_entrée[Référence]=$A15)*T_entrée[Quantité])-SUMPRODUCT((T_sortie[Référence]=$A15)*T_sortie[Quantité]),0)</f>
        <v>30</v>
      </c>
      <c r="I15" s="7"/>
      <c r="J15" s="7" t="str">
        <f>IF(H15&lt;I15,"ALERTE","Correct")</f>
        <v>Correct</v>
      </c>
      <c r="K15" s="24"/>
    </row>
    <row r="16" spans="1:11">
      <c r="A16" s="7" t="s">
        <v>29</v>
      </c>
      <c r="B16" s="8" t="s">
        <v>17</v>
      </c>
      <c r="C16" s="8" t="s">
        <v>36</v>
      </c>
      <c r="D16" s="8">
        <v>20</v>
      </c>
      <c r="E16" s="11">
        <v>0.3</v>
      </c>
      <c r="F16" s="11">
        <v>1</v>
      </c>
      <c r="G16" s="8">
        <v>0</v>
      </c>
      <c r="H16" s="8">
        <f>IF($A16&lt;&gt;0,G16+SUMPRODUCT((T_entrée[Référence]=$A16)*T_entrée[Quantité])-SUMPRODUCT((T_sortie[Référence]=$A16)*T_sortie[Quantité]),0)</f>
        <v>30</v>
      </c>
      <c r="I16" s="7"/>
      <c r="J16" s="7" t="str">
        <f>IF(H16&lt;I16,"ALERTE","Correct")</f>
        <v>Correct</v>
      </c>
      <c r="K16" s="24"/>
    </row>
    <row r="17" spans="1:11">
      <c r="A17" s="7" t="s">
        <v>22</v>
      </c>
      <c r="B17" s="8" t="s">
        <v>17</v>
      </c>
      <c r="C17" s="8" t="s">
        <v>37</v>
      </c>
      <c r="D17" s="8">
        <v>18</v>
      </c>
      <c r="E17" s="11">
        <v>0.34</v>
      </c>
      <c r="F17" s="11">
        <v>1.2</v>
      </c>
      <c r="G17" s="8">
        <v>0</v>
      </c>
      <c r="H17" s="8">
        <f>IF($A17&lt;&gt;0,G17+SUMPRODUCT((T_entrée[Référence]=$A17)*T_entrée[Quantité])-SUMPRODUCT((T_sortie[Référence]=$A17)*T_sortie[Quantité]),0)</f>
        <v>20</v>
      </c>
      <c r="I17" s="7"/>
      <c r="J17" s="7" t="str">
        <f>IF(H17&lt;I17,"ALERTE","Correct")</f>
        <v>Correct</v>
      </c>
      <c r="K17" s="24"/>
    </row>
    <row r="18" spans="1:11">
      <c r="A18" s="7" t="s">
        <v>28</v>
      </c>
      <c r="B18" s="8" t="s">
        <v>17</v>
      </c>
      <c r="C18" s="8" t="s">
        <v>39</v>
      </c>
      <c r="D18" s="8">
        <v>18</v>
      </c>
      <c r="E18" s="11">
        <v>0.34</v>
      </c>
      <c r="F18" s="11">
        <v>1.2</v>
      </c>
      <c r="G18" s="8">
        <v>0</v>
      </c>
      <c r="H18" s="8">
        <f>IF($A18&lt;&gt;0,G18+SUMPRODUCT((T_entrée[Référence]=$A18)*T_entrée[Quantité])-SUMPRODUCT((T_sortie[Référence]=$A18)*T_sortie[Quantité]),0)</f>
        <v>20</v>
      </c>
      <c r="I18" s="7"/>
      <c r="J18" s="7" t="str">
        <f>IF(H18&lt;I18,"ALERTE","Correct")</f>
        <v>Correct</v>
      </c>
      <c r="K18" s="24"/>
    </row>
    <row r="19" spans="1:11">
      <c r="A19" s="7" t="s">
        <v>40</v>
      </c>
      <c r="B19" s="8" t="s">
        <v>17</v>
      </c>
      <c r="C19" s="8" t="s">
        <v>49</v>
      </c>
      <c r="D19" s="8">
        <v>18</v>
      </c>
      <c r="E19" s="11">
        <v>0.34</v>
      </c>
      <c r="F19" s="11">
        <v>1.2</v>
      </c>
      <c r="G19" s="8">
        <v>0</v>
      </c>
      <c r="H19" s="8">
        <f>IF($A19&lt;&gt;0,G19+SUMPRODUCT((T_entrée[Référence]=$A19)*T_entrée[Quantité])-SUMPRODUCT((T_sortie[Référence]=$A19)*T_sortie[Quantité]),0)</f>
        <v>30</v>
      </c>
      <c r="I19" s="7"/>
      <c r="J19" s="7" t="str">
        <f>IF(H19&lt;I19,"ALERTE","Correct")</f>
        <v>Correct</v>
      </c>
      <c r="K19" s="24"/>
    </row>
    <row r="20" spans="1:11">
      <c r="A20" s="7" t="s">
        <v>44</v>
      </c>
      <c r="B20" s="8" t="s">
        <v>17</v>
      </c>
      <c r="C20" s="8" t="s">
        <v>43</v>
      </c>
      <c r="D20" s="8">
        <v>18</v>
      </c>
      <c r="E20" s="11">
        <v>0.34</v>
      </c>
      <c r="F20" s="11">
        <v>1.2</v>
      </c>
      <c r="G20" s="8">
        <v>0</v>
      </c>
      <c r="H20" s="8">
        <f>IF($A20&lt;&gt;0,G20+SUMPRODUCT((T_entrée[Référence]=$A20)*T_entrée[Quantité])-SUMPRODUCT((T_sortie[Référence]=$A20)*T_sortie[Quantité]),0)</f>
        <v>20</v>
      </c>
      <c r="I20" s="7"/>
      <c r="J20" s="7" t="str">
        <f>IF(H20&lt;I20,"ALERTE","Correct")</f>
        <v>Correct</v>
      </c>
      <c r="K20" s="24"/>
    </row>
    <row r="21" spans="1:11">
      <c r="A21" s="7" t="s">
        <v>42</v>
      </c>
      <c r="B21" s="8" t="s">
        <v>17</v>
      </c>
      <c r="C21" s="8" t="s">
        <v>45</v>
      </c>
      <c r="D21" s="8">
        <v>20</v>
      </c>
      <c r="E21" s="11">
        <v>0.34</v>
      </c>
      <c r="F21" s="11">
        <v>1.2</v>
      </c>
      <c r="G21" s="8">
        <v>0</v>
      </c>
      <c r="H21" s="8">
        <f>IF($A21&lt;&gt;0,G21+SUMPRODUCT((T_entrée[Référence]=$A21)*T_entrée[Quantité])-SUMPRODUCT((T_sortie[Référence]=$A21)*T_sortie[Quantité]),0)</f>
        <v>20</v>
      </c>
      <c r="I21" s="7"/>
      <c r="J21" s="7" t="str">
        <f>IF(H21&lt;I21,"ALERTE","Correct")</f>
        <v>Correct</v>
      </c>
      <c r="K21" s="24"/>
    </row>
    <row r="22" spans="1:11">
      <c r="A22" s="7" t="s">
        <v>38</v>
      </c>
      <c r="B22" s="8" t="s">
        <v>17</v>
      </c>
      <c r="C22" s="8" t="s">
        <v>47</v>
      </c>
      <c r="D22" s="8">
        <v>15</v>
      </c>
      <c r="E22" s="11">
        <v>0.34</v>
      </c>
      <c r="F22" s="11">
        <v>1.2</v>
      </c>
      <c r="G22" s="8">
        <v>0</v>
      </c>
      <c r="H22" s="8">
        <f>IF($A22&lt;&gt;0,G22+SUMPRODUCT((T_entrée[Référence]=$A22)*T_entrée[Quantité])-SUMPRODUCT((T_sortie[Référence]=$A22)*T_sortie[Quantité]),0)</f>
        <v>30</v>
      </c>
      <c r="I22" s="7"/>
      <c r="J22" s="7" t="str">
        <f>IF(H22&lt;I22,"ALERTE","Correct")</f>
        <v>Correct</v>
      </c>
      <c r="K22" s="24"/>
    </row>
    <row r="23" spans="1:11">
      <c r="A23" s="7" t="s">
        <v>41</v>
      </c>
      <c r="B23" s="8" t="s">
        <v>17</v>
      </c>
      <c r="C23" s="8" t="s">
        <v>50</v>
      </c>
      <c r="D23" s="8">
        <v>23</v>
      </c>
      <c r="E23" s="11">
        <v>0.45</v>
      </c>
      <c r="F23" s="11">
        <v>1.6</v>
      </c>
      <c r="G23" s="8">
        <v>0</v>
      </c>
      <c r="H23" s="8">
        <f>IF($A23&lt;&gt;0,G23+SUMPRODUCT((T_entrée[Référence]=$A23)*T_entrée[Quantité])-SUMPRODUCT((T_sortie[Référence]=$A23)*T_sortie[Quantité]),0)</f>
        <v>20</v>
      </c>
      <c r="I23" s="7"/>
      <c r="J23" s="7" t="str">
        <f>IF(H23&lt;I23,"ALERTE","Correct")</f>
        <v>Correct</v>
      </c>
      <c r="K23" s="24"/>
    </row>
    <row r="24" spans="1:11">
      <c r="A24" s="7" t="s">
        <v>48</v>
      </c>
      <c r="B24" s="8" t="s">
        <v>17</v>
      </c>
      <c r="C24" s="8" t="s">
        <v>52</v>
      </c>
      <c r="D24" s="8">
        <v>23</v>
      </c>
      <c r="E24" s="11">
        <v>0.45</v>
      </c>
      <c r="F24" s="11">
        <v>1.6</v>
      </c>
      <c r="G24" s="8">
        <v>0</v>
      </c>
      <c r="H24" s="8">
        <f>IF($A24&lt;&gt;0,G24+SUMPRODUCT((T_entrée[Référence]=$A24)*T_entrée[Quantité])-SUMPRODUCT((T_sortie[Référence]=$A24)*T_sortie[Quantité]),0)</f>
        <v>12</v>
      </c>
      <c r="I24" s="7"/>
      <c r="J24" s="7" t="str">
        <f>IF(H24&lt;I24,"ALERTE","Correct")</f>
        <v>Correct</v>
      </c>
      <c r="K24" s="24"/>
    </row>
    <row r="25" spans="1:11">
      <c r="A25" s="7" t="s">
        <v>46</v>
      </c>
      <c r="B25" s="8" t="s">
        <v>17</v>
      </c>
      <c r="C25" s="8" t="s">
        <v>54</v>
      </c>
      <c r="D25" s="8">
        <v>18</v>
      </c>
      <c r="E25" s="11">
        <v>0.45</v>
      </c>
      <c r="F25" s="11">
        <v>1.6</v>
      </c>
      <c r="G25" s="8">
        <v>0</v>
      </c>
      <c r="H25" s="8">
        <f>IF($A25&lt;&gt;0,G25+SUMPRODUCT((T_entrée[Référence]=$A25)*T_entrée[Quantité])-SUMPRODUCT((T_sortie[Référence]=$A25)*T_sortie[Quantité]),0)</f>
        <v>20</v>
      </c>
      <c r="I25" s="7"/>
      <c r="J25" s="7" t="str">
        <f>IF(H25&lt;I25,"ALERTE","Correct")</f>
        <v>Correct</v>
      </c>
      <c r="K25" s="24"/>
    </row>
    <row r="26" spans="1:11">
      <c r="A26" s="7" t="s">
        <v>55</v>
      </c>
      <c r="B26" s="8" t="s">
        <v>17</v>
      </c>
      <c r="C26" s="8" t="s">
        <v>57</v>
      </c>
      <c r="D26" s="8">
        <v>18</v>
      </c>
      <c r="E26" s="11">
        <v>0.45</v>
      </c>
      <c r="F26" s="11">
        <v>1.6</v>
      </c>
      <c r="G26" s="8">
        <v>0</v>
      </c>
      <c r="H26" s="8">
        <f>IF($A26&lt;&gt;0,G26+SUMPRODUCT((T_entrée[Référence]=$A26)*T_entrée[Quantité])-SUMPRODUCT((T_sortie[Référence]=$A26)*T_sortie[Quantité]),0)</f>
        <v>20</v>
      </c>
      <c r="I26" s="7"/>
      <c r="J26" s="7" t="str">
        <f>IF(H26&lt;I26,"ALERTE","Correct")</f>
        <v>Correct</v>
      </c>
      <c r="K26" s="24"/>
    </row>
    <row r="27" spans="1:11">
      <c r="A27" s="7" t="s">
        <v>53</v>
      </c>
      <c r="B27" s="8" t="s">
        <v>17</v>
      </c>
      <c r="C27" s="8" t="s">
        <v>59</v>
      </c>
      <c r="D27" s="8">
        <v>25</v>
      </c>
      <c r="E27" s="11">
        <v>0.45</v>
      </c>
      <c r="F27" s="11">
        <v>1.6</v>
      </c>
      <c r="G27" s="8">
        <v>0</v>
      </c>
      <c r="H27" s="8">
        <f>IF($A27&lt;&gt;0,G27+SUMPRODUCT((T_entrée[Référence]=$A27)*T_entrée[Quantité])-SUMPRODUCT((T_sortie[Référence]=$A27)*T_sortie[Quantité]),0)</f>
        <v>20</v>
      </c>
      <c r="I27" s="7"/>
      <c r="J27" s="7" t="str">
        <f>IF(H27&lt;I27,"ALERTE","Correct")</f>
        <v>Correct</v>
      </c>
      <c r="K27" s="24"/>
    </row>
    <row r="28" spans="1:11">
      <c r="A28" s="7" t="s">
        <v>51</v>
      </c>
      <c r="B28" s="8" t="s">
        <v>17</v>
      </c>
      <c r="C28" s="8" t="s">
        <v>61</v>
      </c>
      <c r="D28" s="8">
        <v>23</v>
      </c>
      <c r="E28" s="11">
        <v>0.45</v>
      </c>
      <c r="F28" s="11">
        <v>1.6</v>
      </c>
      <c r="G28" s="8">
        <v>0</v>
      </c>
      <c r="H28" s="8">
        <f>IF($A28&lt;&gt;0,G28+SUMPRODUCT((T_entrée[Référence]=$A28)*T_entrée[Quantité])-SUMPRODUCT((T_sortie[Référence]=$A28)*T_sortie[Quantité]),0)</f>
        <v>16</v>
      </c>
      <c r="I28" s="7"/>
      <c r="J28" s="7" t="str">
        <f>IF(H28&lt;I28,"ALERTE","Correct")</f>
        <v>Correct</v>
      </c>
      <c r="K28" s="24"/>
    </row>
    <row r="29" spans="1:11">
      <c r="A29" s="7" t="s">
        <v>58</v>
      </c>
      <c r="B29" s="8" t="s">
        <v>17</v>
      </c>
      <c r="C29" s="8" t="s">
        <v>63</v>
      </c>
      <c r="D29" s="8">
        <v>25</v>
      </c>
      <c r="E29" s="11">
        <v>0.45</v>
      </c>
      <c r="F29" s="11">
        <v>1.6</v>
      </c>
      <c r="G29" s="8">
        <v>0</v>
      </c>
      <c r="H29" s="8">
        <f>IF($A29&lt;&gt;0,G29+SUMPRODUCT((T_entrée[Référence]=$A29)*T_entrée[Quantité])-SUMPRODUCT((T_sortie[Référence]=$A29)*T_sortie[Quantité]),0)</f>
        <v>12</v>
      </c>
      <c r="I29" s="7"/>
      <c r="J29" s="7" t="str">
        <f>IF(H29&lt;I29,"ALERTE","Correct")</f>
        <v>Correct</v>
      </c>
      <c r="K29" s="24"/>
    </row>
    <row r="30" spans="1:11">
      <c r="A30" s="7" t="s">
        <v>60</v>
      </c>
      <c r="B30" s="8" t="s">
        <v>17</v>
      </c>
      <c r="C30" s="8" t="s">
        <v>64</v>
      </c>
      <c r="D30" s="8">
        <v>15</v>
      </c>
      <c r="E30" s="11">
        <v>0.51</v>
      </c>
      <c r="F30" s="11">
        <v>1.8</v>
      </c>
      <c r="G30" s="8">
        <v>0</v>
      </c>
      <c r="H30" s="8">
        <f>IF($A30&lt;&gt;0,G30+SUMPRODUCT((T_entrée[Référence]=$A30)*T_entrée[Quantité])-SUMPRODUCT((T_sortie[Référence]=$A30)*T_sortie[Quantité]),0)</f>
        <v>20</v>
      </c>
      <c r="I30" s="7"/>
      <c r="J30" s="7" t="str">
        <f>IF(H30&lt;I30,"ALERTE","Correct")</f>
        <v>Correct</v>
      </c>
      <c r="K30" s="24"/>
    </row>
    <row r="31" spans="1:11">
      <c r="A31" s="7" t="s">
        <v>62</v>
      </c>
      <c r="B31" s="8" t="s">
        <v>17</v>
      </c>
      <c r="C31" s="8" t="s">
        <v>67</v>
      </c>
      <c r="D31" s="8">
        <v>25</v>
      </c>
      <c r="E31" s="11">
        <v>0.51</v>
      </c>
      <c r="F31" s="11">
        <v>1.8</v>
      </c>
      <c r="G31" s="8">
        <v>0</v>
      </c>
      <c r="H31" s="8">
        <f>IF($A31&lt;&gt;0,G31+SUMPRODUCT((T_entrée[Référence]=$A31)*T_entrée[Quantité])-SUMPRODUCT((T_sortie[Référence]=$A31)*T_sortie[Quantité]),0)</f>
        <v>12</v>
      </c>
      <c r="I31" s="7"/>
      <c r="J31" s="7" t="str">
        <f>IF(H31&lt;I31,"ALERTE","Correct")</f>
        <v>Correct</v>
      </c>
      <c r="K31" s="24"/>
    </row>
    <row r="32" spans="1:11">
      <c r="A32" s="7" t="s">
        <v>86</v>
      </c>
      <c r="B32" s="8" t="s">
        <v>17</v>
      </c>
      <c r="C32" s="8" t="s">
        <v>69</v>
      </c>
      <c r="D32" s="8">
        <v>25</v>
      </c>
      <c r="E32" s="11">
        <v>0.51</v>
      </c>
      <c r="F32" s="11">
        <v>1.8</v>
      </c>
      <c r="G32" s="8">
        <v>0</v>
      </c>
      <c r="H32" s="8">
        <f>IF($A32&lt;&gt;0,G32+SUMPRODUCT((T_entrée[Référence]=$A32)*T_entrée[Quantité])-SUMPRODUCT((T_sortie[Référence]=$A32)*T_sortie[Quantité]),0)</f>
        <v>12</v>
      </c>
      <c r="I32" s="7"/>
      <c r="J32" s="7" t="str">
        <f>IF(H32&lt;I32,"ALERTE","Correct")</f>
        <v>Correct</v>
      </c>
      <c r="K32" s="24"/>
    </row>
    <row r="33" spans="1:11">
      <c r="A33" s="7" t="s">
        <v>87</v>
      </c>
      <c r="B33" s="8" t="s">
        <v>17</v>
      </c>
      <c r="C33" s="8" t="s">
        <v>71</v>
      </c>
      <c r="D33" s="8">
        <v>23</v>
      </c>
      <c r="E33" s="11">
        <v>0.51</v>
      </c>
      <c r="F33" s="11">
        <v>1.8</v>
      </c>
      <c r="G33" s="16">
        <v>0</v>
      </c>
      <c r="H33" s="8">
        <f>IF($A33&lt;&gt;0,G33+SUMPRODUCT((T_entrée[Référence]=$A33)*T_entrée[Quantité])-SUMPRODUCT((T_sortie[Référence]=$A33)*T_sortie[Quantité]),0)</f>
        <v>20</v>
      </c>
      <c r="I33" s="15"/>
      <c r="J33" s="15" t="str">
        <f>IF(H33&lt;I33,"ALERTE","Correct")</f>
        <v>Correct</v>
      </c>
      <c r="K33" s="25"/>
    </row>
    <row r="34" spans="1:11">
      <c r="A34" s="7" t="s">
        <v>88</v>
      </c>
      <c r="B34" s="8" t="s">
        <v>110</v>
      </c>
      <c r="C34" s="9" t="s">
        <v>111</v>
      </c>
      <c r="D34" s="7"/>
      <c r="E34" s="11">
        <v>1.1000000000000001</v>
      </c>
      <c r="F34" s="11">
        <v>3.9</v>
      </c>
      <c r="G34" s="16">
        <v>0</v>
      </c>
      <c r="H34" s="8">
        <f>IF($A34&lt;&gt;0,G34+SUMPRODUCT((T_entrée[Référence]=$A34)*T_entrée[Quantité])-SUMPRODUCT((T_sortie[Référence]=$A34)*T_sortie[Quantité]),0)</f>
        <v>5</v>
      </c>
      <c r="I34" s="7"/>
      <c r="J34" s="7" t="str">
        <f>IF(H34&lt;I34,"ALERTE","Correct")</f>
        <v>Correct</v>
      </c>
      <c r="K34" s="24"/>
    </row>
    <row r="35" spans="1:11">
      <c r="A35" s="7" t="s">
        <v>68</v>
      </c>
      <c r="B35" s="8" t="s">
        <v>110</v>
      </c>
      <c r="C35" s="9" t="s">
        <v>112</v>
      </c>
      <c r="D35" s="7"/>
      <c r="E35" s="11">
        <v>1.1000000000000001</v>
      </c>
      <c r="F35" s="11">
        <v>3.9</v>
      </c>
      <c r="G35" s="16">
        <v>0</v>
      </c>
      <c r="H35" s="8">
        <f>IF($A35&lt;&gt;0,G35+SUMPRODUCT((T_entrée[Référence]=$A35)*T_entrée[Quantité])-SUMPRODUCT((T_sortie[Référence]=$A35)*T_sortie[Quantité]),0)</f>
        <v>5</v>
      </c>
      <c r="I35" s="7"/>
      <c r="J35" s="7" t="str">
        <f>IF(H35&lt;I35,"ALERTE","Correct")</f>
        <v>Correct</v>
      </c>
      <c r="K35" s="24"/>
    </row>
    <row r="36" spans="1:11">
      <c r="A36" s="7" t="s">
        <v>65</v>
      </c>
      <c r="B36" s="8" t="s">
        <v>110</v>
      </c>
      <c r="C36" s="9" t="s">
        <v>113</v>
      </c>
      <c r="D36" s="7"/>
      <c r="E36" s="11">
        <v>1.1000000000000001</v>
      </c>
      <c r="F36" s="11">
        <v>3.9</v>
      </c>
      <c r="G36" s="16">
        <v>0</v>
      </c>
      <c r="H36" s="8">
        <f>IF($A36&lt;&gt;0,G36+SUMPRODUCT((T_entrée[Référence]=$A36)*T_entrée[Quantité])-SUMPRODUCT((T_sortie[Référence]=$A36)*T_sortie[Quantité]),0)</f>
        <v>5</v>
      </c>
      <c r="I36" s="7"/>
      <c r="J36" s="7" t="str">
        <f>IF(H36&lt;I36,"ALERTE","Correct")</f>
        <v>Correct</v>
      </c>
      <c r="K36" s="24"/>
    </row>
    <row r="37" spans="1:11">
      <c r="A37" s="7" t="s">
        <v>89</v>
      </c>
      <c r="B37" s="8" t="s">
        <v>110</v>
      </c>
      <c r="C37" s="9" t="s">
        <v>114</v>
      </c>
      <c r="D37" s="7"/>
      <c r="E37" s="11">
        <v>1.1000000000000001</v>
      </c>
      <c r="F37" s="11">
        <v>3.9</v>
      </c>
      <c r="G37" s="16">
        <v>0</v>
      </c>
      <c r="H37" s="8">
        <f>IF($A37&lt;&gt;0,G37+SUMPRODUCT((T_entrée[Référence]=$A37)*T_entrée[Quantité])-SUMPRODUCT((T_sortie[Référence]=$A37)*T_sortie[Quantité]),0)</f>
        <v>10</v>
      </c>
      <c r="I37" s="7"/>
      <c r="J37" s="7" t="str">
        <f>IF(H37&lt;I37,"ALERTE","Correct")</f>
        <v>Correct</v>
      </c>
      <c r="K37" s="24"/>
    </row>
    <row r="38" spans="1:11">
      <c r="A38" s="7" t="s">
        <v>89</v>
      </c>
      <c r="B38" s="8" t="s">
        <v>110</v>
      </c>
      <c r="C38" s="9" t="s">
        <v>115</v>
      </c>
      <c r="D38" s="7"/>
      <c r="E38" s="11">
        <v>1.94</v>
      </c>
      <c r="F38" s="11">
        <v>6.5</v>
      </c>
      <c r="G38" s="16">
        <v>0</v>
      </c>
      <c r="H38" s="8">
        <f>IF($A38&lt;&gt;0,G38+SUMPRODUCT((T_entrée[Référence]=$A38)*T_entrée[Quantité])-SUMPRODUCT((T_sortie[Référence]=$A38)*T_sortie[Quantité]),0)</f>
        <v>10</v>
      </c>
      <c r="I38" s="7"/>
      <c r="J38" s="7" t="str">
        <f>IF(H38&lt;I38,"ALERTE","Correct")</f>
        <v>Correct</v>
      </c>
      <c r="K38" s="24"/>
    </row>
    <row r="39" spans="1:11">
      <c r="A39" s="7" t="s">
        <v>70</v>
      </c>
      <c r="B39" s="8" t="s">
        <v>110</v>
      </c>
      <c r="C39" s="9" t="s">
        <v>116</v>
      </c>
      <c r="D39" s="7"/>
      <c r="E39" s="11">
        <v>1.94</v>
      </c>
      <c r="F39" s="11">
        <v>6.5</v>
      </c>
      <c r="G39" s="16">
        <v>0</v>
      </c>
      <c r="H39" s="8">
        <f>IF($A39&lt;&gt;0,G39+SUMPRODUCT((T_entrée[Référence]=$A39)*T_entrée[Quantité])-SUMPRODUCT((T_sortie[Référence]=$A39)*T_sortie[Quantité]),0)</f>
        <v>1</v>
      </c>
      <c r="I39" s="7"/>
      <c r="J39" s="7" t="str">
        <f>IF(H39&lt;I39,"ALERTE","Correct")</f>
        <v>Correct</v>
      </c>
      <c r="K39" s="24"/>
    </row>
    <row r="40" spans="1:11">
      <c r="A40" s="7" t="s">
        <v>66</v>
      </c>
      <c r="B40" s="8" t="s">
        <v>110</v>
      </c>
      <c r="C40" s="9" t="s">
        <v>117</v>
      </c>
      <c r="D40" s="7"/>
      <c r="E40" s="11">
        <v>1.94</v>
      </c>
      <c r="F40" s="11">
        <v>6.5</v>
      </c>
      <c r="G40" s="16">
        <v>0</v>
      </c>
      <c r="H40" s="8">
        <f>IF($A40&lt;&gt;0,G40+SUMPRODUCT((T_entrée[Référence]=$A40)*T_entrée[Quantité])-SUMPRODUCT((T_sortie[Référence]=$A40)*T_sortie[Quantité]),0)</f>
        <v>5</v>
      </c>
      <c r="I40" s="7"/>
      <c r="J40" s="7" t="str">
        <f>IF(H40&lt;I40,"ALERTE","Correct")</f>
        <v>Correct</v>
      </c>
      <c r="K40" s="24"/>
    </row>
    <row r="41" spans="1:11">
      <c r="A41" s="7" t="s">
        <v>90</v>
      </c>
      <c r="B41" s="8" t="s">
        <v>110</v>
      </c>
      <c r="C41" s="9" t="s">
        <v>118</v>
      </c>
      <c r="D41" s="7"/>
      <c r="E41" s="11">
        <v>1.22</v>
      </c>
      <c r="F41" s="11">
        <v>4.3</v>
      </c>
      <c r="G41" s="16">
        <v>0</v>
      </c>
      <c r="H41" s="8">
        <f>IF($A41&lt;&gt;0,G41+SUMPRODUCT((T_entrée[Référence]=$A41)*T_entrée[Quantité])-SUMPRODUCT((T_sortie[Référence]=$A41)*T_sortie[Quantité]),0)</f>
        <v>5</v>
      </c>
      <c r="I41" s="7"/>
      <c r="J41" s="7" t="str">
        <f>IF(H41&lt;I41,"ALERTE","Correct")</f>
        <v>Correct</v>
      </c>
      <c r="K41" s="24"/>
    </row>
    <row r="42" spans="1:11">
      <c r="A42" s="7" t="s">
        <v>91</v>
      </c>
      <c r="B42" s="8" t="s">
        <v>110</v>
      </c>
      <c r="C42" s="9" t="s">
        <v>119</v>
      </c>
      <c r="D42" s="7"/>
      <c r="E42" s="11">
        <v>0.8</v>
      </c>
      <c r="F42" s="11">
        <v>2.8</v>
      </c>
      <c r="G42" s="16">
        <v>0</v>
      </c>
      <c r="H42" s="8">
        <f>IF($A42&lt;&gt;0,G42+SUMPRODUCT((T_entrée[Référence]=$A42)*T_entrée[Quantité])-SUMPRODUCT((T_sortie[Référence]=$A42)*T_sortie[Quantité]),0)</f>
        <v>5</v>
      </c>
      <c r="I42" s="7"/>
      <c r="J42" s="7" t="str">
        <f>IF(H42&lt;I42,"ALERTE","Correct")</f>
        <v>Correct</v>
      </c>
      <c r="K42" s="24"/>
    </row>
    <row r="43" spans="1:11">
      <c r="A43" s="7" t="s">
        <v>92</v>
      </c>
      <c r="B43" s="8" t="s">
        <v>110</v>
      </c>
      <c r="C43" s="9" t="s">
        <v>120</v>
      </c>
      <c r="D43" s="7"/>
      <c r="E43" s="11">
        <v>1.39</v>
      </c>
      <c r="F43" s="11">
        <v>4.8</v>
      </c>
      <c r="G43" s="16">
        <v>0</v>
      </c>
      <c r="H43" s="8">
        <f>IF($A43&lt;&gt;0,G43+SUMPRODUCT((T_entrée[Référence]=$A43)*T_entrée[Quantité])-SUMPRODUCT((T_sortie[Référence]=$A43)*T_sortie[Quantité]),0)</f>
        <v>5</v>
      </c>
      <c r="I43" s="7"/>
      <c r="J43" s="7" t="str">
        <f>IF(H43&lt;I43,"ALERTE","Correct")</f>
        <v>Correct</v>
      </c>
      <c r="K43" s="24"/>
    </row>
    <row r="44" spans="1:11">
      <c r="A44" s="7" t="s">
        <v>93</v>
      </c>
      <c r="B44" s="8" t="s">
        <v>110</v>
      </c>
      <c r="C44" s="9" t="s">
        <v>121</v>
      </c>
      <c r="D44" s="7"/>
      <c r="E44" s="11">
        <v>1.39</v>
      </c>
      <c r="F44" s="11">
        <v>4.8</v>
      </c>
      <c r="G44" s="16">
        <v>0</v>
      </c>
      <c r="H44" s="8">
        <f>IF($A44&lt;&gt;0,G44+SUMPRODUCT((T_entrée[Référence]=$A44)*T_entrée[Quantité])-SUMPRODUCT((T_sortie[Référence]=$A44)*T_sortie[Quantité]),0)</f>
        <v>8</v>
      </c>
      <c r="I44" s="7"/>
      <c r="J44" s="7" t="str">
        <f>IF(H44&lt;I44,"ALERTE","Correct")</f>
        <v>Correct</v>
      </c>
      <c r="K44" s="24"/>
    </row>
    <row r="45" spans="1:11">
      <c r="A45" s="7" t="s">
        <v>93</v>
      </c>
      <c r="B45" s="8" t="s">
        <v>110</v>
      </c>
      <c r="C45" s="9" t="s">
        <v>122</v>
      </c>
      <c r="D45" s="7"/>
      <c r="E45" s="11">
        <v>0.98</v>
      </c>
      <c r="F45" s="11">
        <v>3.2</v>
      </c>
      <c r="G45" s="16">
        <v>0</v>
      </c>
      <c r="H45" s="8">
        <f>IF($A45&lt;&gt;0,G45+SUMPRODUCT((T_entrée[Référence]=$A45)*T_entrée[Quantité])-SUMPRODUCT((T_sortie[Référence]=$A45)*T_sortie[Quantité]),0)</f>
        <v>8</v>
      </c>
      <c r="I45" s="7"/>
      <c r="J45" s="7" t="str">
        <f>IF(H45&lt;I45,"ALERTE","Correct")</f>
        <v>Correct</v>
      </c>
      <c r="K45" s="24"/>
    </row>
    <row r="46" spans="1:11">
      <c r="A46" s="7" t="s">
        <v>94</v>
      </c>
      <c r="B46" s="8" t="s">
        <v>110</v>
      </c>
      <c r="C46" s="9" t="s">
        <v>123</v>
      </c>
      <c r="D46" s="7"/>
      <c r="E46" s="11">
        <v>1.01</v>
      </c>
      <c r="F46" s="11">
        <v>3.5</v>
      </c>
      <c r="G46" s="16">
        <v>0</v>
      </c>
      <c r="H46" s="8">
        <f>IF($A46&lt;&gt;0,G46+SUMPRODUCT((T_entrée[Référence]=$A46)*T_entrée[Quantité])-SUMPRODUCT((T_sortie[Référence]=$A46)*T_sortie[Quantité]),0)</f>
        <v>10</v>
      </c>
      <c r="I46" s="7"/>
      <c r="J46" s="7" t="str">
        <f>IF(H46&lt;I46,"ALERTE","Correct")</f>
        <v>Correct</v>
      </c>
      <c r="K46" s="24"/>
    </row>
    <row r="47" spans="1:11">
      <c r="A47" s="7" t="s">
        <v>95</v>
      </c>
      <c r="B47" s="8" t="s">
        <v>110</v>
      </c>
      <c r="C47" s="9" t="s">
        <v>124</v>
      </c>
      <c r="D47" s="7"/>
      <c r="E47" s="11">
        <v>0.95</v>
      </c>
      <c r="F47" s="11">
        <v>3.2</v>
      </c>
      <c r="G47" s="16">
        <v>0</v>
      </c>
      <c r="H47" s="8">
        <f>IF($A47&lt;&gt;0,G47+SUMPRODUCT((T_entrée[Référence]=$A47)*T_entrée[Quantité])-SUMPRODUCT((T_sortie[Référence]=$A47)*T_sortie[Quantité]),0)</f>
        <v>5</v>
      </c>
      <c r="I47" s="7"/>
      <c r="J47" s="7" t="str">
        <f>IF(H47&lt;I47,"ALERTE","Correct")</f>
        <v>Correct</v>
      </c>
      <c r="K47" s="24"/>
    </row>
    <row r="48" spans="1:11">
      <c r="A48" s="7" t="s">
        <v>96</v>
      </c>
      <c r="B48" s="8" t="s">
        <v>110</v>
      </c>
      <c r="C48" s="9" t="s">
        <v>125</v>
      </c>
      <c r="D48" s="7"/>
      <c r="E48" s="11">
        <v>1.56</v>
      </c>
      <c r="F48" s="11">
        <v>5.3</v>
      </c>
      <c r="G48" s="16">
        <v>0</v>
      </c>
      <c r="H48" s="8">
        <f>IF($A48&lt;&gt;0,G48+SUMPRODUCT((T_entrée[Référence]=$A48)*T_entrée[Quantité])-SUMPRODUCT((T_sortie[Référence]=$A48)*T_sortie[Quantité]),0)</f>
        <v>5</v>
      </c>
      <c r="I48" s="7"/>
      <c r="J48" s="7" t="str">
        <f>IF(H48&lt;I48,"ALERTE","Correct")</f>
        <v>Correct</v>
      </c>
      <c r="K48" s="24"/>
    </row>
    <row r="49" spans="1:11">
      <c r="A49" s="7" t="s">
        <v>97</v>
      </c>
      <c r="B49" s="8" t="s">
        <v>126</v>
      </c>
      <c r="C49" s="9" t="s">
        <v>127</v>
      </c>
      <c r="D49" s="7" t="s">
        <v>128</v>
      </c>
      <c r="E49" s="11">
        <v>2.95</v>
      </c>
      <c r="F49" s="11">
        <v>8.9</v>
      </c>
      <c r="G49" s="16">
        <v>0</v>
      </c>
      <c r="H49" s="8">
        <f>IF($A49&lt;&gt;0,G49+SUMPRODUCT((T_entrée[Référence]=$A49)*T_entrée[Quantité])-SUMPRODUCT((T_sortie[Référence]=$A49)*T_sortie[Quantité]),0)</f>
        <v>5</v>
      </c>
      <c r="I49" s="7"/>
      <c r="J49" s="7" t="str">
        <f>IF(H49&lt;I49,"ALERTE","Correct")</f>
        <v>Correct</v>
      </c>
      <c r="K49" s="24"/>
    </row>
    <row r="50" spans="1:11">
      <c r="A50" s="7" t="s">
        <v>98</v>
      </c>
      <c r="B50" s="8" t="s">
        <v>129</v>
      </c>
      <c r="C50" s="9" t="s">
        <v>130</v>
      </c>
      <c r="D50" s="7"/>
      <c r="E50" s="11">
        <v>0.85</v>
      </c>
      <c r="F50" s="11">
        <v>2.9</v>
      </c>
      <c r="G50" s="16">
        <v>0</v>
      </c>
      <c r="H50" s="8">
        <f>IF($A50&lt;&gt;0,G50+SUMPRODUCT((T_entrée[Référence]=$A50)*T_entrée[Quantité])-SUMPRODUCT((T_sortie[Référence]=$A50)*T_sortie[Quantité]),0)</f>
        <v>10</v>
      </c>
      <c r="I50" s="7"/>
      <c r="J50" s="7" t="str">
        <f>IF(H50&lt;I50,"ALERTE","Correct")</f>
        <v>Correct</v>
      </c>
      <c r="K50" s="24"/>
    </row>
    <row r="51" spans="1:11">
      <c r="A51" s="7" t="s">
        <v>99</v>
      </c>
      <c r="B51" s="8" t="s">
        <v>129</v>
      </c>
      <c r="C51" s="9" t="s">
        <v>131</v>
      </c>
      <c r="D51" s="7"/>
      <c r="E51" s="11">
        <v>0.85</v>
      </c>
      <c r="F51" s="11">
        <v>2.9</v>
      </c>
      <c r="G51" s="16">
        <v>0</v>
      </c>
      <c r="H51" s="8">
        <f>IF($A51&lt;&gt;0,G51+SUMPRODUCT((T_entrée[Référence]=$A51)*T_entrée[Quantité])-SUMPRODUCT((T_sortie[Référence]=$A51)*T_sortie[Quantité]),0)</f>
        <v>20</v>
      </c>
      <c r="I51" s="7"/>
      <c r="J51" s="7" t="str">
        <f>IF(H51&lt;I51,"ALERTE","Correct")</f>
        <v>Correct</v>
      </c>
      <c r="K51" s="24"/>
    </row>
    <row r="52" spans="1:11">
      <c r="A52" s="7" t="s">
        <v>99</v>
      </c>
      <c r="B52" s="8" t="s">
        <v>132</v>
      </c>
      <c r="C52" s="9" t="s">
        <v>133</v>
      </c>
      <c r="D52" s="7"/>
      <c r="E52" s="11">
        <v>2.82</v>
      </c>
      <c r="F52" s="11">
        <v>8.5</v>
      </c>
      <c r="G52" s="16">
        <v>0</v>
      </c>
      <c r="H52" s="8">
        <f>IF($A52&lt;&gt;0,G52+SUMPRODUCT((T_entrée[Référence]=$A52)*T_entrée[Quantité])-SUMPRODUCT((T_sortie[Référence]=$A52)*T_sortie[Quantité]),0)</f>
        <v>20</v>
      </c>
      <c r="I52" s="7"/>
      <c r="J52" s="7" t="str">
        <f>IF(H52&lt;I52,"ALERTE","Correct")</f>
        <v>Correct</v>
      </c>
      <c r="K52" s="24"/>
    </row>
    <row r="53" spans="1:11">
      <c r="A53" s="7" t="s">
        <v>99</v>
      </c>
      <c r="B53" s="8" t="s">
        <v>126</v>
      </c>
      <c r="C53" s="9" t="s">
        <v>134</v>
      </c>
      <c r="D53" s="7" t="s">
        <v>135</v>
      </c>
      <c r="E53" s="11">
        <v>3.95</v>
      </c>
      <c r="F53" s="11">
        <v>11.8</v>
      </c>
      <c r="G53" s="16">
        <v>0</v>
      </c>
      <c r="H53" s="8">
        <f>IF($A53&lt;&gt;0,G53+SUMPRODUCT((T_entrée[Référence]=$A53)*T_entrée[Quantité])-SUMPRODUCT((T_sortie[Référence]=$A53)*T_sortie[Quantité]),0)</f>
        <v>20</v>
      </c>
      <c r="I53" s="7"/>
      <c r="J53" s="7" t="str">
        <f>IF(H53&lt;I53,"ALERTE","Correct")</f>
        <v>Correct</v>
      </c>
      <c r="K53" s="24"/>
    </row>
    <row r="54" spans="1:11">
      <c r="A54" s="7" t="s">
        <v>100</v>
      </c>
      <c r="B54" s="8" t="s">
        <v>136</v>
      </c>
      <c r="C54" s="9" t="s">
        <v>137</v>
      </c>
      <c r="D54" s="7"/>
      <c r="E54" s="11">
        <v>2.6</v>
      </c>
      <c r="F54" s="11">
        <v>7.1</v>
      </c>
      <c r="G54" s="16">
        <v>0</v>
      </c>
      <c r="H54" s="8">
        <f>IF($A54&lt;&gt;0,G54+SUMPRODUCT((T_entrée[Référence]=$A54)*T_entrée[Quantité])-SUMPRODUCT((T_sortie[Référence]=$A54)*T_sortie[Quantité]),0)</f>
        <v>5</v>
      </c>
      <c r="I54" s="7"/>
      <c r="J54" s="7" t="str">
        <f>IF(H54&lt;I54,"ALERTE","Correct")</f>
        <v>Correct</v>
      </c>
      <c r="K54" s="24"/>
    </row>
    <row r="55" spans="1:11">
      <c r="A55" s="7" t="s">
        <v>101</v>
      </c>
      <c r="B55" s="8" t="s">
        <v>136</v>
      </c>
      <c r="C55" s="9" t="s">
        <v>138</v>
      </c>
      <c r="D55" s="7"/>
      <c r="E55" s="11">
        <v>0.7</v>
      </c>
      <c r="F55" s="11">
        <v>2.5</v>
      </c>
      <c r="G55" s="16">
        <v>0</v>
      </c>
      <c r="H55" s="8">
        <f>IF($A55&lt;&gt;0,G55+SUMPRODUCT((T_entrée[Référence]=$A55)*T_entrée[Quantité])-SUMPRODUCT((T_sortie[Référence]=$A55)*T_sortie[Quantité]),0)</f>
        <v>10</v>
      </c>
      <c r="I55" s="7"/>
      <c r="J55" s="7" t="str">
        <f>IF(H55&lt;I55,"ALERTE","Correct")</f>
        <v>Correct</v>
      </c>
      <c r="K55" s="24"/>
    </row>
    <row r="56" spans="1:11">
      <c r="A56" s="7" t="s">
        <v>101</v>
      </c>
      <c r="B56" s="8" t="s">
        <v>136</v>
      </c>
      <c r="C56" s="9" t="s">
        <v>139</v>
      </c>
      <c r="D56" s="7"/>
      <c r="E56" s="11">
        <v>2.6</v>
      </c>
      <c r="F56" s="11">
        <v>7.1</v>
      </c>
      <c r="G56" s="16">
        <v>0</v>
      </c>
      <c r="H56" s="8">
        <f>IF($A56&lt;&gt;0,G56+SUMPRODUCT((T_entrée[Référence]=$A56)*T_entrée[Quantité])-SUMPRODUCT((T_sortie[Référence]=$A56)*T_sortie[Quantité]),0)</f>
        <v>10</v>
      </c>
      <c r="I56" s="7"/>
      <c r="J56" s="7" t="str">
        <f>IF(H56&lt;I56,"ALERTE","Correct")</f>
        <v>Correct</v>
      </c>
      <c r="K56" s="24"/>
    </row>
    <row r="57" spans="1:11">
      <c r="A57" s="7" t="s">
        <v>102</v>
      </c>
      <c r="B57" s="8" t="s">
        <v>136</v>
      </c>
      <c r="C57" s="9" t="s">
        <v>140</v>
      </c>
      <c r="D57" s="7"/>
      <c r="E57" s="11">
        <v>1.02</v>
      </c>
      <c r="F57" s="11">
        <v>3.1</v>
      </c>
      <c r="G57" s="16">
        <v>0</v>
      </c>
      <c r="H57" s="8">
        <f>IF($A57&lt;&gt;0,G57+SUMPRODUCT((T_entrée[Référence]=$A57)*T_entrée[Quantité])-SUMPRODUCT((T_sortie[Référence]=$A57)*T_sortie[Quantité]),0)</f>
        <v>5</v>
      </c>
      <c r="I57" s="7"/>
      <c r="J57" s="7" t="str">
        <f>IF(H57&lt;I57,"ALERTE","Correct")</f>
        <v>Correct</v>
      </c>
      <c r="K57" s="24"/>
    </row>
    <row r="58" spans="1:11">
      <c r="A58" s="7" t="s">
        <v>103</v>
      </c>
      <c r="B58" s="8" t="s">
        <v>136</v>
      </c>
      <c r="C58" s="9" t="s">
        <v>141</v>
      </c>
      <c r="D58" s="7"/>
      <c r="E58" s="11">
        <v>7.64</v>
      </c>
      <c r="F58" s="11">
        <v>18.5</v>
      </c>
      <c r="G58" s="16">
        <v>0</v>
      </c>
      <c r="H58" s="8">
        <f>IF($A58&lt;&gt;0,G58+SUMPRODUCT((T_entrée[Référence]=$A58)*T_entrée[Quantité])-SUMPRODUCT((T_sortie[Référence]=$A58)*T_sortie[Quantité]),0)</f>
        <v>1</v>
      </c>
      <c r="I58" s="7"/>
      <c r="J58" s="7" t="str">
        <f>IF(H58&lt;I58,"ALERTE","Correct")</f>
        <v>Correct</v>
      </c>
      <c r="K58" s="24"/>
    </row>
    <row r="59" spans="1:11">
      <c r="A59" s="7" t="s">
        <v>104</v>
      </c>
      <c r="B59" s="8" t="s">
        <v>136</v>
      </c>
      <c r="C59" s="9" t="s">
        <v>142</v>
      </c>
      <c r="D59" s="7">
        <v>4</v>
      </c>
      <c r="E59" s="11">
        <v>5.8</v>
      </c>
      <c r="F59" s="11">
        <v>16</v>
      </c>
      <c r="G59" s="16">
        <v>0</v>
      </c>
      <c r="H59" s="8">
        <f>IF($A59&lt;&gt;0,G59+SUMPRODUCT((T_entrée[Référence]=$A59)*T_entrée[Quantité])-SUMPRODUCT((T_sortie[Référence]=$A59)*T_sortie[Quantité]),0)</f>
        <v>5</v>
      </c>
      <c r="I59" s="7"/>
      <c r="J59" s="7" t="str">
        <f>IF(H59&lt;I59,"ALERTE","Correct")</f>
        <v>Correct</v>
      </c>
      <c r="K59" s="24"/>
    </row>
    <row r="60" spans="1:11">
      <c r="A60" s="7" t="s">
        <v>105</v>
      </c>
      <c r="B60" s="8" t="s">
        <v>17</v>
      </c>
      <c r="C60" s="9" t="s">
        <v>20</v>
      </c>
      <c r="D60" s="7" t="s">
        <v>144</v>
      </c>
      <c r="E60" s="11">
        <v>1.76</v>
      </c>
      <c r="F60" s="11">
        <v>5.5</v>
      </c>
      <c r="G60" s="16">
        <v>0</v>
      </c>
      <c r="H60" s="8">
        <f>IF($A60&lt;&gt;0,G60+SUMPRODUCT((T_entrée[Référence]=$A60)*T_entrée[Quantité])-SUMPRODUCT((T_sortie[Référence]=$A60)*T_sortie[Quantité]),0)</f>
        <v>5</v>
      </c>
      <c r="I60" s="7"/>
      <c r="J60" s="7" t="str">
        <f>IF(H60&lt;I60,"ALERTE","Correct")</f>
        <v>Correct</v>
      </c>
      <c r="K60" s="24"/>
    </row>
    <row r="61" spans="1:11">
      <c r="A61" s="7" t="s">
        <v>106</v>
      </c>
      <c r="B61" s="8" t="s">
        <v>132</v>
      </c>
      <c r="C61" s="9" t="s">
        <v>145</v>
      </c>
      <c r="D61" s="7" t="s">
        <v>146</v>
      </c>
      <c r="E61" s="11">
        <v>2.9</v>
      </c>
      <c r="F61" s="11">
        <v>8.6999999999999993</v>
      </c>
      <c r="G61" s="16">
        <v>0</v>
      </c>
      <c r="H61" s="8">
        <f>IF($A61&lt;&gt;0,G61+SUMPRODUCT((T_entrée[Référence]=$A61)*T_entrée[Quantité])-SUMPRODUCT((T_sortie[Référence]=$A61)*T_sortie[Quantité]),0)</f>
        <v>5</v>
      </c>
      <c r="I61" s="7"/>
      <c r="J61" s="7" t="str">
        <f>IF(H61&lt;I61,"ALERTE","Correct")</f>
        <v>Correct</v>
      </c>
      <c r="K61" s="24"/>
    </row>
    <row r="62" spans="1:11">
      <c r="A62" s="8">
        <v>98</v>
      </c>
      <c r="B62" s="8" t="s">
        <v>126</v>
      </c>
      <c r="C62" s="9" t="s">
        <v>134</v>
      </c>
      <c r="D62" s="7"/>
      <c r="E62" s="11">
        <v>2.0499999999999998</v>
      </c>
      <c r="F62" s="11">
        <v>6.1</v>
      </c>
      <c r="G62" s="16">
        <v>0</v>
      </c>
      <c r="H62" s="8">
        <f>IF($A62&lt;&gt;0,G62+SUMPRODUCT((T_entrée[Référence]=$A62)*T_entrée[Quantité])-SUMPRODUCT((T_sortie[Référence]=$A62)*T_sortie[Quantité]),0)</f>
        <v>0</v>
      </c>
      <c r="I62" s="7"/>
      <c r="J62" s="7" t="str">
        <f>IF(H62&lt;I62,"ALERTE","Correct")</f>
        <v>Correct</v>
      </c>
      <c r="K62" s="24"/>
    </row>
    <row r="63" spans="1:11">
      <c r="A63" s="7" t="s">
        <v>108</v>
      </c>
      <c r="B63" s="16" t="s">
        <v>126</v>
      </c>
      <c r="C63" s="8" t="s">
        <v>127</v>
      </c>
      <c r="D63" s="8"/>
      <c r="E63" s="11">
        <v>0.7</v>
      </c>
      <c r="F63" s="11">
        <v>2.1</v>
      </c>
      <c r="G63" s="16">
        <v>0</v>
      </c>
      <c r="H63" s="8">
        <f>IF($A63&lt;&gt;0,G63+SUMPRODUCT((T_entrée[Référence]=$A63)*T_entrée[Quantité])-SUMPRODUCT((T_sortie[Référence]=$A63)*T_sortie[Quantité]),0)</f>
        <v>5</v>
      </c>
      <c r="I63" s="15"/>
      <c r="J63" s="15" t="str">
        <f>IF(H63&lt;I63,"ALERTE","Correct")</f>
        <v>Correct</v>
      </c>
      <c r="K63" s="25"/>
    </row>
    <row r="64" spans="1:11">
      <c r="A64" s="7"/>
      <c r="B64" s="16"/>
      <c r="C64" s="8"/>
      <c r="D64" s="8"/>
      <c r="E64" s="11"/>
      <c r="F64" s="11"/>
      <c r="G64" s="16"/>
      <c r="H64" s="8">
        <f>IF($A64&lt;&gt;0,G64+SUMPRODUCT((T_entrée[Référence]=$A64)*T_entrée[Quantité])-SUMPRODUCT((T_sortie[Référence]=$A64)*T_sortie[Quantité]),0)</f>
        <v>0</v>
      </c>
      <c r="I64" s="15"/>
      <c r="J64" s="15" t="str">
        <f>IF(H64&lt;I64,"ALERTE","Correct")</f>
        <v>Correct</v>
      </c>
      <c r="K64" s="25"/>
    </row>
  </sheetData>
  <dataConsolidate/>
  <mergeCells count="1">
    <mergeCell ref="A2:K2"/>
  </mergeCells>
  <dataValidations count="2">
    <dataValidation type="list" allowBlank="1" showInputMessage="1" showErrorMessage="1" sqref="C5:C64">
      <formula1>INDIRECT(SUBSTITUTE(B5," ","_"))</formula1>
    </dataValidation>
    <dataValidation type="list" allowBlank="1" showInputMessage="1" showErrorMessage="1" sqref="B5:B64">
      <formula1>Familles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J7"/>
  <sheetViews>
    <sheetView workbookViewId="0">
      <pane ySplit="4" topLeftCell="A5" activePane="bottomLeft" state="frozen"/>
      <selection pane="bottomLeft" activeCell="B36" sqref="B36"/>
    </sheetView>
  </sheetViews>
  <sheetFormatPr baseColWidth="10" defaultColWidth="11.5703125" defaultRowHeight="15"/>
  <cols>
    <col min="1" max="1" width="6.28515625" style="19" customWidth="1"/>
    <col min="2" max="2" width="14.7109375" style="19" customWidth="1"/>
    <col min="3" max="3" width="22.7109375" style="19" bestFit="1" customWidth="1"/>
    <col min="4" max="4" width="11.5703125" style="19"/>
    <col min="5" max="5" width="16.140625" style="19" customWidth="1"/>
    <col min="6" max="6" width="13.5703125" style="19" customWidth="1"/>
    <col min="7" max="7" width="16.7109375" style="19" customWidth="1"/>
    <col min="8" max="8" width="14.28515625" style="19" customWidth="1"/>
    <col min="9" max="16384" width="11.5703125" style="19"/>
  </cols>
  <sheetData>
    <row r="2" spans="1:10" ht="31.5">
      <c r="A2" s="20" t="s">
        <v>8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ht="39.75" customHeight="1">
      <c r="A4" s="21" t="s">
        <v>9</v>
      </c>
      <c r="B4" s="21" t="s">
        <v>0</v>
      </c>
      <c r="C4" s="21" t="s">
        <v>2</v>
      </c>
      <c r="D4" s="21" t="s">
        <v>3</v>
      </c>
      <c r="E4" s="21" t="s">
        <v>5</v>
      </c>
      <c r="F4" s="21" t="s">
        <v>11</v>
      </c>
      <c r="G4" s="21" t="s">
        <v>149</v>
      </c>
      <c r="H4" s="21" t="s">
        <v>12</v>
      </c>
      <c r="I4" s="21" t="s">
        <v>13</v>
      </c>
      <c r="J4" s="21" t="s">
        <v>10</v>
      </c>
    </row>
    <row r="5" spans="1:10">
      <c r="A5" s="16">
        <f t="shared" ref="A5:A6" si="0">IF(ISNUMBER(A4),A4+1,1)</f>
        <v>1</v>
      </c>
      <c r="B5" s="15"/>
      <c r="C5" s="16" t="str">
        <f>IF(B5&lt;&gt;"",VLOOKUP(B5,T_entrée[],4,FALSE),"")</f>
        <v/>
      </c>
      <c r="D5" s="16" t="str">
        <f>IF(B5&lt;&gt;"",VLOOKUP(B5,T_entrée[],5,FALSE),"")</f>
        <v/>
      </c>
      <c r="E5" s="17" t="str">
        <f>IF(B5&lt;&gt;"",VLOOKUP(B5,T_entrée[],7,FALSE),"")</f>
        <v/>
      </c>
      <c r="F5" s="15"/>
      <c r="G5" s="18"/>
      <c r="H5" s="17">
        <f>IF(COUNT(E5:F5)=2,E5*F5,0)</f>
        <v>0</v>
      </c>
      <c r="I5" s="15"/>
      <c r="J5" s="15"/>
    </row>
    <row r="6" spans="1:10">
      <c r="A6" s="16">
        <f t="shared" si="0"/>
        <v>2</v>
      </c>
      <c r="B6" s="15"/>
      <c r="C6" s="16" t="str">
        <f>IF(B6&lt;&gt;"",VLOOKUP(B6,T_entrée[],4,FALSE),"")</f>
        <v/>
      </c>
      <c r="D6" s="16" t="str">
        <f>IF(B6&lt;&gt;"",VLOOKUP(B6,T_entrée[],5,FALSE),"")</f>
        <v/>
      </c>
      <c r="E6" s="17" t="str">
        <f>IF(B6&lt;&gt;"",VLOOKUP(B6,T_entrée[],7,FALSE),"")</f>
        <v/>
      </c>
      <c r="F6" s="15"/>
      <c r="G6" s="18"/>
      <c r="H6" s="17">
        <f>IF(COUNT(E6:F6)=2,E6*F6,0)</f>
        <v>0</v>
      </c>
      <c r="I6" s="15"/>
      <c r="J6" s="15"/>
    </row>
    <row r="7" spans="1:10">
      <c r="A7" s="22" t="s">
        <v>76</v>
      </c>
      <c r="B7" s="22"/>
      <c r="C7" s="23" t="s">
        <v>78</v>
      </c>
      <c r="D7" s="22">
        <f>SUBTOTAL(103,[Taille])</f>
        <v>2</v>
      </c>
      <c r="E7" s="23" t="s">
        <v>79</v>
      </c>
      <c r="F7" s="22">
        <f>SUBTOTAL(109,[Quantité])</f>
        <v>0</v>
      </c>
      <c r="G7" s="22"/>
      <c r="H7" s="22"/>
      <c r="I7" s="22"/>
      <c r="J7" s="22"/>
    </row>
  </sheetData>
  <sortState ref="A5:I39">
    <sortCondition ref="B5"/>
  </sortState>
  <mergeCells count="1">
    <mergeCell ref="A2:J2"/>
  </mergeCells>
  <dataValidations count="1">
    <dataValidation type="list" allowBlank="1" showInputMessage="1" showErrorMessage="1" sqref="B5:B6">
      <formula1>OFFSET(Références,MATCH(B5&amp;"*",Références,0)-1,,COUNTIF(Références,B5&amp;"*"))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K65"/>
  <sheetViews>
    <sheetView workbookViewId="0">
      <pane ySplit="4" topLeftCell="A5" activePane="bottomLeft" state="frozen"/>
      <selection pane="bottomLeft" activeCell="B5" sqref="B5"/>
    </sheetView>
  </sheetViews>
  <sheetFormatPr baseColWidth="10" defaultColWidth="11.5703125" defaultRowHeight="15"/>
  <cols>
    <col min="1" max="1" width="16.42578125" customWidth="1"/>
    <col min="2" max="2" width="16.7109375" customWidth="1"/>
    <col min="3" max="3" width="23" bestFit="1" customWidth="1"/>
    <col min="4" max="4" width="30.5703125" bestFit="1" customWidth="1"/>
    <col min="6" max="6" width="14.7109375" customWidth="1"/>
    <col min="7" max="7" width="16.140625" customWidth="1"/>
    <col min="8" max="8" width="13.5703125" customWidth="1"/>
    <col min="9" max="9" width="14.85546875" bestFit="1" customWidth="1"/>
  </cols>
  <sheetData>
    <row r="2" spans="1:9" ht="30.75">
      <c r="A2" s="5" t="s">
        <v>14</v>
      </c>
      <c r="B2" s="5"/>
      <c r="C2" s="5"/>
      <c r="D2" s="5"/>
      <c r="E2" s="5"/>
      <c r="F2" s="5"/>
      <c r="G2" s="5"/>
      <c r="H2" s="5"/>
    </row>
    <row r="4" spans="1:9" ht="36" customHeight="1">
      <c r="A4" s="21" t="s">
        <v>0</v>
      </c>
      <c r="B4" s="21" t="s">
        <v>4</v>
      </c>
      <c r="C4" s="21" t="s">
        <v>1</v>
      </c>
      <c r="D4" s="21" t="s">
        <v>2</v>
      </c>
      <c r="E4" s="21" t="s">
        <v>3</v>
      </c>
      <c r="F4" s="21" t="s">
        <v>15</v>
      </c>
      <c r="G4" s="21" t="s">
        <v>5</v>
      </c>
      <c r="H4" s="21" t="s">
        <v>11</v>
      </c>
      <c r="I4" s="21" t="s">
        <v>149</v>
      </c>
    </row>
    <row r="5" spans="1:9">
      <c r="A5" s="10" t="s">
        <v>152</v>
      </c>
      <c r="B5" s="7" t="s">
        <v>16</v>
      </c>
      <c r="C5" s="7" t="str">
        <f>IF($A5&lt;&gt;"",VLOOKUP($A5,T_stock[],COLUMN()-1,FALSE),"")</f>
        <v>Bouton</v>
      </c>
      <c r="D5" s="7" t="str">
        <f>IF($A5&lt;&gt;"",VLOOKUP($A5,T_stock[],COLUMN()-1,FALSE),"")</f>
        <v>Cœur marron et beige</v>
      </c>
      <c r="E5" s="7">
        <f>IF($A5&lt;&gt;"",VLOOKUP($A5,T_stock[],COLUMN()-1,FALSE),"")</f>
        <v>15</v>
      </c>
      <c r="F5" s="11">
        <f>IF($A5&lt;&gt;"",VLOOKUP($A5,T_stock[],COLUMN()-1,FALSE),"")</f>
        <v>0.23</v>
      </c>
      <c r="G5" s="11">
        <f>IF($A5&lt;&gt;"",VLOOKUP($A5,T_stock[],COLUMN()-1,FALSE),"")</f>
        <v>0.8</v>
      </c>
      <c r="H5" s="7">
        <v>30</v>
      </c>
      <c r="I5" s="12">
        <v>41353</v>
      </c>
    </row>
    <row r="6" spans="1:9">
      <c r="A6" s="10" t="s">
        <v>84</v>
      </c>
      <c r="B6" s="7" t="s">
        <v>16</v>
      </c>
      <c r="C6" s="7" t="str">
        <f>IF($A6&lt;&gt;"",VLOOKUP($A6,T_stock[],COLUMN()-1,FALSE),"")</f>
        <v>Colle</v>
      </c>
      <c r="D6" s="7" t="str">
        <f>IF($A6&lt;&gt;"",VLOOKUP($A6,T_stock[],COLUMN()-1,FALSE),"")</f>
        <v>HT2</v>
      </c>
      <c r="E6" s="7">
        <f>IF($A6&lt;&gt;"",VLOOKUP($A6,T_stock[],COLUMN()-1,FALSE),"")</f>
        <v>15</v>
      </c>
      <c r="F6" s="11">
        <f>IF($A6&lt;&gt;"",VLOOKUP($A6,T_stock[],COLUMN()-1,FALSE),"")</f>
        <v>0.23</v>
      </c>
      <c r="G6" s="11">
        <f>IF($A6&lt;&gt;"",VLOOKUP($A6,T_stock[],COLUMN()-1,FALSE),"")</f>
        <v>0.8</v>
      </c>
      <c r="H6" s="7">
        <v>30</v>
      </c>
      <c r="I6" s="12">
        <v>41353</v>
      </c>
    </row>
    <row r="7" spans="1:9">
      <c r="A7" s="10" t="s">
        <v>85</v>
      </c>
      <c r="B7" s="7" t="s">
        <v>16</v>
      </c>
      <c r="C7" s="7" t="str">
        <f>IF($A7&lt;&gt;"",VLOOKUP($A7,T_stock[],COLUMN()-1,FALSE),"")</f>
        <v>Bouton</v>
      </c>
      <c r="D7" s="7" t="str">
        <f>IF($A7&lt;&gt;"",VLOOKUP($A7,T_stock[],COLUMN()-1,FALSE),"")</f>
        <v>Rond turquoise Kidz</v>
      </c>
      <c r="E7" s="7">
        <f>IF($A7&lt;&gt;"",VLOOKUP($A7,T_stock[],COLUMN()-1,FALSE),"")</f>
        <v>15</v>
      </c>
      <c r="F7" s="11">
        <f>IF($A7&lt;&gt;"",VLOOKUP($A7,T_stock[],COLUMN()-1,FALSE),"")</f>
        <v>0.23</v>
      </c>
      <c r="G7" s="11">
        <f>IF($A7&lt;&gt;"",VLOOKUP($A7,T_stock[],COLUMN()-1,FALSE),"")</f>
        <v>0.8</v>
      </c>
      <c r="H7" s="7">
        <v>20</v>
      </c>
      <c r="I7" s="12">
        <v>41353</v>
      </c>
    </row>
    <row r="8" spans="1:9">
      <c r="A8" s="10" t="s">
        <v>83</v>
      </c>
      <c r="B8" s="7" t="s">
        <v>16</v>
      </c>
      <c r="C8" s="7" t="str">
        <f>IF($A8&lt;&gt;"",VLOOKUP($A8,T_stock[],COLUMN()-1,FALSE),"")</f>
        <v>Bouton</v>
      </c>
      <c r="D8" s="7" t="str">
        <f>IF($A8&lt;&gt;"",VLOOKUP($A8,T_stock[],COLUMN()-1,FALSE),"")</f>
        <v>Rond jaune smiley</v>
      </c>
      <c r="E8" s="7">
        <f>IF($A8&lt;&gt;"",VLOOKUP($A8,T_stock[],COLUMN()-1,FALSE),"")</f>
        <v>15</v>
      </c>
      <c r="F8" s="11">
        <f>IF($A8&lt;&gt;"",VLOOKUP($A8,T_stock[],COLUMN()-1,FALSE),"")</f>
        <v>0.23</v>
      </c>
      <c r="G8" s="11">
        <f>IF($A8&lt;&gt;"",VLOOKUP($A8,T_stock[],COLUMN()-1,FALSE),"")</f>
        <v>0.8</v>
      </c>
      <c r="H8" s="7">
        <v>30</v>
      </c>
      <c r="I8" s="12">
        <v>41353</v>
      </c>
    </row>
    <row r="9" spans="1:9">
      <c r="A9" s="13" t="s">
        <v>81</v>
      </c>
      <c r="B9" s="7" t="s">
        <v>16</v>
      </c>
      <c r="C9" s="7" t="str">
        <f>IF($A9&lt;&gt;"",VLOOKUP($A9,T_stock[],COLUMN()-1,FALSE),"")</f>
        <v>Bouton</v>
      </c>
      <c r="D9" s="7" t="str">
        <f>IF($A9&lt;&gt;"",VLOOKUP($A9,T_stock[],COLUMN()-1,FALSE),"")</f>
        <v>Cœur bois</v>
      </c>
      <c r="E9" s="7">
        <f>IF($A9&lt;&gt;"",VLOOKUP($A9,T_stock[],COLUMN()-1,FALSE),"")</f>
        <v>15</v>
      </c>
      <c r="F9" s="11">
        <f>IF($A9&lt;&gt;"",VLOOKUP($A9,T_stock[],COLUMN()-1,FALSE),"")</f>
        <v>0.3</v>
      </c>
      <c r="G9" s="11">
        <f>IF($A9&lt;&gt;"",VLOOKUP($A9,T_stock[],COLUMN()-1,FALSE),"")</f>
        <v>1</v>
      </c>
      <c r="H9" s="7">
        <v>20</v>
      </c>
      <c r="I9" s="12">
        <v>41353</v>
      </c>
    </row>
    <row r="10" spans="1:9">
      <c r="A10" s="13" t="s">
        <v>82</v>
      </c>
      <c r="B10" s="13" t="s">
        <v>16</v>
      </c>
      <c r="C10" s="7" t="str">
        <f>IF($A10&lt;&gt;"",VLOOKUP($A10,T_stock[],COLUMN()-1,FALSE),"")</f>
        <v>Bouton</v>
      </c>
      <c r="D10" s="7" t="str">
        <f>IF($A10&lt;&gt;"",VLOOKUP($A10,T_stock[],COLUMN()-1,FALSE),"")</f>
        <v>Voiture rouge et blanc</v>
      </c>
      <c r="E10" s="7">
        <f>IF($A10&lt;&gt;"",VLOOKUP($A10,T_stock[],COLUMN()-1,FALSE),"")</f>
        <v>20</v>
      </c>
      <c r="F10" s="11">
        <f>IF($A10&lt;&gt;"",VLOOKUP($A10,T_stock[],COLUMN()-1,FALSE),"")</f>
        <v>0.3</v>
      </c>
      <c r="G10" s="11">
        <f>IF($A10&lt;&gt;"",VLOOKUP($A10,T_stock[],COLUMN()-1,FALSE),"")</f>
        <v>1</v>
      </c>
      <c r="H10" s="7">
        <v>30</v>
      </c>
      <c r="I10" s="12">
        <v>41353</v>
      </c>
    </row>
    <row r="11" spans="1:9">
      <c r="A11" s="13" t="s">
        <v>26</v>
      </c>
      <c r="B11" s="7" t="s">
        <v>16</v>
      </c>
      <c r="C11" s="7" t="str">
        <f>IF($A11&lt;&gt;"",VLOOKUP($A11,T_stock[],COLUMN()-1,FALSE),"")</f>
        <v>Bouton</v>
      </c>
      <c r="D11" s="7" t="str">
        <f>IF($A11&lt;&gt;"",VLOOKUP($A11,T_stock[],COLUMN()-1,FALSE),"")</f>
        <v>Petite fleur Blanc nacré</v>
      </c>
      <c r="E11" s="7">
        <f>IF($A11&lt;&gt;"",VLOOKUP($A11,T_stock[],COLUMN()-1,FALSE),"")</f>
        <v>11</v>
      </c>
      <c r="F11" s="11">
        <f>IF($A11&lt;&gt;"",VLOOKUP($A11,T_stock[],COLUMN()-1,FALSE),"")</f>
        <v>0.3</v>
      </c>
      <c r="G11" s="11">
        <f>IF($A11&lt;&gt;"",VLOOKUP($A11,T_stock[],COLUMN()-1,FALSE),"")</f>
        <v>1</v>
      </c>
      <c r="H11" s="7">
        <v>40</v>
      </c>
      <c r="I11" s="12">
        <v>41353</v>
      </c>
    </row>
    <row r="12" spans="1:9">
      <c r="A12" s="13" t="s">
        <v>31</v>
      </c>
      <c r="B12" s="7" t="s">
        <v>16</v>
      </c>
      <c r="C12" s="7" t="str">
        <f>IF($A12&lt;&gt;"",VLOOKUP($A12,T_stock[],COLUMN()-1,FALSE),"")</f>
        <v>Bouton</v>
      </c>
      <c r="D12" s="7" t="str">
        <f>IF($A12&lt;&gt;"",VLOOKUP($A12,T_stock[],COLUMN()-1,FALSE),"")</f>
        <v>Petit cœur métal</v>
      </c>
      <c r="E12" s="7">
        <f>IF($A12&lt;&gt;"",VLOOKUP($A12,T_stock[],COLUMN()-1,FALSE),"")</f>
        <v>14</v>
      </c>
      <c r="F12" s="11">
        <f>IF($A12&lt;&gt;"",VLOOKUP($A12,T_stock[],COLUMN()-1,FALSE),"")</f>
        <v>0.3</v>
      </c>
      <c r="G12" s="11">
        <f>IF($A12&lt;&gt;"",VLOOKUP($A12,T_stock[],COLUMN()-1,FALSE),"")</f>
        <v>1</v>
      </c>
      <c r="H12" s="7">
        <v>20</v>
      </c>
      <c r="I12" s="12">
        <v>41353</v>
      </c>
    </row>
    <row r="13" spans="1:9">
      <c r="A13" s="13" t="s">
        <v>35</v>
      </c>
      <c r="B13" s="7" t="s">
        <v>16</v>
      </c>
      <c r="C13" s="7" t="str">
        <f>IF($A13&lt;&gt;"",VLOOKUP($A13,T_stock[],COLUMN()-1,FALSE),"")</f>
        <v>Bouton</v>
      </c>
      <c r="D13" s="7" t="str">
        <f>IF($A13&lt;&gt;"",VLOOKUP($A13,T_stock[],COLUMN()-1,FALSE),"")</f>
        <v>Rond rose gravé</v>
      </c>
      <c r="E13" s="7">
        <f>IF($A13&lt;&gt;"",VLOOKUP($A13,T_stock[],COLUMN()-1,FALSE),"")</f>
        <v>15</v>
      </c>
      <c r="F13" s="11">
        <f>IF($A13&lt;&gt;"",VLOOKUP($A13,T_stock[],COLUMN()-1,FALSE),"")</f>
        <v>0.3</v>
      </c>
      <c r="G13" s="11">
        <f>IF($A13&lt;&gt;"",VLOOKUP($A13,T_stock[],COLUMN()-1,FALSE),"")</f>
        <v>1</v>
      </c>
      <c r="H13" s="7">
        <v>20</v>
      </c>
      <c r="I13" s="12">
        <v>41353</v>
      </c>
    </row>
    <row r="14" spans="1:9">
      <c r="A14" s="13" t="s">
        <v>24</v>
      </c>
      <c r="B14" s="7" t="s">
        <v>16</v>
      </c>
      <c r="C14" s="7" t="str">
        <f>IF($A14&lt;&gt;"",VLOOKUP($A14,T_stock[],COLUMN()-1,FALSE),"")</f>
        <v>Bouton</v>
      </c>
      <c r="D14" s="7" t="str">
        <f>IF($A14&lt;&gt;"",VLOOKUP($A14,T_stock[],COLUMN()-1,FALSE),"")</f>
        <v>Rond rose bord gravé</v>
      </c>
      <c r="E14" s="7">
        <f>IF($A14&lt;&gt;"",VLOOKUP($A14,T_stock[],COLUMN()-1,FALSE),"")</f>
        <v>15</v>
      </c>
      <c r="F14" s="11">
        <f>IF($A14&lt;&gt;"",VLOOKUP($A14,T_stock[],COLUMN()-1,FALSE),"")</f>
        <v>0.3</v>
      </c>
      <c r="G14" s="11">
        <f>IF($A14&lt;&gt;"",VLOOKUP($A14,T_stock[],COLUMN()-1,FALSE),"")</f>
        <v>1</v>
      </c>
      <c r="H14" s="7">
        <v>40</v>
      </c>
      <c r="I14" s="12">
        <v>41353</v>
      </c>
    </row>
    <row r="15" spans="1:9">
      <c r="A15" s="13" t="s">
        <v>33</v>
      </c>
      <c r="B15" s="7" t="s">
        <v>16</v>
      </c>
      <c r="C15" s="7" t="str">
        <f>IF($A15&lt;&gt;"",VLOOKUP($A15,T_stock[],COLUMN()-1,FALSE),"")</f>
        <v>Bouton</v>
      </c>
      <c r="D15" s="7" t="str">
        <f>IF($A15&lt;&gt;"",VLOOKUP($A15,T_stock[],COLUMN()-1,FALSE),"")</f>
        <v>Rond gris marbré</v>
      </c>
      <c r="E15" s="7">
        <f>IF($A15&lt;&gt;"",VLOOKUP($A15,T_stock[],COLUMN()-1,FALSE),"")</f>
        <v>20</v>
      </c>
      <c r="F15" s="11">
        <f>IF($A15&lt;&gt;"",VLOOKUP($A15,T_stock[],COLUMN()-1,FALSE),"")</f>
        <v>0.3</v>
      </c>
      <c r="G15" s="11">
        <f>IF($A15&lt;&gt;"",VLOOKUP($A15,T_stock[],COLUMN()-1,FALSE),"")</f>
        <v>1</v>
      </c>
      <c r="H15" s="7">
        <v>30</v>
      </c>
      <c r="I15" s="12">
        <v>41353</v>
      </c>
    </row>
    <row r="16" spans="1:9">
      <c r="A16" s="13" t="s">
        <v>29</v>
      </c>
      <c r="B16" s="7" t="s">
        <v>16</v>
      </c>
      <c r="C16" s="7" t="str">
        <f>IF($A16&lt;&gt;"",VLOOKUP($A16,T_stock[],COLUMN()-1,FALSE),"")</f>
        <v>Bouton</v>
      </c>
      <c r="D16" s="7" t="str">
        <f>IF($A16&lt;&gt;"",VLOOKUP($A16,T_stock[],COLUMN()-1,FALSE),"")</f>
        <v>Voiture bleu et blanc</v>
      </c>
      <c r="E16" s="7">
        <f>IF($A16&lt;&gt;"",VLOOKUP($A16,T_stock[],COLUMN()-1,FALSE),"")</f>
        <v>20</v>
      </c>
      <c r="F16" s="11">
        <f>IF($A16&lt;&gt;"",VLOOKUP($A16,T_stock[],COLUMN()-1,FALSE),"")</f>
        <v>0.3</v>
      </c>
      <c r="G16" s="11">
        <f>IF($A16&lt;&gt;"",VLOOKUP($A16,T_stock[],COLUMN()-1,FALSE),"")</f>
        <v>1</v>
      </c>
      <c r="H16" s="7">
        <v>30</v>
      </c>
      <c r="I16" s="12">
        <v>41353</v>
      </c>
    </row>
    <row r="17" spans="1:9">
      <c r="A17" s="13" t="s">
        <v>22</v>
      </c>
      <c r="B17" s="7" t="s">
        <v>16</v>
      </c>
      <c r="C17" s="7" t="str">
        <f>IF($A17&lt;&gt;"",VLOOKUP($A17,T_stock[],COLUMN()-1,FALSE),"")</f>
        <v>Bouton</v>
      </c>
      <c r="D17" s="7" t="str">
        <f>IF($A17&lt;&gt;"",VLOOKUP($A17,T_stock[],COLUMN()-1,FALSE),"")</f>
        <v>Bateau bleu</v>
      </c>
      <c r="E17" s="7">
        <f>IF($A17&lt;&gt;"",VLOOKUP($A17,T_stock[],COLUMN()-1,FALSE),"")</f>
        <v>18</v>
      </c>
      <c r="F17" s="11">
        <f>IF($A17&lt;&gt;"",VLOOKUP($A17,T_stock[],COLUMN()-1,FALSE),"")</f>
        <v>0.34</v>
      </c>
      <c r="G17" s="11">
        <f>IF($A17&lt;&gt;"",VLOOKUP($A17,T_stock[],COLUMN()-1,FALSE),"")</f>
        <v>1.2</v>
      </c>
      <c r="H17" s="7">
        <v>20</v>
      </c>
      <c r="I17" s="12">
        <v>41353</v>
      </c>
    </row>
    <row r="18" spans="1:9">
      <c r="A18" s="13" t="s">
        <v>28</v>
      </c>
      <c r="B18" s="7" t="s">
        <v>16</v>
      </c>
      <c r="C18" s="7" t="str">
        <f>IF($A18&lt;&gt;"",VLOOKUP($A18,T_stock[],COLUMN()-1,FALSE),"")</f>
        <v>Bouton</v>
      </c>
      <c r="D18" s="7" t="str">
        <f>IF($A18&lt;&gt;"",VLOOKUP($A18,T_stock[],COLUMN()-1,FALSE),"")</f>
        <v>Rond bleu lune</v>
      </c>
      <c r="E18" s="7">
        <f>IF($A18&lt;&gt;"",VLOOKUP($A18,T_stock[],COLUMN()-1,FALSE),"")</f>
        <v>18</v>
      </c>
      <c r="F18" s="11">
        <f>IF($A18&lt;&gt;"",VLOOKUP($A18,T_stock[],COLUMN()-1,FALSE),"")</f>
        <v>0.34</v>
      </c>
      <c r="G18" s="11">
        <f>IF($A18&lt;&gt;"",VLOOKUP($A18,T_stock[],COLUMN()-1,FALSE),"")</f>
        <v>1.2</v>
      </c>
      <c r="H18" s="7">
        <v>20</v>
      </c>
      <c r="I18" s="12">
        <v>41353</v>
      </c>
    </row>
    <row r="19" spans="1:9">
      <c r="A19" s="13" t="s">
        <v>40</v>
      </c>
      <c r="B19" s="7" t="s">
        <v>16</v>
      </c>
      <c r="C19" s="7" t="str">
        <f>IF($A19&lt;&gt;"",VLOOKUP($A19,T_stock[],COLUMN()-1,FALSE),"")</f>
        <v>Bouton</v>
      </c>
      <c r="D19" s="7" t="str">
        <f>IF($A19&lt;&gt;"",VLOOKUP($A19,T_stock[],COLUMN()-1,FALSE),"")</f>
        <v>Petit rond gris clair et foncé</v>
      </c>
      <c r="E19" s="7">
        <f>IF($A19&lt;&gt;"",VLOOKUP($A19,T_stock[],COLUMN()-1,FALSE),"")</f>
        <v>18</v>
      </c>
      <c r="F19" s="11">
        <f>IF($A19&lt;&gt;"",VLOOKUP($A19,T_stock[],COLUMN()-1,FALSE),"")</f>
        <v>0.34</v>
      </c>
      <c r="G19" s="11">
        <f>IF($A19&lt;&gt;"",VLOOKUP($A19,T_stock[],COLUMN()-1,FALSE),"")</f>
        <v>1.2</v>
      </c>
      <c r="H19" s="7">
        <v>30</v>
      </c>
      <c r="I19" s="12">
        <v>41353</v>
      </c>
    </row>
    <row r="20" spans="1:9">
      <c r="A20" s="13" t="s">
        <v>44</v>
      </c>
      <c r="B20" s="7" t="s">
        <v>16</v>
      </c>
      <c r="C20" s="7" t="str">
        <f>IF($A20&lt;&gt;"",VLOOKUP($A20,T_stock[],COLUMN()-1,FALSE),"")</f>
        <v>Bouton</v>
      </c>
      <c r="D20" s="7" t="str">
        <f>IF($A20&lt;&gt;"",VLOOKUP($A20,T_stock[],COLUMN()-1,FALSE),"")</f>
        <v>Carré beige rainure</v>
      </c>
      <c r="E20" s="7">
        <f>IF($A20&lt;&gt;"",VLOOKUP($A20,T_stock[],COLUMN()-1,FALSE),"")</f>
        <v>18</v>
      </c>
      <c r="F20" s="11">
        <f>IF($A20&lt;&gt;"",VLOOKUP($A20,T_stock[],COLUMN()-1,FALSE),"")</f>
        <v>0.34</v>
      </c>
      <c r="G20" s="11">
        <f>IF($A20&lt;&gt;"",VLOOKUP($A20,T_stock[],COLUMN()-1,FALSE),"")</f>
        <v>1.2</v>
      </c>
      <c r="H20" s="7">
        <v>20</v>
      </c>
      <c r="I20" s="12">
        <v>41353</v>
      </c>
    </row>
    <row r="21" spans="1:9">
      <c r="A21" s="13" t="s">
        <v>42</v>
      </c>
      <c r="B21" s="7" t="s">
        <v>16</v>
      </c>
      <c r="C21" s="7" t="str">
        <f>IF($A21&lt;&gt;"",VLOOKUP($A21,T_stock[],COLUMN()-1,FALSE),"")</f>
        <v>Bouton</v>
      </c>
      <c r="D21" s="7" t="str">
        <f>IF($A21&lt;&gt;"",VLOOKUP($A21,T_stock[],COLUMN()-1,FALSE),"")</f>
        <v>Rond rose tâcheté</v>
      </c>
      <c r="E21" s="7">
        <f>IF($A21&lt;&gt;"",VLOOKUP($A21,T_stock[],COLUMN()-1,FALSE),"")</f>
        <v>20</v>
      </c>
      <c r="F21" s="11">
        <f>IF($A21&lt;&gt;"",VLOOKUP($A21,T_stock[],COLUMN()-1,FALSE),"")</f>
        <v>0.34</v>
      </c>
      <c r="G21" s="11">
        <f>IF($A21&lt;&gt;"",VLOOKUP($A21,T_stock[],COLUMN()-1,FALSE),"")</f>
        <v>1.2</v>
      </c>
      <c r="H21" s="7">
        <v>20</v>
      </c>
      <c r="I21" s="12">
        <v>41353</v>
      </c>
    </row>
    <row r="22" spans="1:9">
      <c r="A22" s="13" t="s">
        <v>38</v>
      </c>
      <c r="B22" s="7" t="s">
        <v>16</v>
      </c>
      <c r="C22" s="7" t="str">
        <f>IF($A22&lt;&gt;"",VLOOKUP($A22,T_stock[],COLUMN()-1,FALSE),"")</f>
        <v>Bouton</v>
      </c>
      <c r="D22" s="7" t="str">
        <f>IF($A22&lt;&gt;"",VLOOKUP($A22,T_stock[],COLUMN()-1,FALSE),"")</f>
        <v>Coccinelle jaune</v>
      </c>
      <c r="E22" s="7">
        <f>IF($A22&lt;&gt;"",VLOOKUP($A22,T_stock[],COLUMN()-1,FALSE),"")</f>
        <v>15</v>
      </c>
      <c r="F22" s="11">
        <f>IF($A22&lt;&gt;"",VLOOKUP($A22,T_stock[],COLUMN()-1,FALSE),"")</f>
        <v>0.34</v>
      </c>
      <c r="G22" s="11">
        <f>IF($A22&lt;&gt;"",VLOOKUP($A22,T_stock[],COLUMN()-1,FALSE),"")</f>
        <v>1.2</v>
      </c>
      <c r="H22" s="7">
        <v>30</v>
      </c>
      <c r="I22" s="12">
        <v>41353</v>
      </c>
    </row>
    <row r="23" spans="1:9">
      <c r="A23" s="13" t="s">
        <v>41</v>
      </c>
      <c r="B23" s="7" t="s">
        <v>16</v>
      </c>
      <c r="C23" s="7" t="str">
        <f>IF($A23&lt;&gt;"",VLOOKUP($A23,T_stock[],COLUMN()-1,FALSE),"")</f>
        <v>Bouton</v>
      </c>
      <c r="D23" s="7" t="str">
        <f>IF($A23&lt;&gt;"",VLOOKUP($A23,T_stock[],COLUMN()-1,FALSE),"")</f>
        <v>Grand rond gris clair et foncé</v>
      </c>
      <c r="E23" s="7">
        <f>IF($A23&lt;&gt;"",VLOOKUP($A23,T_stock[],COLUMN()-1,FALSE),"")</f>
        <v>23</v>
      </c>
      <c r="F23" s="11">
        <f>IF($A23&lt;&gt;"",VLOOKUP($A23,T_stock[],COLUMN()-1,FALSE),"")</f>
        <v>0.45</v>
      </c>
      <c r="G23" s="11">
        <f>IF($A23&lt;&gt;"",VLOOKUP($A23,T_stock[],COLUMN()-1,FALSE),"")</f>
        <v>1.6</v>
      </c>
      <c r="H23" s="7">
        <v>20</v>
      </c>
      <c r="I23" s="12">
        <v>41353</v>
      </c>
    </row>
    <row r="24" spans="1:9">
      <c r="A24" s="13" t="s">
        <v>48</v>
      </c>
      <c r="B24" s="7" t="s">
        <v>16</v>
      </c>
      <c r="C24" s="7" t="str">
        <f>IF($A24&lt;&gt;"",VLOOKUP($A24,T_stock[],COLUMN()-1,FALSE),"")</f>
        <v>Bouton</v>
      </c>
      <c r="D24" s="7" t="str">
        <f>IF($A24&lt;&gt;"",VLOOKUP($A24,T_stock[],COLUMN()-1,FALSE),"")</f>
        <v>Carré gris rainure</v>
      </c>
      <c r="E24" s="7">
        <f>IF($A24&lt;&gt;"",VLOOKUP($A24,T_stock[],COLUMN()-1,FALSE),"")</f>
        <v>23</v>
      </c>
      <c r="F24" s="11">
        <f>IF($A24&lt;&gt;"",VLOOKUP($A24,T_stock[],COLUMN()-1,FALSE),"")</f>
        <v>0.45</v>
      </c>
      <c r="G24" s="11">
        <f>IF($A24&lt;&gt;"",VLOOKUP($A24,T_stock[],COLUMN()-1,FALSE),"")</f>
        <v>1.6</v>
      </c>
      <c r="H24" s="7">
        <v>12</v>
      </c>
      <c r="I24" s="12">
        <v>41353</v>
      </c>
    </row>
    <row r="25" spans="1:9">
      <c r="A25" s="13" t="s">
        <v>46</v>
      </c>
      <c r="B25" s="7" t="s">
        <v>16</v>
      </c>
      <c r="C25" s="7" t="str">
        <f>IF($A25&lt;&gt;"",VLOOKUP($A25,T_stock[],COLUMN()-1,FALSE),"")</f>
        <v>Bouton</v>
      </c>
      <c r="D25" s="7" t="str">
        <f>IF($A25&lt;&gt;"",VLOOKUP($A25,T_stock[],COLUMN()-1,FALSE),"")</f>
        <v>Cœur x3 métal</v>
      </c>
      <c r="E25" s="7">
        <f>IF($A25&lt;&gt;"",VLOOKUP($A25,T_stock[],COLUMN()-1,FALSE),"")</f>
        <v>18</v>
      </c>
      <c r="F25" s="11">
        <f>IF($A25&lt;&gt;"",VLOOKUP($A25,T_stock[],COLUMN()-1,FALSE),"")</f>
        <v>0.45</v>
      </c>
      <c r="G25" s="11">
        <f>IF($A25&lt;&gt;"",VLOOKUP($A25,T_stock[],COLUMN()-1,FALSE),"")</f>
        <v>1.6</v>
      </c>
      <c r="H25" s="7">
        <v>20</v>
      </c>
      <c r="I25" s="12">
        <v>41353</v>
      </c>
    </row>
    <row r="26" spans="1:9">
      <c r="A26" s="13" t="s">
        <v>55</v>
      </c>
      <c r="B26" s="7" t="s">
        <v>16</v>
      </c>
      <c r="C26" s="7" t="str">
        <f>IF($A26&lt;&gt;"",VLOOKUP($A26,T_stock[],COLUMN()-1,FALSE),"")</f>
        <v>Bouton</v>
      </c>
      <c r="D26" s="7" t="str">
        <f>IF($A26&lt;&gt;"",VLOOKUP($A26,T_stock[],COLUMN()-1,FALSE),"")</f>
        <v>Grand cœur métal</v>
      </c>
      <c r="E26" s="7">
        <f>IF($A26&lt;&gt;"",VLOOKUP($A26,T_stock[],COLUMN()-1,FALSE),"")</f>
        <v>18</v>
      </c>
      <c r="F26" s="11">
        <f>IF($A26&lt;&gt;"",VLOOKUP($A26,T_stock[],COLUMN()-1,FALSE),"")</f>
        <v>0.45</v>
      </c>
      <c r="G26" s="11">
        <f>IF($A26&lt;&gt;"",VLOOKUP($A26,T_stock[],COLUMN()-1,FALSE),"")</f>
        <v>1.6</v>
      </c>
      <c r="H26" s="7">
        <v>20</v>
      </c>
      <c r="I26" s="12">
        <v>41353</v>
      </c>
    </row>
    <row r="27" spans="1:9">
      <c r="A27" s="13" t="s">
        <v>53</v>
      </c>
      <c r="B27" s="7" t="s">
        <v>16</v>
      </c>
      <c r="C27" s="7" t="str">
        <f>IF($A27&lt;&gt;"",VLOOKUP($A27,T_stock[],COLUMN()-1,FALSE),"")</f>
        <v>Bouton</v>
      </c>
      <c r="D27" s="7" t="str">
        <f>IF($A27&lt;&gt;"",VLOOKUP($A27,T_stock[],COLUMN()-1,FALSE),"")</f>
        <v>Ovale noir</v>
      </c>
      <c r="E27" s="7">
        <f>IF($A27&lt;&gt;"",VLOOKUP($A27,T_stock[],COLUMN()-1,FALSE),"")</f>
        <v>25</v>
      </c>
      <c r="F27" s="11">
        <f>IF($A27&lt;&gt;"",VLOOKUP($A27,T_stock[],COLUMN()-1,FALSE),"")</f>
        <v>0.45</v>
      </c>
      <c r="G27" s="11">
        <f>IF($A27&lt;&gt;"",VLOOKUP($A27,T_stock[],COLUMN()-1,FALSE),"")</f>
        <v>1.6</v>
      </c>
      <c r="H27" s="7">
        <v>20</v>
      </c>
      <c r="I27" s="12">
        <v>41353</v>
      </c>
    </row>
    <row r="28" spans="1:9">
      <c r="A28" s="13" t="s">
        <v>51</v>
      </c>
      <c r="B28" s="7" t="s">
        <v>16</v>
      </c>
      <c r="C28" s="7" t="str">
        <f>IF($A28&lt;&gt;"",VLOOKUP($A28,T_stock[],COLUMN()-1,FALSE),"")</f>
        <v>Bouton</v>
      </c>
      <c r="D28" s="7" t="str">
        <f>IF($A28&lt;&gt;"",VLOOKUP($A28,T_stock[],COLUMN()-1,FALSE),"")</f>
        <v>Rond noir rainures blanches</v>
      </c>
      <c r="E28" s="7">
        <f>IF($A28&lt;&gt;"",VLOOKUP($A28,T_stock[],COLUMN()-1,FALSE),"")</f>
        <v>23</v>
      </c>
      <c r="F28" s="11">
        <f>IF($A28&lt;&gt;"",VLOOKUP($A28,T_stock[],COLUMN()-1,FALSE),"")</f>
        <v>0.45</v>
      </c>
      <c r="G28" s="11">
        <f>IF($A28&lt;&gt;"",VLOOKUP($A28,T_stock[],COLUMN()-1,FALSE),"")</f>
        <v>1.6</v>
      </c>
      <c r="H28" s="7">
        <v>16</v>
      </c>
      <c r="I28" s="12">
        <v>41353</v>
      </c>
    </row>
    <row r="29" spans="1:9">
      <c r="A29" s="13" t="s">
        <v>58</v>
      </c>
      <c r="B29" s="7" t="s">
        <v>109</v>
      </c>
      <c r="C29" s="7" t="s">
        <v>126</v>
      </c>
      <c r="D29" s="7" t="str">
        <f>IF($A29&lt;&gt;"",VLOOKUP($A29,T_stock[],COLUMN()-1,FALSE),"")</f>
        <v>Noir gravé ancre</v>
      </c>
      <c r="E29" s="7">
        <f>IF($A29&lt;&gt;"",VLOOKUP($A29,T_stock[],COLUMN()-1,FALSE),"")</f>
        <v>25</v>
      </c>
      <c r="F29" s="11">
        <f>IF($A29&lt;&gt;"",VLOOKUP($A29,T_stock[],COLUMN()-1,FALSE),"")</f>
        <v>0.45</v>
      </c>
      <c r="G29" s="11">
        <f>IF($A29&lt;&gt;"",VLOOKUP($A29,T_stock[],COLUMN()-1,FALSE),"")</f>
        <v>1.6</v>
      </c>
      <c r="H29" s="7">
        <v>12</v>
      </c>
      <c r="I29" s="12">
        <v>41353</v>
      </c>
    </row>
    <row r="30" spans="1:9">
      <c r="A30" s="13" t="s">
        <v>60</v>
      </c>
      <c r="B30" s="7" t="s">
        <v>16</v>
      </c>
      <c r="C30" s="7" t="str">
        <f>IF($A30&lt;&gt;"",VLOOKUP($A30,T_stock[],COLUMN()-1,FALSE),"")</f>
        <v>Bouton</v>
      </c>
      <c r="D30" s="7" t="str">
        <f>IF($A30&lt;&gt;"",VLOOKUP($A30,T_stock[],COLUMN()-1,FALSE),"")</f>
        <v xml:space="preserve">Rond doré et noir </v>
      </c>
      <c r="E30" s="7">
        <f>IF($A30&lt;&gt;"",VLOOKUP($A30,T_stock[],COLUMN()-1,FALSE),"")</f>
        <v>15</v>
      </c>
      <c r="F30" s="11">
        <f>IF($A30&lt;&gt;"",VLOOKUP($A30,T_stock[],COLUMN()-1,FALSE),"")</f>
        <v>0.51</v>
      </c>
      <c r="G30" s="11">
        <f>IF($A30&lt;&gt;"",VLOOKUP($A30,T_stock[],COLUMN()-1,FALSE),"")</f>
        <v>1.8</v>
      </c>
      <c r="H30" s="7">
        <v>20</v>
      </c>
      <c r="I30" s="12">
        <v>41353</v>
      </c>
    </row>
    <row r="31" spans="1:9">
      <c r="A31" s="13" t="s">
        <v>62</v>
      </c>
      <c r="B31" s="7" t="s">
        <v>16</v>
      </c>
      <c r="C31" s="7" t="str">
        <f>IF($A31&lt;&gt;"",VLOOKUP($A31,T_stock[],COLUMN()-1,FALSE),"")</f>
        <v>Bouton</v>
      </c>
      <c r="D31" s="7" t="str">
        <f>IF($A31&lt;&gt;"",VLOOKUP($A31,T_stock[],COLUMN()-1,FALSE),"")</f>
        <v>Grand rond violet</v>
      </c>
      <c r="E31" s="7">
        <f>IF($A31&lt;&gt;"",VLOOKUP($A31,T_stock[],COLUMN()-1,FALSE),"")</f>
        <v>25</v>
      </c>
      <c r="F31" s="11">
        <f>IF($A31&lt;&gt;"",VLOOKUP($A31,T_stock[],COLUMN()-1,FALSE),"")</f>
        <v>0.51</v>
      </c>
      <c r="G31" s="11">
        <f>IF($A31&lt;&gt;"",VLOOKUP($A31,T_stock[],COLUMN()-1,FALSE),"")</f>
        <v>1.8</v>
      </c>
      <c r="H31" s="7">
        <v>12</v>
      </c>
      <c r="I31" s="12">
        <v>41353</v>
      </c>
    </row>
    <row r="32" spans="1:9">
      <c r="A32" s="13" t="s">
        <v>86</v>
      </c>
      <c r="B32" s="7" t="s">
        <v>16</v>
      </c>
      <c r="C32" s="7" t="str">
        <f>IF($A32&lt;&gt;"",VLOOKUP($A32,T_stock[],COLUMN()-1,FALSE),"")</f>
        <v>Bouton</v>
      </c>
      <c r="D32" s="7" t="str">
        <f>IF($A32&lt;&gt;"",VLOOKUP($A32,T_stock[],COLUMN()-1,FALSE),"")</f>
        <v>Grand rond gris et noir</v>
      </c>
      <c r="E32" s="7">
        <f>IF($A32&lt;&gt;"",VLOOKUP($A32,T_stock[],COLUMN()-1,FALSE),"")</f>
        <v>25</v>
      </c>
      <c r="F32" s="11">
        <f>IF($A32&lt;&gt;"",VLOOKUP($A32,T_stock[],COLUMN()-1,FALSE),"")</f>
        <v>0.51</v>
      </c>
      <c r="G32" s="11">
        <f>IF($A32&lt;&gt;"",VLOOKUP($A32,T_stock[],COLUMN()-1,FALSE),"")</f>
        <v>1.8</v>
      </c>
      <c r="H32" s="7">
        <v>12</v>
      </c>
      <c r="I32" s="12">
        <v>41353</v>
      </c>
    </row>
    <row r="33" spans="1:11">
      <c r="A33" s="14" t="s">
        <v>87</v>
      </c>
      <c r="B33" s="15" t="s">
        <v>16</v>
      </c>
      <c r="C33" s="7" t="str">
        <f>IF($A33&lt;&gt;"",VLOOKUP($A33,T_stock[],COLUMN()-1,FALSE),"")</f>
        <v>Bouton</v>
      </c>
      <c r="D33" s="7" t="str">
        <f>IF($A33&lt;&gt;"",VLOOKUP($A33,T_stock[],COLUMN()-1,FALSE),"")</f>
        <v>Très grand métal cœur</v>
      </c>
      <c r="E33" s="7">
        <f>IF($A33&lt;&gt;"",VLOOKUP($A33,T_stock[],COLUMN()-1,FALSE),"")</f>
        <v>23</v>
      </c>
      <c r="F33" s="11">
        <f>IF($A33&lt;&gt;"",VLOOKUP($A33,T_stock[],COLUMN()-1,FALSE),"")</f>
        <v>0.51</v>
      </c>
      <c r="G33" s="11">
        <f>IF($A33&lt;&gt;"",VLOOKUP($A33,T_stock[],COLUMN()-1,FALSE),"")</f>
        <v>1.8</v>
      </c>
      <c r="H33" s="15">
        <v>20</v>
      </c>
      <c r="I33" s="12">
        <v>41353</v>
      </c>
    </row>
    <row r="34" spans="1:11">
      <c r="A34" s="14" t="s">
        <v>88</v>
      </c>
      <c r="B34" s="15" t="s">
        <v>109</v>
      </c>
      <c r="C34" s="7" t="str">
        <f>IF($A34&lt;&gt;"",VLOOKUP($A34,T_stock[],COLUMN()-1,FALSE),"")</f>
        <v>Motif</v>
      </c>
      <c r="D34" s="7" t="str">
        <f>IF($A34&lt;&gt;"",VLOOKUP($A34,T_stock[],COLUMN()-1,FALSE),"")</f>
        <v>Drapeau anglais</v>
      </c>
      <c r="E34" s="7">
        <f>IF($A34&lt;&gt;"",VLOOKUP($A34,T_stock[],COLUMN()-1,FALSE),"")</f>
        <v>0</v>
      </c>
      <c r="F34" s="11">
        <f>IF($A34&lt;&gt;"",VLOOKUP($A34,T_stock[],COLUMN()-1,FALSE),"")</f>
        <v>1.1000000000000001</v>
      </c>
      <c r="G34" s="11">
        <f>IF($A34&lt;&gt;"",VLOOKUP($A34,T_stock[],COLUMN()-1,FALSE),"")</f>
        <v>3.9</v>
      </c>
      <c r="H34" s="15">
        <v>5</v>
      </c>
      <c r="I34" s="12">
        <v>41353</v>
      </c>
    </row>
    <row r="35" spans="1:11">
      <c r="A35" s="13" t="s">
        <v>68</v>
      </c>
      <c r="B35" s="7" t="s">
        <v>109</v>
      </c>
      <c r="C35" s="7" t="str">
        <f>IF($A35&lt;&gt;"",VLOOKUP($A35,T_stock[],COLUMN()-1,FALSE),"")</f>
        <v>Motif</v>
      </c>
      <c r="D35" s="7" t="str">
        <f>IF($A35&lt;&gt;"",VLOOKUP($A35,T_stock[],COLUMN()-1,FALSE),"")</f>
        <v>Ecusson fleur lys</v>
      </c>
      <c r="E35" s="7">
        <f>IF($A35&lt;&gt;"",VLOOKUP($A35,T_stock[],COLUMN()-1,FALSE),"")</f>
        <v>0</v>
      </c>
      <c r="F35" s="11">
        <f>IF($A35&lt;&gt;"",VLOOKUP($A35,T_stock[],COLUMN()-1,FALSE),"")</f>
        <v>1.1000000000000001</v>
      </c>
      <c r="G35" s="11">
        <f>IF($A35&lt;&gt;"",VLOOKUP($A35,T_stock[],COLUMN()-1,FALSE),"")</f>
        <v>3.9</v>
      </c>
      <c r="H35" s="7">
        <v>5</v>
      </c>
      <c r="I35" s="12">
        <v>41353</v>
      </c>
    </row>
    <row r="36" spans="1:11">
      <c r="A36" s="13" t="s">
        <v>65</v>
      </c>
      <c r="B36" s="7" t="s">
        <v>109</v>
      </c>
      <c r="C36" s="7" t="str">
        <f>IF($A36&lt;&gt;"",VLOOKUP($A36,T_stock[],COLUMN()-1,FALSE),"")</f>
        <v>Motif</v>
      </c>
      <c r="D36" s="7" t="str">
        <f>IF($A36&lt;&gt;"",VLOOKUP($A36,T_stock[],COLUMN()-1,FALSE),"")</f>
        <v>Drapeau français</v>
      </c>
      <c r="E36" s="7">
        <f>IF($A36&lt;&gt;"",VLOOKUP($A36,T_stock[],COLUMN()-1,FALSE),"")</f>
        <v>0</v>
      </c>
      <c r="F36" s="11">
        <f>IF($A36&lt;&gt;"",VLOOKUP($A36,T_stock[],COLUMN()-1,FALSE),"")</f>
        <v>1.1000000000000001</v>
      </c>
      <c r="G36" s="11">
        <f>IF($A36&lt;&gt;"",VLOOKUP($A36,T_stock[],COLUMN()-1,FALSE),"")</f>
        <v>3.9</v>
      </c>
      <c r="H36" s="7">
        <v>5</v>
      </c>
      <c r="I36" s="12">
        <v>41353</v>
      </c>
    </row>
    <row r="37" spans="1:11">
      <c r="A37" s="13" t="s">
        <v>89</v>
      </c>
      <c r="B37" s="7" t="s">
        <v>109</v>
      </c>
      <c r="C37" s="7" t="str">
        <f>IF($A37&lt;&gt;"",VLOOKUP($A37,T_stock[],COLUMN()-1,FALSE),"")</f>
        <v>Motif</v>
      </c>
      <c r="D37" s="7" t="str">
        <f>IF($A37&lt;&gt;"",VLOOKUP($A37,T_stock[],COLUMN()-1,FALSE),"")</f>
        <v>Cœur paillette noir</v>
      </c>
      <c r="E37" s="7">
        <f>IF($A37&lt;&gt;"",VLOOKUP($A37,T_stock[],COLUMN()-1,FALSE),"")</f>
        <v>0</v>
      </c>
      <c r="F37" s="11">
        <f>IF($A37&lt;&gt;"",VLOOKUP($A37,T_stock[],COLUMN()-1,FALSE),"")</f>
        <v>1.1000000000000001</v>
      </c>
      <c r="G37" s="11">
        <f>IF($A37&lt;&gt;"",VLOOKUP($A37,T_stock[],COLUMN()-1,FALSE),"")</f>
        <v>3.9</v>
      </c>
      <c r="H37" s="7">
        <v>5</v>
      </c>
      <c r="I37" s="12">
        <v>41353</v>
      </c>
    </row>
    <row r="38" spans="1:11">
      <c r="A38" s="13" t="s">
        <v>89</v>
      </c>
      <c r="B38" s="7" t="s">
        <v>109</v>
      </c>
      <c r="C38" s="7" t="str">
        <f>IF($A38&lt;&gt;"",VLOOKUP($A38,T_stock[],COLUMN()-1,FALSE),"")</f>
        <v>Motif</v>
      </c>
      <c r="D38" s="7" t="str">
        <f>IF($A38&lt;&gt;"",VLOOKUP($A38,T_stock[],COLUMN()-1,FALSE),"")</f>
        <v>Cœur paillette noir</v>
      </c>
      <c r="E38" s="7">
        <f>IF($A38&lt;&gt;"",VLOOKUP($A38,T_stock[],COLUMN()-1,FALSE),"")</f>
        <v>0</v>
      </c>
      <c r="F38" s="11">
        <f>IF($A38&lt;&gt;"",VLOOKUP($A38,T_stock[],COLUMN()-1,FALSE),"")</f>
        <v>1.1000000000000001</v>
      </c>
      <c r="G38" s="11">
        <f>IF($A38&lt;&gt;"",VLOOKUP($A38,T_stock[],COLUMN()-1,FALSE),"")</f>
        <v>3.9</v>
      </c>
      <c r="H38" s="7">
        <v>5</v>
      </c>
      <c r="I38" s="12">
        <v>41353</v>
      </c>
    </row>
    <row r="39" spans="1:11">
      <c r="A39" s="13" t="s">
        <v>70</v>
      </c>
      <c r="B39" s="7" t="s">
        <v>109</v>
      </c>
      <c r="C39" s="7" t="str">
        <f>IF($A39&lt;&gt;"",VLOOKUP($A39,T_stock[],COLUMN()-1,FALSE),"")</f>
        <v>Motif</v>
      </c>
      <c r="D39" s="7" t="str">
        <f>IF($A39&lt;&gt;"",VLOOKUP($A39,T_stock[],COLUMN()-1,FALSE),"")</f>
        <v>Cœur tweed</v>
      </c>
      <c r="E39" s="7">
        <f>IF($A39&lt;&gt;"",VLOOKUP($A39,T_stock[],COLUMN()-1,FALSE),"")</f>
        <v>0</v>
      </c>
      <c r="F39" s="11">
        <f>IF($A39&lt;&gt;"",VLOOKUP($A39,T_stock[],COLUMN()-1,FALSE),"")</f>
        <v>1.94</v>
      </c>
      <c r="G39" s="11">
        <f>IF($A39&lt;&gt;"",VLOOKUP($A39,T_stock[],COLUMN()-1,FALSE),"")</f>
        <v>6.5</v>
      </c>
      <c r="H39" s="7">
        <v>1</v>
      </c>
      <c r="I39" s="12">
        <v>41353</v>
      </c>
      <c r="K39" s="4" t="s">
        <v>153</v>
      </c>
    </row>
    <row r="40" spans="1:11">
      <c r="A40" s="13" t="s">
        <v>66</v>
      </c>
      <c r="B40" s="7" t="s">
        <v>109</v>
      </c>
      <c r="C40" s="7" t="str">
        <f>IF($A40&lt;&gt;"",VLOOKUP($A40,T_stock[],COLUMN()-1,FALSE),"")</f>
        <v>Motif</v>
      </c>
      <c r="D40" s="7" t="str">
        <f>IF($A40&lt;&gt;"",VLOOKUP($A40,T_stock[],COLUMN()-1,FALSE),"")</f>
        <v>Cœur paillette rouge</v>
      </c>
      <c r="E40" s="7">
        <f>IF($A40&lt;&gt;"",VLOOKUP($A40,T_stock[],COLUMN()-1,FALSE),"")</f>
        <v>0</v>
      </c>
      <c r="F40" s="11">
        <f>IF($A40&lt;&gt;"",VLOOKUP($A40,T_stock[],COLUMN()-1,FALSE),"")</f>
        <v>1.94</v>
      </c>
      <c r="G40" s="11">
        <f>IF($A40&lt;&gt;"",VLOOKUP($A40,T_stock[],COLUMN()-1,FALSE),"")</f>
        <v>6.5</v>
      </c>
      <c r="H40" s="7">
        <v>5</v>
      </c>
      <c r="I40" s="12">
        <v>41353</v>
      </c>
    </row>
    <row r="41" spans="1:11">
      <c r="A41" s="13" t="s">
        <v>90</v>
      </c>
      <c r="B41" s="7" t="s">
        <v>109</v>
      </c>
      <c r="C41" s="7" t="str">
        <f>IF($A41&lt;&gt;"",VLOOKUP($A41,T_stock[],COLUMN()-1,FALSE),"")</f>
        <v>Motif</v>
      </c>
      <c r="D41" s="7" t="str">
        <f>IF($A41&lt;&gt;"",VLOOKUP($A41,T_stock[],COLUMN()-1,FALSE),"")</f>
        <v>Fleur rose</v>
      </c>
      <c r="E41" s="7">
        <f>IF($A41&lt;&gt;"",VLOOKUP($A41,T_stock[],COLUMN()-1,FALSE),"")</f>
        <v>0</v>
      </c>
      <c r="F41" s="11">
        <f>IF($A41&lt;&gt;"",VLOOKUP($A41,T_stock[],COLUMN()-1,FALSE),"")</f>
        <v>1.22</v>
      </c>
      <c r="G41" s="11">
        <f>IF($A41&lt;&gt;"",VLOOKUP($A41,T_stock[],COLUMN()-1,FALSE),"")</f>
        <v>4.3</v>
      </c>
      <c r="H41" s="7">
        <v>5</v>
      </c>
      <c r="I41" s="12">
        <v>41353</v>
      </c>
    </row>
    <row r="42" spans="1:11">
      <c r="A42" s="13" t="s">
        <v>91</v>
      </c>
      <c r="B42" s="7" t="s">
        <v>109</v>
      </c>
      <c r="C42" s="7" t="str">
        <f>IF($A42&lt;&gt;"",VLOOKUP($A42,T_stock[],COLUMN()-1,FALSE),"")</f>
        <v>Motif</v>
      </c>
      <c r="D42" s="7" t="str">
        <f>IF($A42&lt;&gt;"",VLOOKUP($A42,T_stock[],COLUMN()-1,FALSE),"")</f>
        <v>Tête de mort brillante</v>
      </c>
      <c r="E42" s="7">
        <f>IF($A42&lt;&gt;"",VLOOKUP($A42,T_stock[],COLUMN()-1,FALSE),"")</f>
        <v>0</v>
      </c>
      <c r="F42" s="11">
        <f>IF($A42&lt;&gt;"",VLOOKUP($A42,T_stock[],COLUMN()-1,FALSE),"")</f>
        <v>0.8</v>
      </c>
      <c r="G42" s="11">
        <f>IF($A42&lt;&gt;"",VLOOKUP($A42,T_stock[],COLUMN()-1,FALSE),"")</f>
        <v>2.8</v>
      </c>
      <c r="H42" s="7">
        <v>5</v>
      </c>
      <c r="I42" s="12">
        <v>41353</v>
      </c>
    </row>
    <row r="43" spans="1:11">
      <c r="A43" s="13" t="s">
        <v>92</v>
      </c>
      <c r="B43" s="7" t="s">
        <v>109</v>
      </c>
      <c r="C43" s="7" t="str">
        <f>IF($A43&lt;&gt;"",VLOOKUP($A43,T_stock[],COLUMN()-1,FALSE),"")</f>
        <v>Motif</v>
      </c>
      <c r="D43" s="7" t="str">
        <f>IF($A43&lt;&gt;"",VLOOKUP($A43,T_stock[],COLUMN()-1,FALSE),"")</f>
        <v>3 cœurs brillants rouges</v>
      </c>
      <c r="E43" s="7">
        <f>IF($A43&lt;&gt;"",VLOOKUP($A43,T_stock[],COLUMN()-1,FALSE),"")</f>
        <v>0</v>
      </c>
      <c r="F43" s="11">
        <f>IF($A43&lt;&gt;"",VLOOKUP($A43,T_stock[],COLUMN()-1,FALSE),"")</f>
        <v>1.39</v>
      </c>
      <c r="G43" s="11">
        <f>IF($A43&lt;&gt;"",VLOOKUP($A43,T_stock[],COLUMN()-1,FALSE),"")</f>
        <v>4.8</v>
      </c>
      <c r="H43" s="7">
        <v>5</v>
      </c>
      <c r="I43" s="12">
        <v>41353</v>
      </c>
    </row>
    <row r="44" spans="1:11">
      <c r="A44" s="13" t="s">
        <v>93</v>
      </c>
      <c r="B44" s="7" t="s">
        <v>109</v>
      </c>
      <c r="C44" s="7" t="str">
        <f>IF($A44&lt;&gt;"",VLOOKUP($A44,T_stock[],COLUMN()-1,FALSE),"")</f>
        <v>Motif</v>
      </c>
      <c r="D44" s="7" t="str">
        <f>IF($A44&lt;&gt;"",VLOOKUP($A44,T_stock[],COLUMN()-1,FALSE),"")</f>
        <v>3 fleurs brillantes roses</v>
      </c>
      <c r="E44" s="7">
        <f>IF($A44&lt;&gt;"",VLOOKUP($A44,T_stock[],COLUMN()-1,FALSE),"")</f>
        <v>0</v>
      </c>
      <c r="F44" s="11">
        <f>IF($A44&lt;&gt;"",VLOOKUP($A44,T_stock[],COLUMN()-1,FALSE),"")</f>
        <v>1.39</v>
      </c>
      <c r="G44" s="11">
        <f>IF($A44&lt;&gt;"",VLOOKUP($A44,T_stock[],COLUMN()-1,FALSE),"")</f>
        <v>4.8</v>
      </c>
      <c r="H44" s="7">
        <v>3</v>
      </c>
      <c r="I44" s="12">
        <v>41353</v>
      </c>
    </row>
    <row r="45" spans="1:11">
      <c r="A45" s="13" t="s">
        <v>93</v>
      </c>
      <c r="B45" s="7" t="s">
        <v>109</v>
      </c>
      <c r="C45" s="7" t="str">
        <f>IF($A45&lt;&gt;"",VLOOKUP($A45,T_stock[],COLUMN()-1,FALSE),"")</f>
        <v>Motif</v>
      </c>
      <c r="D45" s="7" t="str">
        <f>IF($A45&lt;&gt;"",VLOOKUP($A45,T_stock[],COLUMN()-1,FALSE),"")</f>
        <v>3 fleurs brillantes roses</v>
      </c>
      <c r="E45" s="7">
        <f>IF($A45&lt;&gt;"",VLOOKUP($A45,T_stock[],COLUMN()-1,FALSE),"")</f>
        <v>0</v>
      </c>
      <c r="F45" s="11">
        <f>IF($A45&lt;&gt;"",VLOOKUP($A45,T_stock[],COLUMN()-1,FALSE),"")</f>
        <v>1.39</v>
      </c>
      <c r="G45" s="11">
        <f>IF($A45&lt;&gt;"",VLOOKUP($A45,T_stock[],COLUMN()-1,FALSE),"")</f>
        <v>4.8</v>
      </c>
      <c r="H45" s="7">
        <v>5</v>
      </c>
      <c r="I45" s="12">
        <v>41353</v>
      </c>
    </row>
    <row r="46" spans="1:11">
      <c r="A46" s="13" t="s">
        <v>94</v>
      </c>
      <c r="B46" s="7" t="s">
        <v>109</v>
      </c>
      <c r="C46" s="7" t="str">
        <f>IF($A46&lt;&gt;"",VLOOKUP($A46,T_stock[],COLUMN()-1,FALSE),"")</f>
        <v>Motif</v>
      </c>
      <c r="D46" s="7" t="str">
        <f>IF($A46&lt;&gt;"",VLOOKUP($A46,T_stock[],COLUMN()-1,FALSE),"")</f>
        <v>Timbre Tour Eiffel</v>
      </c>
      <c r="E46" s="7">
        <f>IF($A46&lt;&gt;"",VLOOKUP($A46,T_stock[],COLUMN()-1,FALSE),"")</f>
        <v>0</v>
      </c>
      <c r="F46" s="11">
        <f>IF($A46&lt;&gt;"",VLOOKUP($A46,T_stock[],COLUMN()-1,FALSE),"")</f>
        <v>1.01</v>
      </c>
      <c r="G46" s="11">
        <f>IF($A46&lt;&gt;"",VLOOKUP($A46,T_stock[],COLUMN()-1,FALSE),"")</f>
        <v>3.5</v>
      </c>
      <c r="H46" s="7">
        <v>10</v>
      </c>
      <c r="I46" s="12">
        <v>41353</v>
      </c>
    </row>
    <row r="47" spans="1:11">
      <c r="A47" s="13" t="s">
        <v>95</v>
      </c>
      <c r="B47" s="7" t="s">
        <v>109</v>
      </c>
      <c r="C47" s="7" t="str">
        <f>IF($A47&lt;&gt;"",VLOOKUP($A47,T_stock[],COLUMN()-1,FALSE),"")</f>
        <v>Motif</v>
      </c>
      <c r="D47" s="7" t="str">
        <f>IF($A47&lt;&gt;"",VLOOKUP($A47,T_stock[],COLUMN()-1,FALSE),"")</f>
        <v>Rond racing</v>
      </c>
      <c r="E47" s="7">
        <f>IF($A47&lt;&gt;"",VLOOKUP($A47,T_stock[],COLUMN()-1,FALSE),"")</f>
        <v>0</v>
      </c>
      <c r="F47" s="11">
        <f>IF($A47&lt;&gt;"",VLOOKUP($A47,T_stock[],COLUMN()-1,FALSE),"")</f>
        <v>0.95</v>
      </c>
      <c r="G47" s="11">
        <f>IF($A47&lt;&gt;"",VLOOKUP($A47,T_stock[],COLUMN()-1,FALSE),"")</f>
        <v>3.2</v>
      </c>
      <c r="H47" s="7">
        <v>5</v>
      </c>
      <c r="I47" s="12">
        <v>41353</v>
      </c>
    </row>
    <row r="48" spans="1:11">
      <c r="A48" s="13" t="s">
        <v>96</v>
      </c>
      <c r="B48" s="7" t="s">
        <v>109</v>
      </c>
      <c r="C48" s="7" t="str">
        <f>IF($A48&lt;&gt;"",VLOOKUP($A48,T_stock[],COLUMN()-1,FALSE),"")</f>
        <v>Motif</v>
      </c>
      <c r="D48" s="7" t="str">
        <f>IF($A48&lt;&gt;"",VLOOKUP($A48,T_stock[],COLUMN()-1,FALSE),"")</f>
        <v>Chat</v>
      </c>
      <c r="E48" s="7">
        <f>IF($A48&lt;&gt;"",VLOOKUP($A48,T_stock[],COLUMN()-1,FALSE),"")</f>
        <v>0</v>
      </c>
      <c r="F48" s="11">
        <f>IF($A48&lt;&gt;"",VLOOKUP($A48,T_stock[],COLUMN()-1,FALSE),"")</f>
        <v>1.56</v>
      </c>
      <c r="G48" s="11">
        <f>IF($A48&lt;&gt;"",VLOOKUP($A48,T_stock[],COLUMN()-1,FALSE),"")</f>
        <v>5.3</v>
      </c>
      <c r="H48" s="7">
        <v>5</v>
      </c>
      <c r="I48" s="12">
        <v>41353</v>
      </c>
    </row>
    <row r="49" spans="1:9">
      <c r="A49" s="13" t="s">
        <v>97</v>
      </c>
      <c r="B49" s="7" t="s">
        <v>109</v>
      </c>
      <c r="C49" s="7" t="str">
        <f>IF($A49&lt;&gt;"",VLOOKUP($A49,T_stock[],COLUMN()-1,FALSE),"")</f>
        <v>A riveter</v>
      </c>
      <c r="D49" s="7" t="str">
        <f>IF($A49&lt;&gt;"",VLOOKUP($A49,T_stock[],COLUMN()-1,FALSE),"")</f>
        <v>Œillet noir</v>
      </c>
      <c r="E49" s="7" t="str">
        <f>IF($A49&lt;&gt;"",VLOOKUP($A49,T_stock[],COLUMN()-1,FALSE),"")</f>
        <v>5mm</v>
      </c>
      <c r="F49" s="11">
        <f>IF($A49&lt;&gt;"",VLOOKUP($A49,T_stock[],COLUMN()-1,FALSE),"")</f>
        <v>2.95</v>
      </c>
      <c r="G49" s="11">
        <f>IF($A49&lt;&gt;"",VLOOKUP($A49,T_stock[],COLUMN()-1,FALSE),"")</f>
        <v>8.9</v>
      </c>
      <c r="H49" s="7">
        <v>5</v>
      </c>
      <c r="I49" s="12">
        <v>41353</v>
      </c>
    </row>
    <row r="50" spans="1:9">
      <c r="A50" s="13" t="s">
        <v>98</v>
      </c>
      <c r="B50" s="7" t="s">
        <v>109</v>
      </c>
      <c r="C50" s="7" t="str">
        <f>IF($A50&lt;&gt;"",VLOOKUP($A50,T_stock[],COLUMN()-1,FALSE),"")</f>
        <v>Fil</v>
      </c>
      <c r="D50" s="7" t="str">
        <f>IF($A50&lt;&gt;"",VLOOKUP($A50,T_stock[],COLUMN()-1,FALSE),"")</f>
        <v>Lastex blanc</v>
      </c>
      <c r="E50" s="7">
        <f>IF($A50&lt;&gt;"",VLOOKUP($A50,T_stock[],COLUMN()-1,FALSE),"")</f>
        <v>0</v>
      </c>
      <c r="F50" s="11">
        <f>IF($A50&lt;&gt;"",VLOOKUP($A50,T_stock[],COLUMN()-1,FALSE),"")</f>
        <v>0.85</v>
      </c>
      <c r="G50" s="11">
        <f>IF($A50&lt;&gt;"",VLOOKUP($A50,T_stock[],COLUMN()-1,FALSE),"")</f>
        <v>2.9</v>
      </c>
      <c r="H50" s="7">
        <v>10</v>
      </c>
      <c r="I50" s="12">
        <v>41353</v>
      </c>
    </row>
    <row r="51" spans="1:9">
      <c r="A51" s="13" t="s">
        <v>99</v>
      </c>
      <c r="B51" s="7" t="s">
        <v>109</v>
      </c>
      <c r="C51" s="7" t="str">
        <f>IF($A51&lt;&gt;"",VLOOKUP($A51,T_stock[],COLUMN()-1,FALSE),"")</f>
        <v>Fil</v>
      </c>
      <c r="D51" s="7" t="str">
        <f>IF($A51&lt;&gt;"",VLOOKUP($A51,T_stock[],COLUMN()-1,FALSE),"")</f>
        <v>Lastex noir</v>
      </c>
      <c r="E51" s="7">
        <f>IF($A51&lt;&gt;"",VLOOKUP($A51,T_stock[],COLUMN()-1,FALSE),"")</f>
        <v>0</v>
      </c>
      <c r="F51" s="11">
        <f>IF($A51&lt;&gt;"",VLOOKUP($A51,T_stock[],COLUMN()-1,FALSE),"")</f>
        <v>0.85</v>
      </c>
      <c r="G51" s="11">
        <f>IF($A51&lt;&gt;"",VLOOKUP($A51,T_stock[],COLUMN()-1,FALSE),"")</f>
        <v>2.9</v>
      </c>
      <c r="H51" s="7">
        <v>10</v>
      </c>
      <c r="I51" s="12">
        <v>41353</v>
      </c>
    </row>
    <row r="52" spans="1:9">
      <c r="A52" s="13" t="s">
        <v>99</v>
      </c>
      <c r="B52" s="7" t="s">
        <v>109</v>
      </c>
      <c r="C52" s="7" t="str">
        <f>IF($A52&lt;&gt;"",VLOOKUP($A52,T_stock[],COLUMN()-1,FALSE),"")</f>
        <v>Fil</v>
      </c>
      <c r="D52" s="7" t="str">
        <f>IF($A52&lt;&gt;"",VLOOKUP($A52,T_stock[],COLUMN()-1,FALSE),"")</f>
        <v>Lastex noir</v>
      </c>
      <c r="E52" s="7">
        <f>IF($A52&lt;&gt;"",VLOOKUP($A52,T_stock[],COLUMN()-1,FALSE),"")</f>
        <v>0</v>
      </c>
      <c r="F52" s="11">
        <f>IF($A52&lt;&gt;"",VLOOKUP($A52,T_stock[],COLUMN()-1,FALSE),"")</f>
        <v>0.85</v>
      </c>
      <c r="G52" s="11">
        <f>IF($A52&lt;&gt;"",VLOOKUP($A52,T_stock[],COLUMN()-1,FALSE),"")</f>
        <v>2.9</v>
      </c>
      <c r="H52" s="7">
        <v>5</v>
      </c>
      <c r="I52" s="12">
        <v>41353</v>
      </c>
    </row>
    <row r="53" spans="1:9">
      <c r="A53" s="13" t="s">
        <v>99</v>
      </c>
      <c r="B53" s="7" t="s">
        <v>109</v>
      </c>
      <c r="C53" s="7" t="str">
        <f>IF($A53&lt;&gt;"",VLOOKUP($A53,T_stock[],COLUMN()-1,FALSE),"")</f>
        <v>Fil</v>
      </c>
      <c r="D53" s="7" t="str">
        <f>IF($A53&lt;&gt;"",VLOOKUP($A53,T_stock[],COLUMN()-1,FALSE),"")</f>
        <v>Lastex noir</v>
      </c>
      <c r="E53" s="7">
        <f>IF($A53&lt;&gt;"",VLOOKUP($A53,T_stock[],COLUMN()-1,FALSE),"")</f>
        <v>0</v>
      </c>
      <c r="F53" s="11">
        <f>IF($A53&lt;&gt;"",VLOOKUP($A53,T_stock[],COLUMN()-1,FALSE),"")</f>
        <v>0.85</v>
      </c>
      <c r="G53" s="11">
        <f>IF($A53&lt;&gt;"",VLOOKUP($A53,T_stock[],COLUMN()-1,FALSE),"")</f>
        <v>2.9</v>
      </c>
      <c r="H53" s="7">
        <v>5</v>
      </c>
      <c r="I53" s="12">
        <v>41353</v>
      </c>
    </row>
    <row r="54" spans="1:9">
      <c r="A54" s="13" t="s">
        <v>100</v>
      </c>
      <c r="B54" s="7" t="s">
        <v>109</v>
      </c>
      <c r="C54" s="7" t="str">
        <f>IF($A54&lt;&gt;"",VLOOKUP($A54,T_stock[],COLUMN()-1,FALSE),"")</f>
        <v>Mercerie</v>
      </c>
      <c r="D54" s="7" t="str">
        <f>IF($A54&lt;&gt;"",VLOOKUP($A54,T_stock[],COLUMN()-1,FALSE),"")</f>
        <v>Attache bretelle blanche</v>
      </c>
      <c r="E54" s="7">
        <f>IF($A54&lt;&gt;"",VLOOKUP($A54,T_stock[],COLUMN()-1,FALSE),"")</f>
        <v>0</v>
      </c>
      <c r="F54" s="11">
        <f>IF($A54&lt;&gt;"",VLOOKUP($A54,T_stock[],COLUMN()-1,FALSE),"")</f>
        <v>2.6</v>
      </c>
      <c r="G54" s="11">
        <f>IF($A54&lt;&gt;"",VLOOKUP($A54,T_stock[],COLUMN()-1,FALSE),"")</f>
        <v>7.1</v>
      </c>
      <c r="H54" s="7">
        <v>5</v>
      </c>
      <c r="I54" s="12">
        <v>41353</v>
      </c>
    </row>
    <row r="55" spans="1:9">
      <c r="A55" s="13" t="s">
        <v>101</v>
      </c>
      <c r="B55" s="7" t="s">
        <v>109</v>
      </c>
      <c r="C55" s="7" t="str">
        <f>IF($A55&lt;&gt;"",VLOOKUP($A55,T_stock[],COLUMN()-1,FALSE),"")</f>
        <v>Mercerie</v>
      </c>
      <c r="D55" s="7" t="str">
        <f>IF($A55&lt;&gt;"",VLOOKUP($A55,T_stock[],COLUMN()-1,FALSE),"")</f>
        <v>Craie blanche</v>
      </c>
      <c r="E55" s="7">
        <f>IF($A55&lt;&gt;"",VLOOKUP($A55,T_stock[],COLUMN()-1,FALSE),"")</f>
        <v>0</v>
      </c>
      <c r="F55" s="11">
        <f>IF($A55&lt;&gt;"",VLOOKUP($A55,T_stock[],COLUMN()-1,FALSE),"")</f>
        <v>0.7</v>
      </c>
      <c r="G55" s="11">
        <f>IF($A55&lt;&gt;"",VLOOKUP($A55,T_stock[],COLUMN()-1,FALSE),"")</f>
        <v>2.5</v>
      </c>
      <c r="H55" s="7">
        <v>5</v>
      </c>
      <c r="I55" s="12">
        <v>41353</v>
      </c>
    </row>
    <row r="56" spans="1:9">
      <c r="A56" s="13" t="s">
        <v>101</v>
      </c>
      <c r="B56" s="7" t="s">
        <v>109</v>
      </c>
      <c r="C56" s="7" t="str">
        <f>IF($A56&lt;&gt;"",VLOOKUP($A56,T_stock[],COLUMN()-1,FALSE),"")</f>
        <v>Mercerie</v>
      </c>
      <c r="D56" s="7" t="str">
        <f>IF($A56&lt;&gt;"",VLOOKUP($A56,T_stock[],COLUMN()-1,FALSE),"")</f>
        <v>Craie blanche</v>
      </c>
      <c r="E56" s="7">
        <f>IF($A56&lt;&gt;"",VLOOKUP($A56,T_stock[],COLUMN()-1,FALSE),"")</f>
        <v>0</v>
      </c>
      <c r="F56" s="11">
        <f>IF($A56&lt;&gt;"",VLOOKUP($A56,T_stock[],COLUMN()-1,FALSE),"")</f>
        <v>0.7</v>
      </c>
      <c r="G56" s="11">
        <f>IF($A56&lt;&gt;"",VLOOKUP($A56,T_stock[],COLUMN()-1,FALSE),"")</f>
        <v>2.5</v>
      </c>
      <c r="H56" s="7">
        <v>5</v>
      </c>
      <c r="I56" s="12">
        <v>41353</v>
      </c>
    </row>
    <row r="57" spans="1:9">
      <c r="A57" s="13" t="s">
        <v>102</v>
      </c>
      <c r="B57" s="7" t="s">
        <v>109</v>
      </c>
      <c r="C57" s="7" t="str">
        <f>IF($A57&lt;&gt;"",VLOOKUP($A57,T_stock[],COLUMN()-1,FALSE),"")</f>
        <v>Mercerie</v>
      </c>
      <c r="D57" s="7" t="str">
        <f>IF($A57&lt;&gt;"",VLOOKUP($A57,T_stock[],COLUMN()-1,FALSE),"")</f>
        <v>Aimant</v>
      </c>
      <c r="E57" s="7">
        <f>IF($A57&lt;&gt;"",VLOOKUP($A57,T_stock[],COLUMN()-1,FALSE),"")</f>
        <v>0</v>
      </c>
      <c r="F57" s="11">
        <f>IF($A57&lt;&gt;"",VLOOKUP($A57,T_stock[],COLUMN()-1,FALSE),"")</f>
        <v>1.02</v>
      </c>
      <c r="G57" s="11">
        <f>IF($A57&lt;&gt;"",VLOOKUP($A57,T_stock[],COLUMN()-1,FALSE),"")</f>
        <v>3.1</v>
      </c>
      <c r="H57" s="7">
        <v>5</v>
      </c>
      <c r="I57" s="12">
        <v>41353</v>
      </c>
    </row>
    <row r="58" spans="1:9">
      <c r="A58" s="13" t="s">
        <v>103</v>
      </c>
      <c r="B58" s="7" t="s">
        <v>109</v>
      </c>
      <c r="C58" s="7" t="str">
        <f>IF($A58&lt;&gt;"",VLOOKUP($A58,T_stock[],COLUMN()-1,FALSE),"")</f>
        <v>Mercerie</v>
      </c>
      <c r="D58" s="7" t="str">
        <f>IF($A58&lt;&gt;"",VLOOKUP($A58,T_stock[],COLUMN()-1,FALSE),"")</f>
        <v>Pelote épingles</v>
      </c>
      <c r="E58" s="7">
        <f>IF($A58&lt;&gt;"",VLOOKUP($A58,T_stock[],COLUMN()-1,FALSE),"")</f>
        <v>0</v>
      </c>
      <c r="F58" s="11">
        <f>IF($A58&lt;&gt;"",VLOOKUP($A58,T_stock[],COLUMN()-1,FALSE),"")</f>
        <v>7.64</v>
      </c>
      <c r="G58" s="11">
        <f>IF($A58&lt;&gt;"",VLOOKUP($A58,T_stock[],COLUMN()-1,FALSE),"")</f>
        <v>18.5</v>
      </c>
      <c r="H58" s="7">
        <v>1</v>
      </c>
      <c r="I58" s="12">
        <v>41353</v>
      </c>
    </row>
    <row r="59" spans="1:9">
      <c r="A59" s="13" t="s">
        <v>104</v>
      </c>
      <c r="B59" s="7" t="s">
        <v>109</v>
      </c>
      <c r="C59" s="7" t="str">
        <f>IF($A59&lt;&gt;"",VLOOKUP($A59,T_stock[],COLUMN()-1,FALSE),"")</f>
        <v>Mercerie</v>
      </c>
      <c r="D59" s="7" t="str">
        <f>IF($A59&lt;&gt;"",VLOOKUP($A59,T_stock[],COLUMN()-1,FALSE),"")</f>
        <v>Epingles Bohin 100g</v>
      </c>
      <c r="E59" s="7">
        <f>IF($A59&lt;&gt;"",VLOOKUP($A59,T_stock[],COLUMN()-1,FALSE),"")</f>
        <v>4</v>
      </c>
      <c r="F59" s="11">
        <f>IF($A59&lt;&gt;"",VLOOKUP($A59,T_stock[],COLUMN()-1,FALSE),"")</f>
        <v>5.8</v>
      </c>
      <c r="G59" s="11">
        <f>IF($A59&lt;&gt;"",VLOOKUP($A59,T_stock[],COLUMN()-1,FALSE),"")</f>
        <v>16</v>
      </c>
      <c r="H59" s="7">
        <v>5</v>
      </c>
      <c r="I59" s="12">
        <v>41353</v>
      </c>
    </row>
    <row r="60" spans="1:9">
      <c r="A60" s="13" t="s">
        <v>105</v>
      </c>
      <c r="B60" s="7" t="s">
        <v>109</v>
      </c>
      <c r="C60" s="7" t="str">
        <f>IF($A60&lt;&gt;"",VLOOKUP($A60,T_stock[],COLUMN()-1,FALSE),"")</f>
        <v>Bouton</v>
      </c>
      <c r="D60" s="7" t="str">
        <f>IF($A60&lt;&gt;"",VLOOKUP($A60,T_stock[],COLUMN()-1,FALSE),"")</f>
        <v>Rond turquoise Kidz</v>
      </c>
      <c r="E60" s="7" t="str">
        <f>IF($A60&lt;&gt;"",VLOOKUP($A60,T_stock[],COLUMN()-1,FALSE),"")</f>
        <v>30x0,60</v>
      </c>
      <c r="F60" s="11">
        <f>IF($A60&lt;&gt;"",VLOOKUP($A60,T_stock[],COLUMN()-1,FALSE),"")</f>
        <v>1.76</v>
      </c>
      <c r="G60" s="11">
        <f>IF($A60&lt;&gt;"",VLOOKUP($A60,T_stock[],COLUMN()-1,FALSE),"")</f>
        <v>5.5</v>
      </c>
      <c r="H60" s="7">
        <v>5</v>
      </c>
      <c r="I60" s="12">
        <v>41353</v>
      </c>
    </row>
    <row r="61" spans="1:9">
      <c r="A61" s="13" t="s">
        <v>106</v>
      </c>
      <c r="B61" s="7" t="s">
        <v>109</v>
      </c>
      <c r="C61" s="7" t="str">
        <f>IF($A61&lt;&gt;"",VLOOKUP($A61,T_stock[],COLUMN()-1,FALSE),"")</f>
        <v>Colle</v>
      </c>
      <c r="D61" s="7" t="str">
        <f>IF($A61&lt;&gt;"",VLOOKUP($A61,T_stock[],COLUMN()-1,FALSE),"")</f>
        <v>Epingles Bohin 50g</v>
      </c>
      <c r="E61" s="7" t="str">
        <f>IF($A61&lt;&gt;"",VLOOKUP($A61,T_stock[],COLUMN()-1,FALSE),"")</f>
        <v>?</v>
      </c>
      <c r="F61" s="11">
        <f>IF($A61&lt;&gt;"",VLOOKUP($A61,T_stock[],COLUMN()-1,FALSE),"")</f>
        <v>2.9</v>
      </c>
      <c r="G61" s="11">
        <f>IF($A61&lt;&gt;"",VLOOKUP($A61,T_stock[],COLUMN()-1,FALSE),"")</f>
        <v>8.6999999999999993</v>
      </c>
      <c r="H61" s="7">
        <v>5</v>
      </c>
      <c r="I61" s="12">
        <v>41353</v>
      </c>
    </row>
    <row r="62" spans="1:9">
      <c r="A62" s="13" t="s">
        <v>107</v>
      </c>
      <c r="B62" s="7" t="s">
        <v>109</v>
      </c>
      <c r="C62" s="7" t="e">
        <f>IF($A62&lt;&gt;"",VLOOKUP($A62,T_stock[],COLUMN()-1,FALSE),"")</f>
        <v>#N/A</v>
      </c>
      <c r="D62" s="7" t="e">
        <f>IF($A62&lt;&gt;"",VLOOKUP($A62,T_stock[],COLUMN()-1,FALSE),"")</f>
        <v>#N/A</v>
      </c>
      <c r="E62" s="7" t="e">
        <f>IF($A62&lt;&gt;"",VLOOKUP($A62,T_stock[],COLUMN()-1,FALSE),"")</f>
        <v>#N/A</v>
      </c>
      <c r="F62" s="11" t="e">
        <f>IF($A62&lt;&gt;"",VLOOKUP($A62,T_stock[],COLUMN()-1,FALSE),"")</f>
        <v>#N/A</v>
      </c>
      <c r="G62" s="11" t="e">
        <f>IF($A62&lt;&gt;"",VLOOKUP($A62,T_stock[],COLUMN()-1,FALSE),"")</f>
        <v>#N/A</v>
      </c>
      <c r="H62" s="7">
        <v>5</v>
      </c>
      <c r="I62" s="12">
        <v>41353</v>
      </c>
    </row>
    <row r="63" spans="1:9">
      <c r="A63" s="13" t="s">
        <v>108</v>
      </c>
      <c r="B63" s="7" t="s">
        <v>16</v>
      </c>
      <c r="C63" s="7" t="str">
        <f>IF($A63&lt;&gt;"",VLOOKUP($A63,T_stock[],COLUMN()-1,FALSE),"")</f>
        <v>A riveter</v>
      </c>
      <c r="D63" s="7" t="str">
        <f>IF($A63&lt;&gt;"",VLOOKUP($A63,T_stock[],COLUMN()-1,FALSE),"")</f>
        <v>Œillet noir</v>
      </c>
      <c r="E63" s="7">
        <f>IF($A63&lt;&gt;"",VLOOKUP($A63,T_stock[],COLUMN()-1,FALSE),"")</f>
        <v>0</v>
      </c>
      <c r="F63" s="11">
        <f>IF($A63&lt;&gt;"",VLOOKUP($A63,T_stock[],COLUMN()-1,FALSE),"")</f>
        <v>0.7</v>
      </c>
      <c r="G63" s="11">
        <f>IF($A63&lt;&gt;"",VLOOKUP($A63,T_stock[],COLUMN()-1,FALSE),"")</f>
        <v>2.1</v>
      </c>
      <c r="H63" s="7">
        <v>5</v>
      </c>
      <c r="I63" s="12">
        <v>41353</v>
      </c>
    </row>
    <row r="64" spans="1:9">
      <c r="A64" s="13"/>
      <c r="B64" s="7"/>
      <c r="C64" s="7" t="str">
        <f>IF($A64&lt;&gt;"",VLOOKUP($A64,T_stock[],COLUMN()-1,FALSE),"")</f>
        <v/>
      </c>
      <c r="D64" s="7" t="str">
        <f>IF($A64&lt;&gt;"",VLOOKUP($A64,T_stock[],COLUMN()-1,FALSE),"")</f>
        <v/>
      </c>
      <c r="E64" s="7" t="str">
        <f>IF($A64&lt;&gt;"",VLOOKUP($A64,T_stock[],COLUMN()-1,FALSE),"")</f>
        <v/>
      </c>
      <c r="F64" s="11" t="str">
        <f>IF($A64&lt;&gt;"",VLOOKUP($A64,T_stock[],COLUMN()-1,FALSE),"")</f>
        <v/>
      </c>
      <c r="G64" s="11" t="str">
        <f>IF($A64&lt;&gt;"",VLOOKUP($A64,T_stock[],COLUMN()-1,FALSE),"")</f>
        <v/>
      </c>
      <c r="H64" s="7"/>
      <c r="I64" s="12"/>
    </row>
    <row r="65" spans="1:9">
      <c r="A65" s="1" t="s">
        <v>77</v>
      </c>
      <c r="B65" s="2" t="s">
        <v>78</v>
      </c>
      <c r="C65" s="1">
        <f>SUBTOTAL(103,[Famille])</f>
        <v>60</v>
      </c>
      <c r="D65" s="1"/>
      <c r="E65" s="1"/>
      <c r="F65" s="1"/>
      <c r="G65" s="2" t="s">
        <v>79</v>
      </c>
      <c r="H65" s="1">
        <f>SUBTOTAL(109,[Quantité])</f>
        <v>819</v>
      </c>
      <c r="I65" s="3"/>
    </row>
  </sheetData>
  <sortState ref="A6">
    <sortCondition ref="A6"/>
  </sortState>
  <mergeCells count="1">
    <mergeCell ref="A2:H2"/>
  </mergeCells>
  <dataValidations count="3">
    <dataValidation type="list" allowBlank="1" showInputMessage="1" showErrorMessage="1" sqref="B5:B64">
      <formula1>Fournisseurs</formula1>
    </dataValidation>
    <dataValidation type="list" allowBlank="1" showInputMessage="1" showErrorMessage="1" sqref="C5:C64">
      <formula1>Familles</formula1>
    </dataValidation>
    <dataValidation type="list" allowBlank="1" showInputMessage="1" showErrorMessage="1" sqref="A5:A64">
      <formula1>OFFSET(Références,MATCH(A5&amp;"*",Références,0)-1,,COUNTIF(Références,A5&amp;"*"))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I30"/>
  <sheetViews>
    <sheetView workbookViewId="0">
      <pane ySplit="1" topLeftCell="A2" activePane="bottomLeft" state="frozen"/>
      <selection pane="bottomLeft" activeCell="E20" sqref="E20"/>
    </sheetView>
  </sheetViews>
  <sheetFormatPr baseColWidth="10" defaultRowHeight="15"/>
  <cols>
    <col min="1" max="1" width="15.5703125" customWidth="1"/>
    <col min="2" max="2" width="20.85546875" bestFit="1" customWidth="1"/>
    <col min="3" max="3" width="14.5703125" bestFit="1" customWidth="1"/>
    <col min="4" max="4" width="30.85546875" bestFit="1" customWidth="1"/>
    <col min="7" max="7" width="25.42578125" bestFit="1" customWidth="1"/>
    <col min="8" max="8" width="25.28515625" bestFit="1" customWidth="1"/>
  </cols>
  <sheetData>
    <row r="1" spans="1:9" ht="15.75">
      <c r="A1" s="27" t="s">
        <v>154</v>
      </c>
      <c r="B1" s="27" t="s">
        <v>150</v>
      </c>
      <c r="C1" s="27" t="s">
        <v>126</v>
      </c>
      <c r="D1" s="27" t="s">
        <v>17</v>
      </c>
      <c r="E1" s="27" t="s">
        <v>132</v>
      </c>
      <c r="F1" s="27" t="s">
        <v>129</v>
      </c>
      <c r="G1" s="27" t="s">
        <v>136</v>
      </c>
      <c r="H1" s="27" t="s">
        <v>110</v>
      </c>
      <c r="I1" s="6"/>
    </row>
    <row r="2" spans="1:9">
      <c r="A2" s="7" t="s">
        <v>16</v>
      </c>
      <c r="B2" s="8" t="s">
        <v>126</v>
      </c>
      <c r="C2" s="9" t="s">
        <v>134</v>
      </c>
      <c r="D2" s="8" t="s">
        <v>19</v>
      </c>
      <c r="E2" s="9" t="s">
        <v>133</v>
      </c>
      <c r="F2" s="9" t="s">
        <v>130</v>
      </c>
      <c r="G2" s="9" t="s">
        <v>137</v>
      </c>
      <c r="H2" s="9" t="s">
        <v>111</v>
      </c>
    </row>
    <row r="3" spans="1:9">
      <c r="A3" s="7" t="s">
        <v>109</v>
      </c>
      <c r="B3" s="8" t="s">
        <v>17</v>
      </c>
      <c r="C3" s="9" t="s">
        <v>127</v>
      </c>
      <c r="D3" s="8" t="s">
        <v>20</v>
      </c>
      <c r="E3" s="6"/>
      <c r="F3" s="9" t="s">
        <v>131</v>
      </c>
      <c r="G3" s="9" t="s">
        <v>138</v>
      </c>
      <c r="H3" s="9" t="s">
        <v>112</v>
      </c>
    </row>
    <row r="4" spans="1:9">
      <c r="A4" s="6"/>
      <c r="B4" s="8" t="s">
        <v>132</v>
      </c>
      <c r="C4" s="6"/>
      <c r="D4" s="8" t="s">
        <v>18</v>
      </c>
      <c r="E4" s="6"/>
      <c r="F4" s="6"/>
      <c r="G4" s="9" t="s">
        <v>139</v>
      </c>
      <c r="H4" s="9" t="s">
        <v>113</v>
      </c>
    </row>
    <row r="5" spans="1:9" ht="17.25" customHeight="1">
      <c r="A5" s="6"/>
      <c r="B5" s="8" t="s">
        <v>129</v>
      </c>
      <c r="C5" s="6"/>
      <c r="D5" s="8" t="s">
        <v>21</v>
      </c>
      <c r="E5" s="6"/>
      <c r="F5" s="6"/>
      <c r="G5" s="9" t="s">
        <v>140</v>
      </c>
      <c r="H5" s="9" t="s">
        <v>114</v>
      </c>
    </row>
    <row r="6" spans="1:9">
      <c r="A6" s="6"/>
      <c r="B6" s="8" t="s">
        <v>136</v>
      </c>
      <c r="C6" s="6"/>
      <c r="D6" s="8" t="s">
        <v>23</v>
      </c>
      <c r="E6" s="6"/>
      <c r="F6" s="6"/>
      <c r="G6" s="9" t="s">
        <v>141</v>
      </c>
      <c r="H6" s="9" t="s">
        <v>115</v>
      </c>
    </row>
    <row r="7" spans="1:9">
      <c r="A7" s="6"/>
      <c r="B7" s="8" t="s">
        <v>110</v>
      </c>
      <c r="C7" s="6"/>
      <c r="D7" s="8" t="s">
        <v>25</v>
      </c>
      <c r="E7" s="6"/>
      <c r="F7" s="6"/>
      <c r="G7" s="9" t="s">
        <v>142</v>
      </c>
      <c r="H7" s="9" t="s">
        <v>116</v>
      </c>
    </row>
    <row r="8" spans="1:9">
      <c r="A8" s="6"/>
      <c r="B8" s="6"/>
      <c r="C8" s="6"/>
      <c r="D8" s="8" t="s">
        <v>27</v>
      </c>
      <c r="E8" s="6"/>
      <c r="F8" s="6"/>
      <c r="G8" s="9" t="s">
        <v>143</v>
      </c>
      <c r="H8" s="9" t="s">
        <v>117</v>
      </c>
    </row>
    <row r="9" spans="1:9">
      <c r="A9" s="6"/>
      <c r="B9" s="6"/>
      <c r="C9" s="6"/>
      <c r="D9" s="8" t="s">
        <v>56</v>
      </c>
      <c r="E9" s="6"/>
      <c r="F9" s="6"/>
      <c r="G9" s="9" t="s">
        <v>145</v>
      </c>
      <c r="H9" s="9" t="s">
        <v>118</v>
      </c>
    </row>
    <row r="10" spans="1:9">
      <c r="A10" s="6"/>
      <c r="B10" s="6"/>
      <c r="C10" s="6"/>
      <c r="D10" s="8" t="s">
        <v>30</v>
      </c>
      <c r="E10" s="6"/>
      <c r="F10" s="6"/>
      <c r="G10" s="9" t="s">
        <v>147</v>
      </c>
      <c r="H10" s="9" t="s">
        <v>119</v>
      </c>
    </row>
    <row r="11" spans="1:9">
      <c r="A11" s="6"/>
      <c r="B11" s="6"/>
      <c r="C11" s="6"/>
      <c r="D11" s="8" t="s">
        <v>32</v>
      </c>
      <c r="E11" s="6"/>
      <c r="F11" s="6"/>
      <c r="G11" s="8" t="s">
        <v>148</v>
      </c>
      <c r="H11" s="9" t="s">
        <v>120</v>
      </c>
    </row>
    <row r="12" spans="1:9">
      <c r="A12" s="6"/>
      <c r="B12" s="6"/>
      <c r="C12" s="6"/>
      <c r="D12" s="8" t="s">
        <v>34</v>
      </c>
      <c r="E12" s="6"/>
      <c r="F12" s="6"/>
      <c r="G12" s="6"/>
      <c r="H12" s="9" t="s">
        <v>121</v>
      </c>
    </row>
    <row r="13" spans="1:9">
      <c r="A13" s="6"/>
      <c r="B13" s="6"/>
      <c r="C13" s="6"/>
      <c r="D13" s="8" t="s">
        <v>36</v>
      </c>
      <c r="E13" s="6"/>
      <c r="F13" s="6"/>
      <c r="G13" s="6"/>
      <c r="H13" s="9" t="s">
        <v>122</v>
      </c>
    </row>
    <row r="14" spans="1:9">
      <c r="A14" s="6"/>
      <c r="B14" s="6"/>
      <c r="C14" s="6"/>
      <c r="D14" s="8" t="s">
        <v>37</v>
      </c>
      <c r="E14" s="6"/>
      <c r="F14" s="6"/>
      <c r="G14" s="6"/>
      <c r="H14" s="9" t="s">
        <v>123</v>
      </c>
    </row>
    <row r="15" spans="1:9">
      <c r="A15" s="6"/>
      <c r="B15" s="6"/>
      <c r="C15" s="6"/>
      <c r="D15" s="8" t="s">
        <v>39</v>
      </c>
      <c r="E15" s="6"/>
      <c r="F15" s="6"/>
      <c r="G15" s="6"/>
      <c r="H15" s="9" t="s">
        <v>124</v>
      </c>
    </row>
    <row r="16" spans="1:9">
      <c r="A16" s="6"/>
      <c r="B16" s="6"/>
      <c r="C16" s="6"/>
      <c r="D16" s="8" t="s">
        <v>49</v>
      </c>
      <c r="E16" s="6"/>
      <c r="F16" s="6"/>
      <c r="G16" s="6"/>
      <c r="H16" s="9" t="s">
        <v>125</v>
      </c>
    </row>
    <row r="17" spans="1:8">
      <c r="A17" s="6"/>
      <c r="B17" s="6"/>
      <c r="C17" s="6"/>
      <c r="D17" s="8" t="s">
        <v>43</v>
      </c>
      <c r="E17" s="6"/>
      <c r="F17" s="6"/>
      <c r="G17" s="6"/>
      <c r="H17" s="6"/>
    </row>
    <row r="18" spans="1:8">
      <c r="A18" s="6"/>
      <c r="B18" s="6"/>
      <c r="C18" s="6"/>
      <c r="D18" s="8" t="s">
        <v>45</v>
      </c>
      <c r="E18" s="6"/>
      <c r="F18" s="6"/>
      <c r="G18" s="6"/>
      <c r="H18" s="6"/>
    </row>
    <row r="19" spans="1:8">
      <c r="A19" s="6"/>
      <c r="B19" s="6"/>
      <c r="C19" s="6"/>
      <c r="D19" s="8" t="s">
        <v>47</v>
      </c>
      <c r="E19" s="6"/>
      <c r="F19" s="6"/>
      <c r="G19" s="6"/>
      <c r="H19" s="6"/>
    </row>
    <row r="20" spans="1:8">
      <c r="A20" s="6"/>
      <c r="B20" s="6"/>
      <c r="C20" s="6"/>
      <c r="D20" s="8" t="s">
        <v>50</v>
      </c>
      <c r="E20" s="6"/>
      <c r="F20" s="6"/>
      <c r="G20" s="6"/>
      <c r="H20" s="6"/>
    </row>
    <row r="21" spans="1:8">
      <c r="A21" s="6"/>
      <c r="B21" s="6"/>
      <c r="C21" s="6"/>
      <c r="D21" s="8" t="s">
        <v>52</v>
      </c>
      <c r="E21" s="6"/>
      <c r="F21" s="6"/>
      <c r="G21" s="6"/>
      <c r="H21" s="6"/>
    </row>
    <row r="22" spans="1:8">
      <c r="A22" s="6"/>
      <c r="B22" s="6"/>
      <c r="C22" s="6"/>
      <c r="D22" s="8" t="s">
        <v>54</v>
      </c>
      <c r="E22" s="6"/>
      <c r="F22" s="6"/>
      <c r="G22" s="6"/>
      <c r="H22" s="6"/>
    </row>
    <row r="23" spans="1:8">
      <c r="A23" s="6"/>
      <c r="B23" s="6"/>
      <c r="C23" s="6"/>
      <c r="D23" s="8" t="s">
        <v>57</v>
      </c>
      <c r="E23" s="6"/>
      <c r="F23" s="6"/>
      <c r="G23" s="6"/>
      <c r="H23" s="6"/>
    </row>
    <row r="24" spans="1:8">
      <c r="A24" s="6"/>
      <c r="B24" s="6"/>
      <c r="C24" s="6"/>
      <c r="D24" s="8" t="s">
        <v>59</v>
      </c>
      <c r="E24" s="6"/>
      <c r="F24" s="6"/>
      <c r="G24" s="6"/>
      <c r="H24" s="6"/>
    </row>
    <row r="25" spans="1:8">
      <c r="A25" s="6"/>
      <c r="B25" s="6"/>
      <c r="C25" s="6"/>
      <c r="D25" s="8" t="s">
        <v>61</v>
      </c>
      <c r="E25" s="6"/>
      <c r="F25" s="6"/>
      <c r="G25" s="6"/>
      <c r="H25" s="6"/>
    </row>
    <row r="26" spans="1:8">
      <c r="A26" s="6"/>
      <c r="B26" s="6"/>
      <c r="C26" s="6"/>
      <c r="D26" s="8" t="s">
        <v>63</v>
      </c>
      <c r="E26" s="6"/>
      <c r="F26" s="6"/>
      <c r="G26" s="6"/>
      <c r="H26" s="6"/>
    </row>
    <row r="27" spans="1:8">
      <c r="A27" s="6"/>
      <c r="B27" s="6"/>
      <c r="C27" s="6"/>
      <c r="D27" s="8" t="s">
        <v>64</v>
      </c>
      <c r="E27" s="6"/>
      <c r="F27" s="6"/>
      <c r="G27" s="6"/>
      <c r="H27" s="6"/>
    </row>
    <row r="28" spans="1:8">
      <c r="A28" s="6"/>
      <c r="B28" s="6"/>
      <c r="C28" s="6"/>
      <c r="D28" s="8" t="s">
        <v>67</v>
      </c>
      <c r="E28" s="6"/>
      <c r="F28" s="6"/>
      <c r="G28" s="6"/>
      <c r="H28" s="6"/>
    </row>
    <row r="29" spans="1:8">
      <c r="A29" s="6"/>
      <c r="B29" s="6"/>
      <c r="C29" s="6"/>
      <c r="D29" s="8" t="s">
        <v>69</v>
      </c>
      <c r="E29" s="6"/>
      <c r="F29" s="6"/>
      <c r="G29" s="6"/>
      <c r="H29" s="6"/>
    </row>
    <row r="30" spans="1:8">
      <c r="A30" s="6"/>
      <c r="B30" s="6"/>
      <c r="C30" s="6"/>
      <c r="D30" s="8" t="s">
        <v>71</v>
      </c>
      <c r="E30" s="6"/>
      <c r="F30" s="6"/>
      <c r="G30" s="6"/>
      <c r="H30" s="6"/>
    </row>
  </sheetData>
  <sortState ref="B2:B7">
    <sortCondition ref="B2:B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9" sqref="A39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Stock</vt:lpstr>
      <vt:lpstr>Sortie</vt:lpstr>
      <vt:lpstr>Entrée</vt:lpstr>
      <vt:lpstr>listes</vt:lpstr>
      <vt:lpstr>Mode d'emploi</vt:lpstr>
      <vt:lpstr>A_riveter</vt:lpstr>
      <vt:lpstr>Bouton</vt:lpstr>
      <vt:lpstr>Colle</vt:lpstr>
      <vt:lpstr>Fil</vt:lpstr>
      <vt:lpstr>Mercerie</vt:lpstr>
      <vt:lpstr>Motif</vt:lpstr>
      <vt:lpstr>Références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</dc:creator>
  <cp:lastModifiedBy> </cp:lastModifiedBy>
  <dcterms:created xsi:type="dcterms:W3CDTF">2013-03-21T16:38:46Z</dcterms:created>
  <dcterms:modified xsi:type="dcterms:W3CDTF">2014-05-22T14:21:12Z</dcterms:modified>
</cp:coreProperties>
</file>