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0" yWindow="1740" windowWidth="11535" windowHeight="6270" tabRatio="952" activeTab="3"/>
  </bookViews>
  <sheets>
    <sheet name="NOMENCLATURE" sheetId="15" r:id="rId1"/>
    <sheet name="FRAPPE_2V_1000x1480" sheetId="17" r:id="rId2"/>
    <sheet name="P.FRAPPE_3V_500x20" sheetId="21" r:id="rId3"/>
    <sheet name="SYNTHESE" sheetId="18" r:id="rId4"/>
  </sheets>
  <externalReferences>
    <externalReference r:id="rId5"/>
  </externalReferences>
  <definedNames>
    <definedName name="_xlnm._FilterDatabase" localSheetId="1" hidden="1">FRAPPE_2V_1000x1480!$B$12:$X$12</definedName>
    <definedName name="_xlnm._FilterDatabase" localSheetId="0" hidden="1">NOMENCLATURE!$A$43:$AT$112</definedName>
    <definedName name="_xlnm._FilterDatabase" localSheetId="2" hidden="1">P.FRAPPE_3V_500x20!$B$12:$X$12</definedName>
    <definedName name="_xlnm._FilterDatabase" localSheetId="3" hidden="1">SYNTHESE!$A$6:$W$32</definedName>
    <definedName name="Classeur">GET.DOCUMENT(1)</definedName>
    <definedName name="codefin" localSheetId="1">FRAPPE_2V_1000x1480!$G$10</definedName>
    <definedName name="codefin" localSheetId="2">P.FRAPPE_3V_500x20!$G$10</definedName>
    <definedName name="DEBPER">[1]INIT!$B$14</definedName>
    <definedName name="FEUILLES">GET.WORKBOOK(1)</definedName>
    <definedName name="_xlnm.Print_Titles" localSheetId="0">NOMENCLATURE!$A:$B,NOMENCLATURE!$42:$43</definedName>
    <definedName name="_xlnm.Print_Area" localSheetId="1">FRAPPE_2V_1000x1480!$D$3:$J$12</definedName>
    <definedName name="_xlnm.Print_Area" localSheetId="0">NOMENCLATURE!$A$1:$R$41,NOMENCLATURE!$A$42:$AP$112</definedName>
    <definedName name="_xlnm.Print_Area" localSheetId="2">P.FRAPPE_3V_500x20!$D$3:$J$12</definedName>
    <definedName name="_xlnm.Print_Area" localSheetId="3">SYNTHESE!$A$4:$R$26</definedName>
  </definedNames>
  <calcPr calcId="144525"/>
</workbook>
</file>

<file path=xl/calcChain.xml><?xml version="1.0" encoding="utf-8"?>
<calcChain xmlns="http://schemas.openxmlformats.org/spreadsheetml/2006/main">
  <c r="V55" i="21" l="1"/>
  <c r="S55" i="21"/>
  <c r="Q55" i="21"/>
  <c r="E53" i="21"/>
  <c r="D53" i="21"/>
  <c r="C53" i="21"/>
  <c r="P53" i="21" s="1"/>
  <c r="U52" i="21"/>
  <c r="N52" i="21"/>
  <c r="I52" i="21"/>
  <c r="E52" i="21"/>
  <c r="D52" i="21"/>
  <c r="C52" i="21"/>
  <c r="P52" i="21" s="1"/>
  <c r="U51" i="21"/>
  <c r="E51" i="21"/>
  <c r="D51" i="21"/>
  <c r="C51" i="21"/>
  <c r="P51" i="21" s="1"/>
  <c r="N50" i="21"/>
  <c r="I50" i="21"/>
  <c r="E50" i="21"/>
  <c r="D50" i="21"/>
  <c r="C50" i="21"/>
  <c r="P50" i="21" s="1"/>
  <c r="E49" i="21"/>
  <c r="D49" i="21"/>
  <c r="C49" i="21"/>
  <c r="P49" i="21" s="1"/>
  <c r="U48" i="21"/>
  <c r="N48" i="21"/>
  <c r="I48" i="21"/>
  <c r="E48" i="21"/>
  <c r="D48" i="21"/>
  <c r="C48" i="21"/>
  <c r="P48" i="21" s="1"/>
  <c r="U47" i="21"/>
  <c r="E47" i="21"/>
  <c r="D47" i="21"/>
  <c r="C47" i="21"/>
  <c r="P47" i="21" s="1"/>
  <c r="N46" i="21"/>
  <c r="I46" i="21"/>
  <c r="E46" i="21"/>
  <c r="D46" i="21"/>
  <c r="C46" i="21"/>
  <c r="P46" i="21" s="1"/>
  <c r="E45" i="21"/>
  <c r="D45" i="21"/>
  <c r="C45" i="21"/>
  <c r="P45" i="21" s="1"/>
  <c r="U44" i="21"/>
  <c r="N44" i="21"/>
  <c r="I44" i="21"/>
  <c r="E44" i="21"/>
  <c r="D44" i="21"/>
  <c r="C44" i="21"/>
  <c r="P44" i="21" s="1"/>
  <c r="E43" i="21"/>
  <c r="D43" i="21"/>
  <c r="C43" i="21"/>
  <c r="P43" i="21" s="1"/>
  <c r="I42" i="21"/>
  <c r="E42" i="21"/>
  <c r="D42" i="21"/>
  <c r="C42" i="21"/>
  <c r="P42" i="21" s="1"/>
  <c r="U41" i="21"/>
  <c r="I41" i="21"/>
  <c r="E41" i="21"/>
  <c r="D41" i="21"/>
  <c r="C41" i="21"/>
  <c r="P41" i="21" s="1"/>
  <c r="U40" i="21"/>
  <c r="N40" i="21"/>
  <c r="I40" i="21"/>
  <c r="E40" i="21"/>
  <c r="D40" i="21"/>
  <c r="C40" i="21"/>
  <c r="P40" i="21" s="1"/>
  <c r="E39" i="21"/>
  <c r="D39" i="21"/>
  <c r="C39" i="21"/>
  <c r="P39" i="21" s="1"/>
  <c r="I38" i="21"/>
  <c r="E38" i="21"/>
  <c r="D38" i="21"/>
  <c r="C38" i="21"/>
  <c r="P38" i="21" s="1"/>
  <c r="E37" i="21"/>
  <c r="D37" i="21"/>
  <c r="C37" i="21"/>
  <c r="J37" i="21" s="1"/>
  <c r="E36" i="21"/>
  <c r="D36" i="21"/>
  <c r="C36" i="21"/>
  <c r="I36" i="21" s="1"/>
  <c r="E35" i="21"/>
  <c r="D35" i="21"/>
  <c r="C35" i="21"/>
  <c r="J35" i="21" s="1"/>
  <c r="O34" i="21"/>
  <c r="I34" i="21"/>
  <c r="E34" i="21"/>
  <c r="D34" i="21"/>
  <c r="C34" i="21"/>
  <c r="N34" i="21" s="1"/>
  <c r="E33" i="21"/>
  <c r="D33" i="21"/>
  <c r="C33" i="21"/>
  <c r="I32" i="21"/>
  <c r="E32" i="21"/>
  <c r="D32" i="21"/>
  <c r="C32" i="21"/>
  <c r="O32" i="21" s="1"/>
  <c r="G31" i="21"/>
  <c r="E31" i="21"/>
  <c r="D31" i="21"/>
  <c r="C31" i="21"/>
  <c r="U31" i="21" s="1"/>
  <c r="G30" i="21"/>
  <c r="E30" i="21"/>
  <c r="D30" i="21"/>
  <c r="C30" i="21"/>
  <c r="G29" i="21"/>
  <c r="P29" i="21" s="1"/>
  <c r="E29" i="21"/>
  <c r="D29" i="21"/>
  <c r="C29" i="21"/>
  <c r="U29" i="21" s="1"/>
  <c r="U28" i="21"/>
  <c r="G28" i="21"/>
  <c r="N28" i="21" s="1"/>
  <c r="E28" i="21"/>
  <c r="D28" i="21"/>
  <c r="C28" i="21"/>
  <c r="L28" i="21" s="1"/>
  <c r="G27" i="21"/>
  <c r="E27" i="21"/>
  <c r="D27" i="21"/>
  <c r="C27" i="21"/>
  <c r="G26" i="21"/>
  <c r="N26" i="21" s="1"/>
  <c r="E26" i="21"/>
  <c r="D26" i="21"/>
  <c r="C26" i="21"/>
  <c r="J26" i="21" s="1"/>
  <c r="G25" i="21"/>
  <c r="E25" i="21"/>
  <c r="D25" i="21"/>
  <c r="C25" i="21"/>
  <c r="U25" i="21" s="1"/>
  <c r="G24" i="21"/>
  <c r="E24" i="21"/>
  <c r="D24" i="21"/>
  <c r="C24" i="21"/>
  <c r="G23" i="21"/>
  <c r="E23" i="21"/>
  <c r="D23" i="21"/>
  <c r="C23" i="21"/>
  <c r="G22" i="21"/>
  <c r="N22" i="21" s="1"/>
  <c r="E22" i="21"/>
  <c r="D22" i="21"/>
  <c r="C22" i="21"/>
  <c r="L22" i="21" s="1"/>
  <c r="G21" i="21"/>
  <c r="E21" i="21"/>
  <c r="D21" i="21"/>
  <c r="C21" i="21"/>
  <c r="U21" i="21" s="1"/>
  <c r="G20" i="21"/>
  <c r="E20" i="21"/>
  <c r="D20" i="21"/>
  <c r="C20" i="21"/>
  <c r="G19" i="21"/>
  <c r="E19" i="21"/>
  <c r="D19" i="21"/>
  <c r="C19" i="21"/>
  <c r="G18" i="21"/>
  <c r="P18" i="21" s="1"/>
  <c r="E18" i="21"/>
  <c r="D18" i="21"/>
  <c r="C18" i="21"/>
  <c r="L18" i="21" s="1"/>
  <c r="U17" i="21"/>
  <c r="L17" i="21"/>
  <c r="G17" i="21"/>
  <c r="M17" i="21" s="1"/>
  <c r="E17" i="21"/>
  <c r="D17" i="21"/>
  <c r="C17" i="21"/>
  <c r="J17" i="21" s="1"/>
  <c r="G16" i="21"/>
  <c r="N16" i="21" s="1"/>
  <c r="E16" i="21"/>
  <c r="D16" i="21"/>
  <c r="C16" i="21"/>
  <c r="G15" i="21"/>
  <c r="N15" i="21" s="1"/>
  <c r="E15" i="21"/>
  <c r="D15" i="21"/>
  <c r="C15" i="21"/>
  <c r="U15" i="21" s="1"/>
  <c r="L14" i="21"/>
  <c r="G14" i="21"/>
  <c r="M14" i="21" s="1"/>
  <c r="E14" i="21"/>
  <c r="D14" i="21"/>
  <c r="C14" i="21"/>
  <c r="U14" i="21" s="1"/>
  <c r="G13" i="21"/>
  <c r="M13" i="21" s="1"/>
  <c r="E13" i="21"/>
  <c r="D13" i="21"/>
  <c r="C13" i="21"/>
  <c r="L13" i="21" s="1"/>
  <c r="J25" i="21" l="1"/>
  <c r="J31" i="21"/>
  <c r="N36" i="21"/>
  <c r="M39" i="21"/>
  <c r="M43" i="21"/>
  <c r="U45" i="21"/>
  <c r="M47" i="21"/>
  <c r="U49" i="21"/>
  <c r="M51" i="21"/>
  <c r="U53" i="21"/>
  <c r="J21" i="21"/>
  <c r="L25" i="21"/>
  <c r="J29" i="21"/>
  <c r="O36" i="21"/>
  <c r="M38" i="21"/>
  <c r="N39" i="21"/>
  <c r="M42" i="21"/>
  <c r="N43" i="21"/>
  <c r="I45" i="21"/>
  <c r="M46" i="21"/>
  <c r="N47" i="21"/>
  <c r="I49" i="21"/>
  <c r="M50" i="21"/>
  <c r="N51" i="21"/>
  <c r="I53" i="21"/>
  <c r="J15" i="21"/>
  <c r="L21" i="21"/>
  <c r="U13" i="21"/>
  <c r="N32" i="21"/>
  <c r="U39" i="21"/>
  <c r="N42" i="21"/>
  <c r="U43" i="21"/>
  <c r="M49" i="21"/>
  <c r="M53" i="21"/>
  <c r="J18" i="21"/>
  <c r="L29" i="21"/>
  <c r="N38" i="21"/>
  <c r="M41" i="21"/>
  <c r="M45" i="21"/>
  <c r="J14" i="21"/>
  <c r="N19" i="21"/>
  <c r="N20" i="21"/>
  <c r="O21" i="21"/>
  <c r="N23" i="21"/>
  <c r="P25" i="21"/>
  <c r="N31" i="21"/>
  <c r="U38" i="21"/>
  <c r="I39" i="21"/>
  <c r="M40" i="21"/>
  <c r="N41" i="21"/>
  <c r="U42" i="21"/>
  <c r="I43" i="21"/>
  <c r="M44" i="21"/>
  <c r="N45" i="21"/>
  <c r="U46" i="21"/>
  <c r="I47" i="21"/>
  <c r="M48" i="21"/>
  <c r="N49" i="21"/>
  <c r="U50" i="21"/>
  <c r="I51" i="21"/>
  <c r="M52" i="21"/>
  <c r="N53" i="21"/>
  <c r="P14" i="21"/>
  <c r="N18" i="21"/>
  <c r="M27" i="21"/>
  <c r="M25" i="21"/>
  <c r="M28" i="21"/>
  <c r="M31" i="21"/>
  <c r="P13" i="21"/>
  <c r="O13" i="21"/>
  <c r="O14" i="21"/>
  <c r="M21" i="21"/>
  <c r="M29" i="21"/>
  <c r="N21" i="21"/>
  <c r="P21" i="21"/>
  <c r="M15" i="21"/>
  <c r="M16" i="21"/>
  <c r="M19" i="21"/>
  <c r="M24" i="21"/>
  <c r="X43" i="21"/>
  <c r="O27" i="21"/>
  <c r="U30" i="21"/>
  <c r="M30" i="21"/>
  <c r="O30" i="21"/>
  <c r="P33" i="21"/>
  <c r="L33" i="21"/>
  <c r="J33" i="21"/>
  <c r="U33" i="21"/>
  <c r="X33" i="21" s="1"/>
  <c r="O20" i="21"/>
  <c r="J20" i="21"/>
  <c r="J27" i="21"/>
  <c r="U27" i="21"/>
  <c r="J30" i="21"/>
  <c r="I24" i="21"/>
  <c r="P24" i="21"/>
  <c r="P37" i="21"/>
  <c r="L37" i="21"/>
  <c r="U37" i="21"/>
  <c r="P17" i="21"/>
  <c r="I20" i="21"/>
  <c r="P20" i="21"/>
  <c r="I26" i="21"/>
  <c r="O26" i="21"/>
  <c r="O29" i="21"/>
  <c r="M37" i="21"/>
  <c r="N13" i="21"/>
  <c r="P19" i="21"/>
  <c r="L19" i="21"/>
  <c r="I19" i="21"/>
  <c r="O19" i="21"/>
  <c r="L20" i="21"/>
  <c r="U20" i="21"/>
  <c r="U22" i="21"/>
  <c r="M22" i="21"/>
  <c r="O22" i="21"/>
  <c r="O25" i="21"/>
  <c r="L30" i="21"/>
  <c r="P36" i="21"/>
  <c r="L36" i="21"/>
  <c r="J36" i="21"/>
  <c r="U36" i="21"/>
  <c r="O17" i="21"/>
  <c r="O24" i="21"/>
  <c r="J24" i="21"/>
  <c r="P27" i="21"/>
  <c r="L27" i="21"/>
  <c r="I27" i="21"/>
  <c r="I30" i="21"/>
  <c r="P35" i="21"/>
  <c r="L35" i="21"/>
  <c r="U35" i="21"/>
  <c r="N17" i="21"/>
  <c r="P23" i="21"/>
  <c r="L23" i="21"/>
  <c r="I23" i="21"/>
  <c r="O23" i="21"/>
  <c r="L24" i="21"/>
  <c r="U24" i="21"/>
  <c r="U26" i="21"/>
  <c r="M26" i="21"/>
  <c r="P30" i="21"/>
  <c r="M33" i="21"/>
  <c r="M35" i="21"/>
  <c r="I13" i="21"/>
  <c r="O16" i="21"/>
  <c r="J16" i="21"/>
  <c r="I16" i="21"/>
  <c r="P16" i="21"/>
  <c r="I22" i="21"/>
  <c r="J23" i="21"/>
  <c r="U23" i="21"/>
  <c r="P26" i="21"/>
  <c r="N29" i="21"/>
  <c r="P32" i="21"/>
  <c r="L32" i="21"/>
  <c r="J32" i="21"/>
  <c r="U32" i="21"/>
  <c r="N33" i="21"/>
  <c r="P34" i="21"/>
  <c r="L34" i="21"/>
  <c r="J34" i="21"/>
  <c r="U34" i="21"/>
  <c r="N35" i="21"/>
  <c r="N37" i="21"/>
  <c r="J13" i="21"/>
  <c r="I14" i="21"/>
  <c r="N14" i="21"/>
  <c r="P15" i="21"/>
  <c r="L15" i="21"/>
  <c r="I15" i="21"/>
  <c r="O15" i="21"/>
  <c r="L16" i="21"/>
  <c r="U16" i="21"/>
  <c r="U18" i="21"/>
  <c r="M18" i="21"/>
  <c r="I18" i="21"/>
  <c r="O18" i="21"/>
  <c r="J19" i="21"/>
  <c r="U19" i="21"/>
  <c r="M20" i="21"/>
  <c r="J22" i="21"/>
  <c r="P22" i="21"/>
  <c r="M23" i="21"/>
  <c r="N24" i="21"/>
  <c r="N25" i="21"/>
  <c r="L26" i="21"/>
  <c r="N27" i="21"/>
  <c r="O28" i="21"/>
  <c r="J28" i="21"/>
  <c r="I28" i="21"/>
  <c r="P28" i="21"/>
  <c r="N30" i="21"/>
  <c r="P31" i="21"/>
  <c r="L31" i="21"/>
  <c r="I31" i="21"/>
  <c r="O31" i="21"/>
  <c r="M32" i="21"/>
  <c r="I33" i="21"/>
  <c r="O33" i="21"/>
  <c r="M34" i="21"/>
  <c r="I35" i="21"/>
  <c r="O35" i="21"/>
  <c r="M36" i="21"/>
  <c r="I37" i="21"/>
  <c r="O37" i="21"/>
  <c r="J38" i="21"/>
  <c r="O38" i="21"/>
  <c r="J39" i="21"/>
  <c r="O39" i="21"/>
  <c r="J40" i="21"/>
  <c r="O40" i="21"/>
  <c r="J41" i="21"/>
  <c r="O41" i="21"/>
  <c r="J42" i="21"/>
  <c r="O42" i="21"/>
  <c r="X42" i="21" s="1"/>
  <c r="J43" i="21"/>
  <c r="O43" i="21"/>
  <c r="J44" i="21"/>
  <c r="O44" i="21"/>
  <c r="X44" i="21" s="1"/>
  <c r="J45" i="21"/>
  <c r="O45" i="21"/>
  <c r="J46" i="21"/>
  <c r="O46" i="21"/>
  <c r="J47" i="21"/>
  <c r="O47" i="21"/>
  <c r="J48" i="21"/>
  <c r="O48" i="21"/>
  <c r="X48" i="21" s="1"/>
  <c r="J49" i="21"/>
  <c r="O49" i="21"/>
  <c r="J50" i="21"/>
  <c r="O50" i="21"/>
  <c r="J51" i="21"/>
  <c r="O51" i="21"/>
  <c r="J52" i="21"/>
  <c r="O52" i="21"/>
  <c r="X52" i="21" s="1"/>
  <c r="J53" i="21"/>
  <c r="O53" i="21"/>
  <c r="I17" i="21"/>
  <c r="I21" i="21"/>
  <c r="I25" i="21"/>
  <c r="I29" i="21"/>
  <c r="L38" i="21"/>
  <c r="L39" i="21"/>
  <c r="L40" i="21"/>
  <c r="X40" i="21" s="1"/>
  <c r="L41" i="21"/>
  <c r="L42" i="21"/>
  <c r="L43" i="21"/>
  <c r="L44" i="21"/>
  <c r="L45" i="21"/>
  <c r="L46" i="21"/>
  <c r="L47" i="21"/>
  <c r="L48" i="21"/>
  <c r="L49" i="21"/>
  <c r="L50" i="21"/>
  <c r="L51" i="21"/>
  <c r="L52" i="21"/>
  <c r="L53" i="21"/>
  <c r="X46" i="21" l="1"/>
  <c r="X38" i="21"/>
  <c r="X50" i="21"/>
  <c r="X37" i="21"/>
  <c r="X49" i="21"/>
  <c r="X53" i="21"/>
  <c r="X51" i="21"/>
  <c r="X47" i="21"/>
  <c r="X45" i="21"/>
  <c r="X41" i="21"/>
  <c r="X39" i="21"/>
  <c r="X13" i="21"/>
  <c r="X17" i="21"/>
  <c r="X21" i="21"/>
  <c r="X14" i="21"/>
  <c r="X25" i="21"/>
  <c r="X29" i="21"/>
  <c r="X31" i="21"/>
  <c r="P55" i="21"/>
  <c r="X28" i="21"/>
  <c r="M55" i="21"/>
  <c r="L55" i="21"/>
  <c r="X19" i="21"/>
  <c r="O55" i="21"/>
  <c r="N55" i="21"/>
  <c r="X23" i="21"/>
  <c r="X27" i="21"/>
  <c r="X22" i="21"/>
  <c r="X16" i="21"/>
  <c r="X18" i="21"/>
  <c r="X34" i="21"/>
  <c r="X36" i="21"/>
  <c r="X32" i="21"/>
  <c r="X26" i="21"/>
  <c r="X20" i="21"/>
  <c r="X30" i="21"/>
  <c r="X15" i="21"/>
  <c r="X24" i="21"/>
  <c r="X35" i="21"/>
  <c r="U55" i="21"/>
  <c r="G31" i="17"/>
  <c r="G30" i="17"/>
  <c r="G29" i="17"/>
  <c r="E29" i="17"/>
  <c r="D29" i="17"/>
  <c r="C29" i="17"/>
  <c r="E31" i="17"/>
  <c r="D31" i="17"/>
  <c r="C31" i="17"/>
  <c r="X55" i="21" l="1"/>
  <c r="N31" i="17"/>
  <c r="N29" i="17"/>
  <c r="J29" i="17"/>
  <c r="O29" i="17"/>
  <c r="L29" i="17"/>
  <c r="P29" i="17"/>
  <c r="M29" i="17"/>
  <c r="U29" i="17"/>
  <c r="I29" i="17"/>
  <c r="J31" i="17"/>
  <c r="O31" i="17"/>
  <c r="L31" i="17"/>
  <c r="P31" i="17"/>
  <c r="M31" i="17"/>
  <c r="U31" i="17"/>
  <c r="I31" i="17"/>
  <c r="G28" i="17"/>
  <c r="G27" i="17"/>
  <c r="G26" i="17"/>
  <c r="G25" i="17"/>
  <c r="G24" i="17"/>
  <c r="D25" i="17"/>
  <c r="G23" i="17"/>
  <c r="G22" i="17"/>
  <c r="G21" i="17"/>
  <c r="G20" i="17"/>
  <c r="G19" i="17"/>
  <c r="G18" i="17"/>
  <c r="G17" i="17"/>
  <c r="G16" i="17"/>
  <c r="G15" i="17"/>
  <c r="G13" i="17"/>
  <c r="G14" i="17"/>
  <c r="C14" i="17"/>
  <c r="X29" i="17" l="1"/>
  <c r="X31" i="17"/>
  <c r="V55" i="17"/>
  <c r="S55" i="17"/>
  <c r="Q55" i="17"/>
  <c r="W9" i="18"/>
  <c r="W22" i="18"/>
  <c r="W11" i="18"/>
  <c r="W7" i="18"/>
  <c r="W12" i="18"/>
  <c r="W23" i="18"/>
  <c r="W14" i="18"/>
  <c r="W27" i="18"/>
  <c r="W30" i="18"/>
  <c r="W10" i="18"/>
  <c r="W29" i="18"/>
  <c r="W28" i="18"/>
  <c r="W8" i="18"/>
  <c r="W13" i="18"/>
  <c r="W19" i="18"/>
  <c r="W25" i="18"/>
  <c r="W31" i="18"/>
  <c r="W18" i="18"/>
  <c r="W17" i="18"/>
  <c r="W16" i="18"/>
  <c r="W24" i="18"/>
  <c r="E8" i="18"/>
  <c r="W15" i="18"/>
  <c r="W32" i="18"/>
  <c r="W20" i="18"/>
  <c r="W26" i="18"/>
  <c r="W21" i="18"/>
  <c r="D19" i="17" l="1"/>
  <c r="C12" i="18"/>
  <c r="C30" i="18"/>
  <c r="C19" i="18"/>
  <c r="D11" i="18"/>
  <c r="D19" i="18"/>
  <c r="C21" i="18"/>
  <c r="D10" i="18"/>
  <c r="D18" i="18"/>
  <c r="C23" i="18"/>
  <c r="D22" i="18"/>
  <c r="D8" i="18"/>
  <c r="C32" i="18"/>
  <c r="F25" i="18"/>
  <c r="E29" i="18"/>
  <c r="A24" i="18"/>
  <c r="A21" i="18"/>
  <c r="A17" i="18"/>
  <c r="A22" i="18"/>
  <c r="D7" i="18"/>
  <c r="A12" i="18"/>
  <c r="C14" i="18"/>
  <c r="C10" i="18"/>
  <c r="D30" i="18"/>
  <c r="E13" i="18"/>
  <c r="F15" i="18"/>
  <c r="C25" i="18"/>
  <c r="E30" i="18"/>
  <c r="E16" i="18"/>
  <c r="C18" i="18"/>
  <c r="D32" i="18"/>
  <c r="A13" i="18"/>
  <c r="F27" i="18"/>
  <c r="F14" i="18"/>
  <c r="C27" i="18"/>
  <c r="D9" i="18"/>
  <c r="F20" i="18"/>
  <c r="F21" i="18"/>
  <c r="E17" i="18"/>
  <c r="C16" i="18"/>
  <c r="A26" i="18"/>
  <c r="D26" i="18"/>
  <c r="E26" i="18"/>
  <c r="D12" i="18"/>
  <c r="E21" i="18"/>
  <c r="C22" i="18"/>
  <c r="D27" i="18"/>
  <c r="D20" i="18"/>
  <c r="D28" i="18"/>
  <c r="F23" i="18"/>
  <c r="E12" i="18"/>
  <c r="F32" i="18"/>
  <c r="D23" i="18"/>
  <c r="A8" i="18"/>
  <c r="D25" i="18"/>
  <c r="F11" i="18"/>
  <c r="C11" i="18"/>
  <c r="A25" i="18"/>
  <c r="F26" i="18"/>
  <c r="E11" i="18"/>
  <c r="A9" i="18"/>
  <c r="F28" i="18"/>
  <c r="F30" i="18"/>
  <c r="E24" i="18"/>
  <c r="F12" i="18"/>
  <c r="F10" i="18"/>
  <c r="A16" i="18"/>
  <c r="F16" i="18"/>
  <c r="F13" i="18"/>
  <c r="A30" i="18"/>
  <c r="E9" i="18"/>
  <c r="A19" i="18"/>
  <c r="C8" i="18"/>
  <c r="A10" i="18"/>
  <c r="A20" i="18"/>
  <c r="A32" i="18"/>
  <c r="C31" i="18"/>
  <c r="A31" i="18"/>
  <c r="E25" i="18"/>
  <c r="F29" i="18"/>
  <c r="F22" i="18"/>
  <c r="A27" i="18"/>
  <c r="F24" i="18"/>
  <c r="F19" i="18"/>
  <c r="A29" i="18"/>
  <c r="C29" i="18"/>
  <c r="C15" i="18"/>
  <c r="D21" i="18"/>
  <c r="E28" i="18"/>
  <c r="F8" i="18"/>
  <c r="A18" i="18"/>
  <c r="F9" i="18"/>
  <c r="F7" i="18"/>
  <c r="E31" i="18"/>
  <c r="C7" i="18"/>
  <c r="F18" i="18"/>
  <c r="F17" i="18"/>
  <c r="A14" i="18"/>
  <c r="A28" i="18"/>
  <c r="E19" i="18"/>
  <c r="A15" i="18"/>
  <c r="E14" i="18"/>
  <c r="D29" i="18"/>
  <c r="E23" i="18"/>
  <c r="E15" i="18"/>
  <c r="E18" i="18"/>
  <c r="E20" i="18"/>
  <c r="D14" i="18"/>
  <c r="C20" i="18"/>
  <c r="D16" i="18"/>
  <c r="E32" i="18"/>
  <c r="D15" i="18"/>
  <c r="D13" i="18"/>
  <c r="C24" i="18"/>
  <c r="C26" i="18"/>
  <c r="C17" i="18"/>
  <c r="E10" i="18"/>
  <c r="A11" i="18"/>
  <c r="C13" i="18"/>
  <c r="C9" i="18"/>
  <c r="C28" i="18"/>
  <c r="A23" i="18"/>
  <c r="E27" i="18"/>
  <c r="E22" i="18"/>
  <c r="E7" i="18"/>
  <c r="D31" i="18"/>
  <c r="D17" i="18"/>
  <c r="D24" i="18"/>
  <c r="F31" i="18"/>
  <c r="E14" i="17" l="1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30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13" i="17"/>
  <c r="D14" i="17"/>
  <c r="D15" i="17"/>
  <c r="D16" i="17"/>
  <c r="D17" i="17"/>
  <c r="D18" i="17"/>
  <c r="D20" i="17"/>
  <c r="D21" i="17"/>
  <c r="D22" i="17"/>
  <c r="D23" i="17"/>
  <c r="D24" i="17"/>
  <c r="D26" i="17"/>
  <c r="D27" i="17"/>
  <c r="D28" i="17"/>
  <c r="D30" i="17"/>
  <c r="D32" i="17"/>
  <c r="D33" i="17"/>
  <c r="D34" i="17"/>
  <c r="D35" i="17"/>
  <c r="D36" i="17"/>
  <c r="D37" i="17"/>
  <c r="D38" i="17"/>
  <c r="D39" i="17"/>
  <c r="D40" i="17"/>
  <c r="D41" i="17"/>
  <c r="D42" i="17"/>
  <c r="D43" i="17"/>
  <c r="D44" i="17"/>
  <c r="D45" i="17"/>
  <c r="D46" i="17"/>
  <c r="D47" i="17"/>
  <c r="D48" i="17"/>
  <c r="D49" i="17"/>
  <c r="D50" i="17"/>
  <c r="D51" i="17"/>
  <c r="D52" i="17"/>
  <c r="D53" i="17"/>
  <c r="D13" i="17"/>
  <c r="C15" i="17"/>
  <c r="C16" i="17"/>
  <c r="C17" i="17"/>
  <c r="C18" i="17"/>
  <c r="C19" i="17"/>
  <c r="C20" i="17"/>
  <c r="C21" i="17"/>
  <c r="C22" i="17"/>
  <c r="C23" i="17"/>
  <c r="C24" i="17"/>
  <c r="U24" i="17" s="1"/>
  <c r="C25" i="17"/>
  <c r="C26" i="17"/>
  <c r="U26" i="17" s="1"/>
  <c r="C27" i="17"/>
  <c r="C28" i="17"/>
  <c r="C30" i="17"/>
  <c r="C32" i="17"/>
  <c r="C33" i="17"/>
  <c r="U33" i="17" s="1"/>
  <c r="C34" i="17"/>
  <c r="C35" i="17"/>
  <c r="C36" i="17"/>
  <c r="U36" i="17" s="1"/>
  <c r="C37" i="17"/>
  <c r="C38" i="17"/>
  <c r="U38" i="17" s="1"/>
  <c r="C39" i="17"/>
  <c r="C40" i="17"/>
  <c r="U40" i="17" s="1"/>
  <c r="C41" i="17"/>
  <c r="C42" i="17"/>
  <c r="C43" i="17"/>
  <c r="C44" i="17"/>
  <c r="U44" i="17" s="1"/>
  <c r="C45" i="17"/>
  <c r="C46" i="17"/>
  <c r="C47" i="17"/>
  <c r="C48" i="17"/>
  <c r="U48" i="17" s="1"/>
  <c r="C49" i="17"/>
  <c r="C50" i="17"/>
  <c r="C51" i="17"/>
  <c r="C52" i="17"/>
  <c r="U52" i="17" s="1"/>
  <c r="C53" i="17"/>
  <c r="C13" i="17"/>
  <c r="O50" i="17" l="1"/>
  <c r="U50" i="17"/>
  <c r="O46" i="17"/>
  <c r="U46" i="17"/>
  <c r="N51" i="17"/>
  <c r="U51" i="17"/>
  <c r="N47" i="17"/>
  <c r="U47" i="17"/>
  <c r="N43" i="17"/>
  <c r="U43" i="17"/>
  <c r="N39" i="17"/>
  <c r="U39" i="17"/>
  <c r="N35" i="17"/>
  <c r="U35" i="17"/>
  <c r="N30" i="17"/>
  <c r="U30" i="17"/>
  <c r="N25" i="17"/>
  <c r="U25" i="17"/>
  <c r="O42" i="17"/>
  <c r="U42" i="17"/>
  <c r="O34" i="17"/>
  <c r="U34" i="17"/>
  <c r="O28" i="17"/>
  <c r="U28" i="17"/>
  <c r="P53" i="17"/>
  <c r="U53" i="17"/>
  <c r="P49" i="17"/>
  <c r="U49" i="17"/>
  <c r="P45" i="17"/>
  <c r="U45" i="17"/>
  <c r="P41" i="17"/>
  <c r="P37" i="17"/>
  <c r="U37" i="17"/>
  <c r="P27" i="17"/>
  <c r="U27" i="17"/>
  <c r="O38" i="17"/>
  <c r="P33" i="17"/>
  <c r="I15" i="17"/>
  <c r="N37" i="17"/>
  <c r="N49" i="17"/>
  <c r="N33" i="17"/>
  <c r="N45" i="17"/>
  <c r="N27" i="17"/>
  <c r="N41" i="17"/>
  <c r="N53" i="17"/>
  <c r="N52" i="17"/>
  <c r="N48" i="17"/>
  <c r="N44" i="17"/>
  <c r="N40" i="17"/>
  <c r="N36" i="17"/>
  <c r="N32" i="17"/>
  <c r="N26" i="17"/>
  <c r="N50" i="17"/>
  <c r="N46" i="17"/>
  <c r="N42" i="17"/>
  <c r="N38" i="17"/>
  <c r="N34" i="17"/>
  <c r="N28" i="17"/>
  <c r="I13" i="17"/>
  <c r="I50" i="17"/>
  <c r="I46" i="17"/>
  <c r="I42" i="17"/>
  <c r="I38" i="17"/>
  <c r="I34" i="17"/>
  <c r="I28" i="17"/>
  <c r="I24" i="17"/>
  <c r="I20" i="17"/>
  <c r="I16" i="17"/>
  <c r="L16" i="17" s="1"/>
  <c r="J53" i="17"/>
  <c r="J49" i="17"/>
  <c r="J45" i="17"/>
  <c r="J41" i="17"/>
  <c r="U41" i="17" s="1"/>
  <c r="J37" i="17"/>
  <c r="J33" i="17"/>
  <c r="J27" i="17"/>
  <c r="J23" i="17"/>
  <c r="U23" i="17" s="1"/>
  <c r="J19" i="17"/>
  <c r="U19" i="17" s="1"/>
  <c r="J15" i="17"/>
  <c r="U15" i="17" s="1"/>
  <c r="L52" i="17"/>
  <c r="L48" i="17"/>
  <c r="L44" i="17"/>
  <c r="L40" i="17"/>
  <c r="L36" i="17"/>
  <c r="L26" i="17"/>
  <c r="M51" i="17"/>
  <c r="M47" i="17"/>
  <c r="M43" i="17"/>
  <c r="M39" i="17"/>
  <c r="M35" i="17"/>
  <c r="M30" i="17"/>
  <c r="M25" i="17"/>
  <c r="O53" i="17"/>
  <c r="O49" i="17"/>
  <c r="O45" i="17"/>
  <c r="O41" i="17"/>
  <c r="O37" i="17"/>
  <c r="O33" i="17"/>
  <c r="O27" i="17"/>
  <c r="P52" i="17"/>
  <c r="P48" i="17"/>
  <c r="P44" i="17"/>
  <c r="P40" i="17"/>
  <c r="P36" i="17"/>
  <c r="P32" i="17"/>
  <c r="P26" i="17"/>
  <c r="I53" i="17"/>
  <c r="I49" i="17"/>
  <c r="I45" i="17"/>
  <c r="I41" i="17"/>
  <c r="L41" i="17" s="1"/>
  <c r="I37" i="17"/>
  <c r="I33" i="17"/>
  <c r="I27" i="17"/>
  <c r="I23" i="17"/>
  <c r="L23" i="17" s="1"/>
  <c r="I19" i="17"/>
  <c r="J52" i="17"/>
  <c r="J48" i="17"/>
  <c r="J44" i="17"/>
  <c r="J40" i="17"/>
  <c r="J36" i="17"/>
  <c r="J32" i="17"/>
  <c r="U32" i="17" s="1"/>
  <c r="J26" i="17"/>
  <c r="J22" i="17"/>
  <c r="U22" i="17" s="1"/>
  <c r="J18" i="17"/>
  <c r="U18" i="17" s="1"/>
  <c r="J14" i="17"/>
  <c r="U14" i="17" s="1"/>
  <c r="L51" i="17"/>
  <c r="L47" i="17"/>
  <c r="L43" i="17"/>
  <c r="L39" i="17"/>
  <c r="L35" i="17"/>
  <c r="L30" i="17"/>
  <c r="L25" i="17"/>
  <c r="M50" i="17"/>
  <c r="M46" i="17"/>
  <c r="M42" i="17"/>
  <c r="M38" i="17"/>
  <c r="M34" i="17"/>
  <c r="M28" i="17"/>
  <c r="O52" i="17"/>
  <c r="O48" i="17"/>
  <c r="O44" i="17"/>
  <c r="O40" i="17"/>
  <c r="O36" i="17"/>
  <c r="O32" i="17"/>
  <c r="O26" i="17"/>
  <c r="P51" i="17"/>
  <c r="P47" i="17"/>
  <c r="P43" i="17"/>
  <c r="P39" i="17"/>
  <c r="P35" i="17"/>
  <c r="P30" i="17"/>
  <c r="P25" i="17"/>
  <c r="I52" i="17"/>
  <c r="I48" i="17"/>
  <c r="I44" i="17"/>
  <c r="I40" i="17"/>
  <c r="I36" i="17"/>
  <c r="I32" i="17"/>
  <c r="L32" i="17" s="1"/>
  <c r="I26" i="17"/>
  <c r="I22" i="17"/>
  <c r="L22" i="17" s="1"/>
  <c r="I18" i="17"/>
  <c r="I14" i="17"/>
  <c r="J51" i="17"/>
  <c r="J47" i="17"/>
  <c r="J43" i="17"/>
  <c r="J39" i="17"/>
  <c r="J35" i="17"/>
  <c r="J30" i="17"/>
  <c r="J25" i="17"/>
  <c r="J21" i="17"/>
  <c r="U21" i="17" s="1"/>
  <c r="J17" i="17"/>
  <c r="U17" i="17" s="1"/>
  <c r="L50" i="17"/>
  <c r="L46" i="17"/>
  <c r="L42" i="17"/>
  <c r="L38" i="17"/>
  <c r="L34" i="17"/>
  <c r="L28" i="17"/>
  <c r="L24" i="17"/>
  <c r="M53" i="17"/>
  <c r="M49" i="17"/>
  <c r="M45" i="17"/>
  <c r="M41" i="17"/>
  <c r="M37" i="17"/>
  <c r="M33" i="17"/>
  <c r="M27" i="17"/>
  <c r="O51" i="17"/>
  <c r="O47" i="17"/>
  <c r="O43" i="17"/>
  <c r="O39" i="17"/>
  <c r="O35" i="17"/>
  <c r="O30" i="17"/>
  <c r="O25" i="17"/>
  <c r="P50" i="17"/>
  <c r="P46" i="17"/>
  <c r="P42" i="17"/>
  <c r="P38" i="17"/>
  <c r="P34" i="17"/>
  <c r="P28" i="17"/>
  <c r="I51" i="17"/>
  <c r="I47" i="17"/>
  <c r="I43" i="17"/>
  <c r="I39" i="17"/>
  <c r="I35" i="17"/>
  <c r="I30" i="17"/>
  <c r="I25" i="17"/>
  <c r="I21" i="17"/>
  <c r="L21" i="17" s="1"/>
  <c r="I17" i="17"/>
  <c r="J13" i="17"/>
  <c r="U13" i="17" s="1"/>
  <c r="J50" i="17"/>
  <c r="J46" i="17"/>
  <c r="J42" i="17"/>
  <c r="J38" i="17"/>
  <c r="J34" i="17"/>
  <c r="J28" i="17"/>
  <c r="J24" i="17"/>
  <c r="J20" i="17"/>
  <c r="U20" i="17" s="1"/>
  <c r="J16" i="17"/>
  <c r="U16" i="17" s="1"/>
  <c r="L53" i="17"/>
  <c r="L49" i="17"/>
  <c r="L45" i="17"/>
  <c r="L37" i="17"/>
  <c r="L33" i="17"/>
  <c r="L27" i="17"/>
  <c r="M52" i="17"/>
  <c r="M48" i="17"/>
  <c r="M44" i="17"/>
  <c r="M40" i="17"/>
  <c r="M36" i="17"/>
  <c r="M32" i="17"/>
  <c r="M26" i="17"/>
  <c r="O24" i="17"/>
  <c r="P22" i="17"/>
  <c r="O20" i="17"/>
  <c r="P23" i="17"/>
  <c r="M21" i="17"/>
  <c r="P18" i="17"/>
  <c r="O19" i="17"/>
  <c r="N17" i="17"/>
  <c r="O16" i="17"/>
  <c r="N13" i="17"/>
  <c r="N15" i="17"/>
  <c r="U55" i="17" l="1"/>
  <c r="M18" i="17"/>
  <c r="N21" i="17"/>
  <c r="N19" i="17"/>
  <c r="N18" i="17"/>
  <c r="N23" i="17"/>
  <c r="N24" i="17"/>
  <c r="N16" i="17"/>
  <c r="N14" i="17"/>
  <c r="N22" i="17"/>
  <c r="N20" i="17"/>
  <c r="L15" i="17"/>
  <c r="L19" i="17"/>
  <c r="M14" i="17"/>
  <c r="O21" i="17"/>
  <c r="M23" i="17"/>
  <c r="P21" i="17"/>
  <c r="O14" i="17"/>
  <c r="M16" i="17"/>
  <c r="P14" i="17"/>
  <c r="O23" i="17"/>
  <c r="L18" i="17"/>
  <c r="O13" i="17"/>
  <c r="P16" i="17"/>
  <c r="L20" i="17"/>
  <c r="L13" i="17"/>
  <c r="O18" i="17"/>
  <c r="M20" i="17"/>
  <c r="M13" i="17"/>
  <c r="P15" i="17"/>
  <c r="M22" i="17"/>
  <c r="P20" i="17"/>
  <c r="P13" i="17"/>
  <c r="M15" i="17"/>
  <c r="O22" i="17"/>
  <c r="M24" i="17"/>
  <c r="L17" i="17"/>
  <c r="O15" i="17"/>
  <c r="M17" i="17"/>
  <c r="P19" i="17"/>
  <c r="P24" i="17"/>
  <c r="O17" i="17"/>
  <c r="M19" i="17"/>
  <c r="P17" i="17"/>
  <c r="L14" i="17"/>
  <c r="M17" i="18"/>
  <c r="U26" i="18"/>
  <c r="Q15" i="18"/>
  <c r="U24" i="18"/>
  <c r="T12" i="18"/>
  <c r="I17" i="18"/>
  <c r="Q20" i="18"/>
  <c r="M12" i="18"/>
  <c r="U32" i="18"/>
  <c r="M27" i="18"/>
  <c r="M32" i="18"/>
  <c r="S20" i="18"/>
  <c r="N8" i="18"/>
  <c r="O27" i="18"/>
  <c r="K28" i="18"/>
  <c r="I20" i="18"/>
  <c r="K20" i="18"/>
  <c r="S16" i="18"/>
  <c r="S28" i="18"/>
  <c r="Q30" i="18"/>
  <c r="S23" i="18"/>
  <c r="Q11" i="18"/>
  <c r="U13" i="18"/>
  <c r="U10" i="18"/>
  <c r="I29" i="18"/>
  <c r="I18" i="18"/>
  <c r="K27" i="18"/>
  <c r="O28" i="18"/>
  <c r="N20" i="18"/>
  <c r="O22" i="18"/>
  <c r="T9" i="18"/>
  <c r="K13" i="18"/>
  <c r="I26" i="18"/>
  <c r="N22" i="18"/>
  <c r="N16" i="18"/>
  <c r="S24" i="18"/>
  <c r="K16" i="18"/>
  <c r="O21" i="18"/>
  <c r="R26" i="18"/>
  <c r="U18" i="18"/>
  <c r="K15" i="18"/>
  <c r="Q17" i="18"/>
  <c r="N14" i="18"/>
  <c r="I25" i="18"/>
  <c r="O18" i="18"/>
  <c r="Q9" i="18"/>
  <c r="S17" i="18"/>
  <c r="S19" i="18"/>
  <c r="Q12" i="18"/>
  <c r="S8" i="18"/>
  <c r="N24" i="18"/>
  <c r="Q16" i="18"/>
  <c r="M15" i="18"/>
  <c r="M24" i="18"/>
  <c r="S31" i="18"/>
  <c r="K11" i="18"/>
  <c r="R8" i="18"/>
  <c r="T7" i="18"/>
  <c r="Q31" i="18"/>
  <c r="I27" i="18"/>
  <c r="R19" i="18"/>
  <c r="T18" i="18"/>
  <c r="M8" i="18"/>
  <c r="I30" i="18"/>
  <c r="M26" i="18"/>
  <c r="I8" i="18"/>
  <c r="U17" i="18"/>
  <c r="M31" i="18"/>
  <c r="U29" i="18"/>
  <c r="R30" i="18"/>
  <c r="N19" i="18"/>
  <c r="R20" i="18"/>
  <c r="U15" i="18"/>
  <c r="T15" i="18"/>
  <c r="K26" i="18"/>
  <c r="R18" i="18"/>
  <c r="K22" i="18"/>
  <c r="O32" i="18"/>
  <c r="M21" i="18"/>
  <c r="R22" i="18"/>
  <c r="K8" i="18"/>
  <c r="S25" i="18"/>
  <c r="U19" i="18"/>
  <c r="O13" i="18"/>
  <c r="N11" i="18"/>
  <c r="K30" i="18"/>
  <c r="I24" i="18"/>
  <c r="I32" i="18"/>
  <c r="N10" i="18"/>
  <c r="S26" i="18"/>
  <c r="O29" i="18"/>
  <c r="K21" i="18"/>
  <c r="K19" i="18"/>
  <c r="U21" i="18"/>
  <c r="M11" i="18"/>
  <c r="Q13" i="18"/>
  <c r="O24" i="18"/>
  <c r="I12" i="18"/>
  <c r="N28" i="18"/>
  <c r="I28" i="18"/>
  <c r="S15" i="18"/>
  <c r="T16" i="18"/>
  <c r="S32" i="18"/>
  <c r="I16" i="18"/>
  <c r="T14" i="18"/>
  <c r="O9" i="18"/>
  <c r="R31" i="18"/>
  <c r="R13" i="18"/>
  <c r="U22" i="18"/>
  <c r="T26" i="18"/>
  <c r="M13" i="18"/>
  <c r="Q25" i="18"/>
  <c r="U30" i="18"/>
  <c r="R24" i="18"/>
  <c r="K10" i="18"/>
  <c r="O12" i="18"/>
  <c r="M30" i="18"/>
  <c r="R21" i="18"/>
  <c r="M16" i="18"/>
  <c r="R10" i="18"/>
  <c r="T22" i="18"/>
  <c r="M19" i="18"/>
  <c r="U12" i="18"/>
  <c r="O10" i="18"/>
  <c r="Q10" i="18"/>
  <c r="T8" i="18"/>
  <c r="Q22" i="18"/>
  <c r="K17" i="18"/>
  <c r="K18" i="18"/>
  <c r="N13" i="18"/>
  <c r="I19" i="18"/>
  <c r="O26" i="18"/>
  <c r="T28" i="18"/>
  <c r="I31" i="18"/>
  <c r="U16" i="18"/>
  <c r="N30" i="18"/>
  <c r="I13" i="18"/>
  <c r="T10" i="18"/>
  <c r="U9" i="18"/>
  <c r="O15" i="18"/>
  <c r="U28" i="18"/>
  <c r="N17" i="18"/>
  <c r="Q26" i="18"/>
  <c r="T13" i="18"/>
  <c r="N29" i="18"/>
  <c r="T30" i="18"/>
  <c r="R9" i="18"/>
  <c r="O19" i="18"/>
  <c r="K25" i="18"/>
  <c r="K32" i="18"/>
  <c r="K24" i="18"/>
  <c r="K31" i="18"/>
  <c r="Q8" i="18"/>
  <c r="R23" i="18"/>
  <c r="N18" i="18"/>
  <c r="N23" i="18"/>
  <c r="N27" i="18"/>
  <c r="N15" i="18"/>
  <c r="M14" i="18"/>
  <c r="S30" i="18"/>
  <c r="T32" i="18"/>
  <c r="M25" i="18"/>
  <c r="Q14" i="18"/>
  <c r="M9" i="18"/>
  <c r="M28" i="18"/>
  <c r="S11" i="18"/>
  <c r="T20" i="18"/>
  <c r="Q29" i="18"/>
  <c r="R32" i="18"/>
  <c r="O14" i="18"/>
  <c r="O30" i="18"/>
  <c r="T25" i="18"/>
  <c r="Q21" i="18"/>
  <c r="N32" i="18"/>
  <c r="N21" i="18"/>
  <c r="R12" i="18"/>
  <c r="U25" i="18"/>
  <c r="T31" i="18"/>
  <c r="K14" i="18"/>
  <c r="S21" i="18"/>
  <c r="U31" i="18"/>
  <c r="T17" i="18"/>
  <c r="N26" i="18"/>
  <c r="R29" i="18"/>
  <c r="U8" i="18"/>
  <c r="S18" i="18"/>
  <c r="Q27" i="18"/>
  <c r="U23" i="18"/>
  <c r="Q24" i="18"/>
  <c r="O31" i="18"/>
  <c r="M22" i="18"/>
  <c r="N9" i="18"/>
  <c r="M29" i="18"/>
  <c r="U20" i="18"/>
  <c r="O25" i="18"/>
  <c r="S13" i="18"/>
  <c r="U14" i="18"/>
  <c r="T11" i="18"/>
  <c r="I22" i="18"/>
  <c r="K29" i="18"/>
  <c r="R14" i="18"/>
  <c r="T21" i="18"/>
  <c r="R25" i="18"/>
  <c r="S22" i="18"/>
  <c r="R17" i="18"/>
  <c r="O20" i="18"/>
  <c r="T24" i="18"/>
  <c r="O11" i="18"/>
  <c r="S9" i="18"/>
  <c r="N25" i="18"/>
  <c r="U27" i="18"/>
  <c r="T19" i="18"/>
  <c r="O17" i="18"/>
  <c r="M10" i="18"/>
  <c r="N12" i="18"/>
  <c r="T27" i="18"/>
  <c r="N31" i="18"/>
  <c r="R16" i="18"/>
  <c r="S27" i="18"/>
  <c r="Q23" i="18"/>
  <c r="I11" i="18"/>
  <c r="K9" i="18"/>
  <c r="I23" i="18"/>
  <c r="I15" i="18"/>
  <c r="R27" i="18"/>
  <c r="K23" i="18"/>
  <c r="O23" i="18"/>
  <c r="Q19" i="18"/>
  <c r="U7" i="18"/>
  <c r="S14" i="18"/>
  <c r="I9" i="18"/>
  <c r="N7" i="18"/>
  <c r="T29" i="18"/>
  <c r="I14" i="18"/>
  <c r="O16" i="18"/>
  <c r="K12" i="18"/>
  <c r="I21" i="18"/>
  <c r="Q18" i="18"/>
  <c r="I10" i="18"/>
  <c r="M18" i="18"/>
  <c r="R11" i="18"/>
  <c r="U11" i="18"/>
  <c r="Q28" i="18"/>
  <c r="T23" i="18"/>
  <c r="R28" i="18"/>
  <c r="M20" i="18"/>
  <c r="S10" i="18"/>
  <c r="S29" i="18"/>
  <c r="O8" i="18"/>
  <c r="R15" i="18"/>
  <c r="O7" i="18"/>
  <c r="M23" i="18"/>
  <c r="Q32" i="18"/>
  <c r="S12" i="18"/>
  <c r="P20" i="18" l="1"/>
  <c r="P25" i="18"/>
  <c r="J8" i="18"/>
  <c r="P9" i="18"/>
  <c r="P30" i="18"/>
  <c r="P23" i="18"/>
  <c r="P24" i="18"/>
  <c r="P7" i="18"/>
  <c r="P27" i="18"/>
  <c r="P31" i="18"/>
  <c r="P17" i="18"/>
  <c r="P21" i="18"/>
  <c r="P10" i="18"/>
  <c r="P11" i="18"/>
  <c r="P26" i="18"/>
  <c r="P16" i="18"/>
  <c r="P15" i="18"/>
  <c r="P8" i="18"/>
  <c r="P28" i="18"/>
  <c r="P32" i="18"/>
  <c r="P12" i="18"/>
  <c r="P18" i="18"/>
  <c r="P29" i="18"/>
  <c r="P13" i="18"/>
  <c r="P19" i="18"/>
  <c r="P22" i="18"/>
  <c r="P14" i="18"/>
  <c r="P55" i="17"/>
  <c r="N55" i="17"/>
  <c r="M55" i="17"/>
  <c r="O55" i="17"/>
  <c r="L55" i="17"/>
  <c r="X13" i="17"/>
  <c r="X23" i="17"/>
  <c r="X21" i="17"/>
  <c r="R7" i="18"/>
  <c r="M7" i="18"/>
  <c r="S7" i="18"/>
  <c r="K7" i="18"/>
  <c r="I7" i="18"/>
  <c r="Q7" i="18"/>
  <c r="J7" i="18" l="1"/>
  <c r="X46" i="17"/>
  <c r="X52" i="17"/>
  <c r="X48" i="17"/>
  <c r="X44" i="17"/>
  <c r="X40" i="17"/>
  <c r="X36" i="17"/>
  <c r="X32" i="17"/>
  <c r="X26" i="17"/>
  <c r="X51" i="17"/>
  <c r="X47" i="17"/>
  <c r="X43" i="17"/>
  <c r="X39" i="17"/>
  <c r="X35" i="17"/>
  <c r="X30" i="17"/>
  <c r="X42" i="17"/>
  <c r="X34" i="17"/>
  <c r="X28" i="17"/>
  <c r="X50" i="17"/>
  <c r="X49" i="17"/>
  <c r="X45" i="17"/>
  <c r="X41" i="17"/>
  <c r="X37" i="17"/>
  <c r="X33" i="17"/>
  <c r="X27" i="17"/>
  <c r="X53" i="17"/>
  <c r="X25" i="17" l="1"/>
  <c r="X38" i="17"/>
  <c r="X24" i="17"/>
  <c r="X20" i="17"/>
  <c r="X22" i="17"/>
  <c r="X14" i="17" l="1"/>
  <c r="X15" i="17"/>
  <c r="X17" i="17"/>
  <c r="X16" i="17"/>
  <c r="X18" i="17"/>
  <c r="X19" i="17"/>
  <c r="X55" i="17" l="1"/>
  <c r="L13" i="18" l="1"/>
  <c r="L29" i="18"/>
  <c r="J29" i="18"/>
  <c r="L10" i="18"/>
  <c r="L27" i="18"/>
  <c r="J18" i="18"/>
  <c r="L23" i="18"/>
  <c r="J10" i="18"/>
  <c r="J21" i="18"/>
  <c r="J27" i="18"/>
  <c r="L22" i="18"/>
  <c r="J30" i="18"/>
  <c r="L24" i="18"/>
  <c r="J23" i="18"/>
  <c r="J12" i="18"/>
  <c r="L30" i="18"/>
  <c r="L21" i="18"/>
  <c r="L28" i="18"/>
  <c r="L12" i="18"/>
  <c r="L20" i="18"/>
  <c r="J11" i="18"/>
  <c r="J28" i="18"/>
  <c r="L18" i="18"/>
  <c r="L11" i="18"/>
  <c r="J22" i="18"/>
  <c r="J20" i="18"/>
  <c r="J24" i="18"/>
  <c r="J13" i="18"/>
  <c r="L9" i="18"/>
  <c r="J9" i="18"/>
  <c r="L7" i="18"/>
  <c r="V7" i="18" s="1"/>
  <c r="V13" i="18" l="1"/>
  <c r="V28" i="18"/>
  <c r="V9" i="18"/>
  <c r="V10" i="18"/>
  <c r="V20" i="18"/>
  <c r="V23" i="18"/>
  <c r="V22" i="18"/>
  <c r="V27" i="18"/>
  <c r="V18" i="18"/>
  <c r="V30" i="18"/>
  <c r="V24" i="18"/>
  <c r="V12" i="18"/>
  <c r="V29" i="18"/>
  <c r="V11" i="18"/>
  <c r="V21" i="18"/>
  <c r="L26" i="18"/>
  <c r="J25" i="18"/>
  <c r="L19" i="18"/>
  <c r="L31" i="18"/>
  <c r="J26" i="18"/>
  <c r="L25" i="18"/>
  <c r="J19" i="18"/>
  <c r="J32" i="18"/>
  <c r="L32" i="18"/>
  <c r="J31" i="18"/>
  <c r="V26" i="18" l="1"/>
  <c r="V19" i="18"/>
  <c r="V31" i="18"/>
  <c r="V25" i="18"/>
  <c r="V32" i="18"/>
  <c r="J15" i="18" l="1"/>
  <c r="J14" i="18"/>
  <c r="J17" i="18"/>
  <c r="L8" i="18"/>
  <c r="J16" i="18"/>
  <c r="L14" i="18"/>
  <c r="L16" i="18"/>
  <c r="L17" i="18"/>
  <c r="L15" i="18"/>
  <c r="V17" i="18" l="1"/>
  <c r="V16" i="18"/>
  <c r="V14" i="18"/>
  <c r="V15" i="18"/>
  <c r="V8" i="18"/>
</calcChain>
</file>

<file path=xl/comments1.xml><?xml version="1.0" encoding="utf-8"?>
<comments xmlns="http://schemas.openxmlformats.org/spreadsheetml/2006/main">
  <authors>
    <author>Home</author>
    <author>Guillaume Klinuski</author>
  </authors>
  <commentList>
    <comment ref="D43" authorId="0">
      <text>
        <r>
          <rPr>
            <b/>
            <sz val="24"/>
            <color indexed="39"/>
            <rFont val="Tahoma"/>
            <family val="2"/>
          </rPr>
          <t>Désignation :</t>
        </r>
        <r>
          <rPr>
            <sz val="18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>Conditions :</t>
        </r>
        <r>
          <rPr>
            <sz val="18"/>
            <color indexed="39"/>
            <rFont val="Tahoma"/>
            <family val="2"/>
          </rPr>
          <t xml:space="preserve">
Si Fournisseur priorité 1 existe
alors "Désignation" chez FAT
sinon "Désignation" chez ELM
sinon rien</t>
        </r>
      </text>
    </comment>
    <comment ref="E43" authorId="0">
      <text>
        <r>
          <rPr>
            <b/>
            <sz val="24"/>
            <color indexed="39"/>
            <rFont val="Tahoma"/>
            <family val="2"/>
          </rPr>
          <t>Type d'article :</t>
        </r>
        <r>
          <rPr>
            <sz val="9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 xml:space="preserve">Conditions :
</t>
        </r>
        <r>
          <rPr>
            <sz val="18"/>
            <color indexed="39"/>
            <rFont val="Tahoma"/>
            <family val="2"/>
          </rPr>
          <t>Ecriture explicite du type d'article
saisi en colonne "A"</t>
        </r>
      </text>
    </comment>
    <comment ref="G43" authorId="0">
      <text>
        <r>
          <rPr>
            <b/>
            <sz val="24"/>
            <color indexed="39"/>
            <rFont val="Tahoma"/>
            <family val="2"/>
          </rPr>
          <t>Composition :</t>
        </r>
        <r>
          <rPr>
            <sz val="18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>Conditions :</t>
        </r>
        <r>
          <rPr>
            <sz val="18"/>
            <color indexed="39"/>
            <rFont val="Tahoma"/>
            <family val="2"/>
          </rPr>
          <t xml:space="preserve">
Simple extraction &amp; lecture 
des tables de nomenclatures AS 4</t>
        </r>
      </text>
    </comment>
    <comment ref="H43" authorId="1">
      <text>
        <r>
          <rPr>
            <b/>
            <sz val="24"/>
            <color indexed="39"/>
            <rFont val="Tahoma"/>
            <family val="2"/>
          </rPr>
          <t>Poids :</t>
        </r>
        <r>
          <rPr>
            <sz val="24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 xml:space="preserve">Conditions :
</t>
        </r>
        <r>
          <rPr>
            <sz val="18"/>
            <color indexed="39"/>
            <rFont val="Tahoma"/>
            <family val="2"/>
          </rPr>
          <t>Si Fournisseur priorité 1 existe
alors "Poids AluK" chez FAT
sinon "Poids AluK" ELM
sinon rien</t>
        </r>
      </text>
    </comment>
    <comment ref="I43" authorId="1">
      <text>
        <r>
          <rPr>
            <b/>
            <sz val="24"/>
            <color indexed="39"/>
            <rFont val="Tahoma"/>
            <family val="2"/>
          </rPr>
          <t>Surface Oxydation :</t>
        </r>
        <r>
          <rPr>
            <sz val="24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>Conditions :</t>
        </r>
        <r>
          <rPr>
            <sz val="18"/>
            <color indexed="39"/>
            <rFont val="Tahoma"/>
            <family val="2"/>
          </rPr>
          <t xml:space="preserve">
Si Fournisseur priorité 1 existe
alors "Périmètre_AluK" chez FAT
sinon "Périmètre_AluK" chez ELM
sinon rien</t>
        </r>
      </text>
    </comment>
    <comment ref="J43" authorId="1">
      <text>
        <r>
          <rPr>
            <b/>
            <sz val="24"/>
            <color indexed="39"/>
            <rFont val="Tahoma"/>
            <family val="2"/>
          </rPr>
          <t>Fournisseur :</t>
        </r>
        <r>
          <rPr>
            <b/>
            <sz val="18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>Conditions :</t>
        </r>
        <r>
          <rPr>
            <sz val="18"/>
            <color indexed="39"/>
            <rFont val="Tahoma"/>
            <family val="2"/>
          </rPr>
          <t xml:space="preserve">
Si Fournisseur priorité 1 existe
alors fournisseur FAT priorité 1
sinon fournisseur ELM priorité 1
sinon rien</t>
        </r>
      </text>
    </comment>
    <comment ref="K43" authorId="0">
      <text>
        <r>
          <rPr>
            <b/>
            <sz val="24"/>
            <color indexed="39"/>
            <rFont val="Tahoma"/>
            <family val="2"/>
          </rPr>
          <t xml:space="preserve">Priorité fournisseur :
</t>
        </r>
        <r>
          <rPr>
            <u/>
            <sz val="18"/>
            <color indexed="39"/>
            <rFont val="Tahoma"/>
            <family val="2"/>
          </rPr>
          <t xml:space="preserve">Conditions :
</t>
        </r>
        <r>
          <rPr>
            <sz val="18"/>
            <color indexed="39"/>
            <rFont val="Tahoma"/>
            <family val="2"/>
          </rPr>
          <t>Si Fournisseur priorité 1 existe</t>
        </r>
        <r>
          <rPr>
            <u/>
            <sz val="18"/>
            <color indexed="39"/>
            <rFont val="Tahoma"/>
            <family val="2"/>
          </rPr>
          <t xml:space="preserve">
</t>
        </r>
        <r>
          <rPr>
            <sz val="18"/>
            <color indexed="39"/>
            <rFont val="Tahoma"/>
            <family val="2"/>
          </rPr>
          <t>Vérification de la priorité du fournisseur (1 à 9)</t>
        </r>
      </text>
    </comment>
    <comment ref="L43" authorId="0">
      <text>
        <r>
          <rPr>
            <b/>
            <sz val="24"/>
            <color indexed="39"/>
            <rFont val="Tahoma"/>
            <family val="2"/>
          </rPr>
          <t>Réf fournisseur :</t>
        </r>
        <r>
          <rPr>
            <sz val="18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>Conditions :</t>
        </r>
        <r>
          <rPr>
            <sz val="18"/>
            <color indexed="39"/>
            <rFont val="Tahoma"/>
            <family val="2"/>
          </rPr>
          <t xml:space="preserve">
Si Fournisseur priorité 1 existe
alors "Réf fournisseur" chez FAT
sinon "Réf fournisseur" chez ELM
sinon rien</t>
        </r>
      </text>
    </comment>
    <comment ref="M43" authorId="0">
      <text>
        <r>
          <rPr>
            <b/>
            <sz val="24"/>
            <color indexed="39"/>
            <rFont val="Tahoma"/>
            <family val="2"/>
          </rPr>
          <t>Poids fournisseur :</t>
        </r>
        <r>
          <rPr>
            <b/>
            <sz val="18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>Conditions :</t>
        </r>
        <r>
          <rPr>
            <sz val="18"/>
            <color indexed="39"/>
            <rFont val="Tahoma"/>
            <family val="2"/>
          </rPr>
          <t xml:space="preserve">
Si Fournisseur priorité 1 existe
alors "Poids Fournisseur" chez FAT
sinon "Poids Fournisseur" chez ELM
sinon ri</t>
        </r>
      </text>
    </comment>
    <comment ref="N43" authorId="0">
      <text>
        <r>
          <rPr>
            <b/>
            <sz val="24"/>
            <color indexed="39"/>
            <rFont val="Tahoma"/>
            <family val="2"/>
          </rPr>
          <t>Finition de référence :</t>
        </r>
        <r>
          <rPr>
            <sz val="9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 xml:space="preserve">Conditions :
</t>
        </r>
        <r>
          <rPr>
            <sz val="18"/>
            <color indexed="39"/>
            <rFont val="Tahoma"/>
            <family val="2"/>
          </rPr>
          <t>Finition la plus représentative
pour la consultation AS400</t>
        </r>
      </text>
    </comment>
    <comment ref="O43" authorId="0">
      <text>
        <r>
          <rPr>
            <b/>
            <sz val="24"/>
            <color indexed="39"/>
            <rFont val="Tahoma"/>
            <family val="2"/>
          </rPr>
          <t xml:space="preserve">Mini de commande :
</t>
        </r>
        <r>
          <rPr>
            <sz val="9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>Conditions Profils :</t>
        </r>
        <r>
          <rPr>
            <sz val="18"/>
            <color indexed="39"/>
            <rFont val="Tahoma"/>
            <family val="2"/>
          </rPr>
          <t xml:space="preserve">
500 / (Poids aluK * Longueur)
= Nombre barres 
</t>
        </r>
        <r>
          <rPr>
            <u/>
            <sz val="18"/>
            <color indexed="39"/>
            <rFont val="Tahoma"/>
            <family val="2"/>
          </rPr>
          <t xml:space="preserve">Conditions Accessoires :
</t>
        </r>
        <r>
          <rPr>
            <sz val="18"/>
            <color indexed="39"/>
            <rFont val="Tahoma"/>
            <family val="2"/>
          </rPr>
          <t>Si Réf "AluK FAT" existe
alors mini de commande "AluK FAT"
Sinon mini de commande "AluK ELM"</t>
        </r>
      </text>
    </comment>
    <comment ref="P43" authorId="0">
      <text>
        <r>
          <rPr>
            <b/>
            <sz val="24"/>
            <color indexed="39"/>
            <rFont val="Tahoma"/>
            <family val="2"/>
          </rPr>
          <t xml:space="preserve">Conditionement d'achat :
</t>
        </r>
        <r>
          <rPr>
            <b/>
            <sz val="10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>Conditions profils :</t>
        </r>
        <r>
          <rPr>
            <sz val="18"/>
            <color indexed="39"/>
            <rFont val="Tahoma"/>
            <family val="2"/>
          </rPr>
          <t xml:space="preserve">
= Longueur (ml)</t>
        </r>
        <r>
          <rPr>
            <sz val="9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 xml:space="preserve">Conditions Accessoires :
</t>
        </r>
        <r>
          <rPr>
            <sz val="18"/>
            <color indexed="39"/>
            <rFont val="Tahoma"/>
            <family val="2"/>
          </rPr>
          <t>= Conditionement d'achat</t>
        </r>
      </text>
    </comment>
    <comment ref="R43" authorId="0">
      <text>
        <r>
          <rPr>
            <b/>
            <sz val="24"/>
            <color indexed="39"/>
            <rFont val="Tahoma"/>
            <family val="2"/>
          </rPr>
          <t xml:space="preserve">Prix de revient :
</t>
        </r>
        <r>
          <rPr>
            <sz val="9"/>
            <color indexed="39"/>
            <rFont val="Tahoma"/>
            <family val="2"/>
          </rPr>
          <t xml:space="preserve">
</t>
        </r>
        <r>
          <rPr>
            <u/>
            <sz val="18"/>
            <color indexed="39"/>
            <rFont val="Tahoma"/>
            <family val="2"/>
          </rPr>
          <t xml:space="preserve">Calcul profils :
</t>
        </r>
        <r>
          <rPr>
            <sz val="18"/>
            <color indexed="39"/>
            <rFont val="Tahoma"/>
            <family val="2"/>
          </rPr>
          <t xml:space="preserve">"Poids AluK" * 2,74
+ "Périmètre AluK" * 2,74
</t>
        </r>
        <r>
          <rPr>
            <u/>
            <sz val="18"/>
            <color indexed="39"/>
            <rFont val="Tahoma"/>
            <family val="2"/>
          </rPr>
          <t>Calcul Accessoires :</t>
        </r>
        <r>
          <rPr>
            <sz val="18"/>
            <color indexed="39"/>
            <rFont val="Tahoma"/>
            <family val="2"/>
          </rPr>
          <t xml:space="preserve">
Prix d'achat selon conditionement / Conditionnement
= Prix unitaire</t>
        </r>
      </text>
    </comment>
  </commentList>
</comments>
</file>

<file path=xl/sharedStrings.xml><?xml version="1.0" encoding="utf-8"?>
<sst xmlns="http://schemas.openxmlformats.org/spreadsheetml/2006/main" count="333" uniqueCount="157">
  <si>
    <t>VENTE</t>
  </si>
  <si>
    <t>ACHAT</t>
  </si>
  <si>
    <t>DESCRIPTIF</t>
  </si>
  <si>
    <t>STOCK</t>
  </si>
  <si>
    <t>PLANS</t>
  </si>
  <si>
    <t>CONSULTATION</t>
  </si>
  <si>
    <t>VALIDATION EI</t>
  </si>
  <si>
    <t>SUIVI DE PROJET</t>
  </si>
  <si>
    <r>
      <t>CR</t>
    </r>
    <r>
      <rPr>
        <b/>
        <sz val="24"/>
        <color rgb="FFFF0000"/>
        <rFont val="Calibri"/>
        <family val="2"/>
      </rPr>
      <t>É</t>
    </r>
    <r>
      <rPr>
        <b/>
        <sz val="24"/>
        <color rgb="FFFF0000"/>
        <rFont val="Calibri"/>
        <family val="2"/>
        <scheme val="minor"/>
      </rPr>
      <t>ATION</t>
    </r>
  </si>
  <si>
    <r>
      <t>PRIORIT</t>
    </r>
    <r>
      <rPr>
        <b/>
        <sz val="24"/>
        <color rgb="FFFF0000"/>
        <rFont val="Calibri"/>
        <family val="2"/>
      </rPr>
      <t>É</t>
    </r>
  </si>
  <si>
    <t>CONSOMMATION</t>
  </si>
  <si>
    <r>
      <t xml:space="preserve">COEF. 
</t>
    </r>
    <r>
      <rPr>
        <b/>
        <sz val="20"/>
        <color rgb="FFFF0000"/>
        <rFont val="Calibri"/>
        <family val="2"/>
        <scheme val="minor"/>
      </rPr>
      <t>(Avec remise)</t>
    </r>
  </si>
  <si>
    <r>
      <t xml:space="preserve">MARGE
</t>
    </r>
    <r>
      <rPr>
        <b/>
        <sz val="20"/>
        <color rgb="FFFF0000"/>
        <rFont val="Calibri"/>
        <family val="2"/>
        <scheme val="minor"/>
      </rPr>
      <t>(Par Unité)
(Sur Période)</t>
    </r>
  </si>
  <si>
    <r>
      <t xml:space="preserve">MARGE
</t>
    </r>
    <r>
      <rPr>
        <b/>
        <sz val="20"/>
        <color rgb="FFFF0000"/>
        <rFont val="Calibri"/>
        <family val="2"/>
        <scheme val="minor"/>
      </rPr>
      <t>(Total)
(Sur période)</t>
    </r>
  </si>
  <si>
    <t>GAIN</t>
  </si>
  <si>
    <t>DONNÉES
A
IMPORTER</t>
  </si>
  <si>
    <t>X</t>
  </si>
  <si>
    <t>REFERENCES</t>
  </si>
  <si>
    <t>FROID</t>
  </si>
  <si>
    <t>STANDARD</t>
  </si>
  <si>
    <t>SPÉCIFIQUE</t>
  </si>
  <si>
    <t>FERRAGE</t>
  </si>
  <si>
    <t>JOINT</t>
  </si>
  <si>
    <t>VIS</t>
  </si>
  <si>
    <t>PNEUMATIQUE</t>
  </si>
  <si>
    <t>LEGENDE</t>
  </si>
  <si>
    <t>PROFIL</t>
  </si>
  <si>
    <t>DEMI-COQUILLE</t>
  </si>
  <si>
    <t>RUPTURE</t>
  </si>
  <si>
    <t>PVC</t>
  </si>
  <si>
    <t>BARRETTE</t>
  </si>
  <si>
    <t>ACCESSOIRE</t>
  </si>
  <si>
    <t>OUTIL</t>
  </si>
  <si>
    <t>GABARIT</t>
  </si>
  <si>
    <r>
      <t xml:space="preserve">TYPART
</t>
    </r>
    <r>
      <rPr>
        <b/>
        <sz val="20"/>
        <color rgb="FFFF0000"/>
        <rFont val="Calibri"/>
        <family val="2"/>
        <scheme val="minor"/>
      </rPr>
      <t>(Type)</t>
    </r>
  </si>
  <si>
    <r>
      <t xml:space="preserve">CAS D'EMPLOI
</t>
    </r>
    <r>
      <rPr>
        <b/>
        <sz val="20"/>
        <color rgb="FFFF0000"/>
        <rFont val="Calibri"/>
        <family val="2"/>
        <scheme val="minor"/>
      </rPr>
      <t>(Gammes)</t>
    </r>
  </si>
  <si>
    <r>
      <t xml:space="preserve">NOMFOU
</t>
    </r>
    <r>
      <rPr>
        <b/>
        <sz val="20"/>
        <color rgb="FFFF0000"/>
        <rFont val="Calibri"/>
        <family val="2"/>
        <scheme val="minor"/>
      </rPr>
      <t>(Fournisseur)</t>
    </r>
  </si>
  <si>
    <r>
      <t xml:space="preserve">MFPRIM
</t>
    </r>
    <r>
      <rPr>
        <b/>
        <sz val="20"/>
        <color rgb="FFFF0000"/>
        <rFont val="Calibri"/>
        <family val="2"/>
        <scheme val="minor"/>
      </rPr>
      <t>(Priorité)</t>
    </r>
  </si>
  <si>
    <r>
      <t xml:space="preserve">REFOUR
</t>
    </r>
    <r>
      <rPr>
        <b/>
        <sz val="20"/>
        <color rgb="FFFF0000"/>
        <rFont val="Calibri"/>
        <family val="2"/>
        <scheme val="minor"/>
      </rPr>
      <t>(Réf Four)</t>
    </r>
  </si>
  <si>
    <r>
      <t xml:space="preserve">POIFOU
</t>
    </r>
    <r>
      <rPr>
        <b/>
        <sz val="20"/>
        <color rgb="FFFF0000"/>
        <rFont val="Calibri"/>
        <family val="2"/>
        <scheme val="minor"/>
      </rPr>
      <t>(Poids Four)</t>
    </r>
  </si>
  <si>
    <r>
      <t xml:space="preserve">CVTE
</t>
    </r>
    <r>
      <rPr>
        <b/>
        <sz val="20"/>
        <color rgb="FFFF0000"/>
        <rFont val="Calibri"/>
        <family val="2"/>
        <scheme val="minor"/>
      </rPr>
      <t>(Vendu)</t>
    </r>
  </si>
  <si>
    <r>
      <t xml:space="preserve">CTAR
</t>
    </r>
    <r>
      <rPr>
        <b/>
        <sz val="20"/>
        <color rgb="FFFF0000"/>
        <rFont val="Calibri"/>
        <family val="2"/>
        <scheme val="minor"/>
      </rPr>
      <t>(Tarif)</t>
    </r>
  </si>
  <si>
    <r>
      <t xml:space="preserve">PVFIBA
</t>
    </r>
    <r>
      <rPr>
        <b/>
        <sz val="20"/>
        <color rgb="FFFF0000"/>
        <rFont val="Calibri"/>
        <family val="2"/>
        <scheme val="minor"/>
      </rPr>
      <t>(Prix vente)
Blanc</t>
    </r>
  </si>
  <si>
    <r>
      <t xml:space="preserve">COEF.
</t>
    </r>
    <r>
      <rPr>
        <b/>
        <sz val="20"/>
        <color rgb="FFFF0000"/>
        <rFont val="Calibri"/>
        <family val="2"/>
        <scheme val="minor"/>
      </rPr>
      <t>(Sans remise)</t>
    </r>
    <r>
      <rPr>
        <b/>
        <sz val="24"/>
        <color rgb="FFFF0000"/>
        <rFont val="Calibri"/>
        <family val="2"/>
        <scheme val="minor"/>
      </rPr>
      <t xml:space="preserve">
</t>
    </r>
  </si>
  <si>
    <r>
      <t xml:space="preserve">CDFOSD
</t>
    </r>
    <r>
      <rPr>
        <b/>
        <sz val="20"/>
        <color rgb="FFFF0000"/>
        <rFont val="Calibri"/>
        <family val="2"/>
        <scheme val="minor"/>
      </rPr>
      <t>(Cmd en cours)
Brut</t>
    </r>
  </si>
  <si>
    <r>
      <t xml:space="preserve">STOCKD
</t>
    </r>
    <r>
      <rPr>
        <b/>
        <sz val="20"/>
        <color rgb="FFFF0000"/>
        <rFont val="Calibri"/>
        <family val="2"/>
        <scheme val="minor"/>
      </rPr>
      <t>(En stock)
Brut</t>
    </r>
  </si>
  <si>
    <r>
      <t xml:space="preserve">CDFOSD
</t>
    </r>
    <r>
      <rPr>
        <b/>
        <sz val="20"/>
        <color rgb="FFFF0000"/>
        <rFont val="Calibri"/>
        <family val="2"/>
        <scheme val="minor"/>
      </rPr>
      <t>(Cmd en cours)
Noir</t>
    </r>
  </si>
  <si>
    <r>
      <t xml:space="preserve">STOCKD
</t>
    </r>
    <r>
      <rPr>
        <b/>
        <sz val="20"/>
        <color rgb="FFFF0000"/>
        <rFont val="Calibri"/>
        <family val="2"/>
        <scheme val="minor"/>
      </rPr>
      <t>(En stock)
Noir</t>
    </r>
  </si>
  <si>
    <r>
      <t xml:space="preserve">CDFOSD
</t>
    </r>
    <r>
      <rPr>
        <b/>
        <sz val="20"/>
        <color rgb="FFFF0000"/>
        <rFont val="Calibri"/>
        <family val="2"/>
        <scheme val="minor"/>
      </rPr>
      <t>(Cmd en cours)
Blanc</t>
    </r>
  </si>
  <si>
    <r>
      <t xml:space="preserve">STOCKD
</t>
    </r>
    <r>
      <rPr>
        <b/>
        <sz val="20"/>
        <color rgb="FFFF0000"/>
        <rFont val="Calibri"/>
        <family val="2"/>
        <scheme val="minor"/>
      </rPr>
      <t>(En stock)
Blanc</t>
    </r>
  </si>
  <si>
    <r>
      <t xml:space="preserve">DATE
</t>
    </r>
    <r>
      <rPr>
        <b/>
        <sz val="20"/>
        <color rgb="FFFF0000"/>
        <rFont val="Calibri"/>
        <family val="2"/>
        <scheme val="minor"/>
      </rPr>
      <t>(Début)</t>
    </r>
  </si>
  <si>
    <r>
      <t xml:space="preserve">DATE
</t>
    </r>
    <r>
      <rPr>
        <b/>
        <sz val="20"/>
        <color rgb="FFFF0000"/>
        <rFont val="Calibri"/>
        <family val="2"/>
        <scheme val="minor"/>
      </rPr>
      <t>(Fin)</t>
    </r>
  </si>
  <si>
    <r>
      <t xml:space="preserve">CONSO
</t>
    </r>
    <r>
      <rPr>
        <b/>
        <sz val="20"/>
        <color rgb="FFFF0000"/>
        <rFont val="Calibri"/>
        <family val="2"/>
        <scheme val="minor"/>
      </rPr>
      <t>(Par mois)</t>
    </r>
  </si>
  <si>
    <r>
      <t xml:space="preserve">CONSO
</t>
    </r>
    <r>
      <rPr>
        <b/>
        <sz val="20"/>
        <color rgb="FFFF0000"/>
        <rFont val="Calibri"/>
        <family val="2"/>
        <scheme val="minor"/>
      </rPr>
      <t>(Sur Période)</t>
    </r>
  </si>
  <si>
    <r>
      <t xml:space="preserve">COUV
</t>
    </r>
    <r>
      <rPr>
        <b/>
        <sz val="20"/>
        <color rgb="FFFF0000"/>
        <rFont val="Calibri"/>
        <family val="2"/>
        <scheme val="minor"/>
      </rPr>
      <t>(Mois)</t>
    </r>
  </si>
  <si>
    <r>
      <t xml:space="preserve">POIDS TOTAL
</t>
    </r>
    <r>
      <rPr>
        <b/>
        <sz val="20"/>
        <color rgb="FFFF0000"/>
        <rFont val="Calibri"/>
        <family val="2"/>
        <scheme val="minor"/>
      </rPr>
      <t>(KG)
(Sur période)</t>
    </r>
  </si>
  <si>
    <r>
      <t xml:space="preserve">FINITION
</t>
    </r>
    <r>
      <rPr>
        <b/>
        <sz val="20"/>
        <color rgb="FFFF0000"/>
        <rFont val="Calibri"/>
        <family val="2"/>
        <scheme val="minor"/>
      </rPr>
      <t>(Finition de réf)</t>
    </r>
  </si>
  <si>
    <r>
      <t xml:space="preserve">MINI CMD
</t>
    </r>
    <r>
      <rPr>
        <b/>
        <sz val="20"/>
        <color rgb="FFFF0000"/>
        <rFont val="Calibri"/>
        <family val="2"/>
        <scheme val="minor"/>
      </rPr>
      <t>(Mini de commande)</t>
    </r>
  </si>
  <si>
    <t>ACTION</t>
  </si>
  <si>
    <t>DATE
(Envoi des fichiers)</t>
  </si>
  <si>
    <t>COUT SUPP</t>
  </si>
  <si>
    <t>VALIDATION PLANS
&amp; CONDITION D'ACHAT</t>
  </si>
  <si>
    <t>PRIX FIXE 
EXTRUSION</t>
  </si>
  <si>
    <t>PRIX FIXE 
SERTISSEUR</t>
  </si>
  <si>
    <t>PRIX FIXE 
LAQUEUR</t>
  </si>
  <si>
    <t>ALUMINIUM</t>
  </si>
  <si>
    <t>ACCESSOIRES</t>
  </si>
  <si>
    <t>SERTISSAGE</t>
  </si>
  <si>
    <t>LAQUAGE</t>
  </si>
  <si>
    <t>TYPES</t>
  </si>
  <si>
    <t>DESIGNATIONS</t>
  </si>
  <si>
    <r>
      <t xml:space="preserve">DEBITS
</t>
    </r>
    <r>
      <rPr>
        <sz val="18"/>
        <color theme="1"/>
        <rFont val="Arial"/>
        <family val="2"/>
      </rPr>
      <t>(mm)</t>
    </r>
  </si>
  <si>
    <r>
      <t xml:space="preserve">POIDS ALU.
</t>
    </r>
    <r>
      <rPr>
        <sz val="18"/>
        <color theme="1"/>
        <rFont val="Arial"/>
        <family val="2"/>
      </rPr>
      <t>(kg/ml)</t>
    </r>
  </si>
  <si>
    <r>
      <t xml:space="preserve">PERIM. LAQU.
</t>
    </r>
    <r>
      <rPr>
        <sz val="18"/>
        <color theme="1"/>
        <rFont val="Arial"/>
        <family val="2"/>
      </rPr>
      <t>(m²/ml)</t>
    </r>
  </si>
  <si>
    <r>
      <t xml:space="preserve">PRIX ACTUEL
</t>
    </r>
    <r>
      <rPr>
        <sz val="18"/>
        <color theme="1"/>
        <rFont val="Arial"/>
        <family val="2"/>
      </rPr>
      <t>(€/Châssis)</t>
    </r>
  </si>
  <si>
    <r>
      <t>PRIX FIXE</t>
    </r>
    <r>
      <rPr>
        <sz val="18"/>
        <color theme="1"/>
        <rFont val="Arial"/>
        <family val="2"/>
      </rPr>
      <t xml:space="preserve">
(€/Châssis)</t>
    </r>
  </si>
  <si>
    <r>
      <rPr>
        <b/>
        <sz val="18"/>
        <color theme="1"/>
        <rFont val="Arial"/>
        <family val="2"/>
      </rPr>
      <t>PRIX ACTUEL</t>
    </r>
    <r>
      <rPr>
        <sz val="18"/>
        <color theme="1"/>
        <rFont val="Arial"/>
        <family val="2"/>
      </rPr>
      <t xml:space="preserve">
(€/Châssis)</t>
    </r>
  </si>
  <si>
    <r>
      <rPr>
        <b/>
        <sz val="18"/>
        <color theme="1"/>
        <rFont val="Arial"/>
        <family val="2"/>
      </rPr>
      <t>PRIX JOINTS</t>
    </r>
    <r>
      <rPr>
        <sz val="18"/>
        <color theme="1"/>
        <rFont val="Arial"/>
        <family val="2"/>
      </rPr>
      <t xml:space="preserve">
(€/Châssis)</t>
    </r>
  </si>
  <si>
    <r>
      <rPr>
        <b/>
        <sz val="18"/>
        <color theme="1"/>
        <rFont val="Arial"/>
        <family val="2"/>
      </rPr>
      <t>PRIX FERRAGES</t>
    </r>
    <r>
      <rPr>
        <sz val="18"/>
        <color theme="1"/>
        <rFont val="Arial"/>
        <family val="2"/>
      </rPr>
      <t xml:space="preserve">
(€/Châssis)</t>
    </r>
  </si>
  <si>
    <r>
      <rPr>
        <b/>
        <sz val="18"/>
        <color theme="1"/>
        <rFont val="Arial"/>
        <family val="2"/>
      </rPr>
      <t>PRIX DIVERS</t>
    </r>
    <r>
      <rPr>
        <sz val="18"/>
        <color theme="1"/>
        <rFont val="Arial"/>
        <family val="2"/>
      </rPr>
      <t xml:space="preserve">
(€/Châssis)</t>
    </r>
  </si>
  <si>
    <r>
      <t>PRIX BARETTES</t>
    </r>
    <r>
      <rPr>
        <sz val="18"/>
        <color theme="1"/>
        <rFont val="Arial"/>
        <family val="2"/>
      </rPr>
      <t xml:space="preserve">
(€/Châssis)</t>
    </r>
  </si>
  <si>
    <r>
      <t xml:space="preserve">PRIX / ACTUEL
</t>
    </r>
    <r>
      <rPr>
        <sz val="18"/>
        <color theme="1"/>
        <rFont val="Arial"/>
        <family val="2"/>
      </rPr>
      <t>(€/Châssis)</t>
    </r>
  </si>
  <si>
    <r>
      <t xml:space="preserve">Coût
</t>
    </r>
    <r>
      <rPr>
        <sz val="18"/>
        <color theme="1"/>
        <rFont val="Arial"/>
        <family val="2"/>
      </rPr>
      <t>(€/Châssis)</t>
    </r>
  </si>
  <si>
    <r>
      <t xml:space="preserve">PRIX REEL
</t>
    </r>
    <r>
      <rPr>
        <sz val="18"/>
        <color theme="1"/>
        <rFont val="Arial"/>
        <family val="2"/>
      </rPr>
      <t>(€/Châssis)</t>
    </r>
  </si>
  <si>
    <t>NOTES</t>
  </si>
  <si>
    <r>
      <t xml:space="preserve">
</t>
    </r>
    <r>
      <rPr>
        <sz val="12"/>
        <color theme="1"/>
        <rFont val="Arial"/>
        <family val="2"/>
      </rPr>
      <t>(€/châssis)</t>
    </r>
  </si>
  <si>
    <r>
      <t xml:space="preserve">FERRAGE
</t>
    </r>
    <r>
      <rPr>
        <sz val="12"/>
        <color theme="1"/>
        <rFont val="Arial"/>
        <family val="2"/>
      </rPr>
      <t>(€/chassis)</t>
    </r>
  </si>
  <si>
    <r>
      <t xml:space="preserve">DIVERS
</t>
    </r>
    <r>
      <rPr>
        <sz val="12"/>
        <color theme="1"/>
        <rFont val="Arial"/>
        <family val="2"/>
      </rPr>
      <t>(€/chassis)</t>
    </r>
  </si>
  <si>
    <r>
      <t xml:space="preserve">JOINT
</t>
    </r>
    <r>
      <rPr>
        <sz val="12"/>
        <color theme="1"/>
        <rFont val="Arial"/>
        <family val="2"/>
      </rPr>
      <t>(€/chassis)</t>
    </r>
  </si>
  <si>
    <r>
      <t xml:space="preserve">SERTISSAGE
</t>
    </r>
    <r>
      <rPr>
        <sz val="12"/>
        <color theme="1"/>
        <rFont val="Arial"/>
        <family val="2"/>
      </rPr>
      <t>(€/châssis)</t>
    </r>
  </si>
  <si>
    <r>
      <t xml:space="preserve">BARETTES
</t>
    </r>
    <r>
      <rPr>
        <sz val="12"/>
        <color theme="1"/>
        <rFont val="Arial"/>
        <family val="2"/>
      </rPr>
      <t>(€/châssis)</t>
    </r>
  </si>
  <si>
    <r>
      <t xml:space="preserve">PVC
</t>
    </r>
    <r>
      <rPr>
        <sz val="12"/>
        <color theme="1"/>
        <rFont val="Arial"/>
        <family val="2"/>
      </rPr>
      <t>(€/châssis)</t>
    </r>
  </si>
  <si>
    <r>
      <t xml:space="preserve">PRIX LAQU.
</t>
    </r>
    <r>
      <rPr>
        <sz val="12"/>
        <color theme="1"/>
        <rFont val="Arial"/>
        <family val="2"/>
      </rPr>
      <t>(€/châssis)</t>
    </r>
  </si>
  <si>
    <r>
      <t xml:space="preserve">PERIM. LAQU.
</t>
    </r>
    <r>
      <rPr>
        <sz val="12"/>
        <color theme="1"/>
        <rFont val="Arial"/>
        <family val="2"/>
      </rPr>
      <t>(M²/chassis)</t>
    </r>
  </si>
  <si>
    <r>
      <t xml:space="preserve">PRIX ALU.
</t>
    </r>
    <r>
      <rPr>
        <sz val="12"/>
        <color theme="1"/>
        <rFont val="Arial"/>
        <family val="2"/>
      </rPr>
      <t>(€/châssis)</t>
    </r>
  </si>
  <si>
    <r>
      <t xml:space="preserve">POIDS ALU.
</t>
    </r>
    <r>
      <rPr>
        <sz val="12"/>
        <color theme="1"/>
        <rFont val="Arial"/>
        <family val="2"/>
      </rPr>
      <t>(kg/châssis)</t>
    </r>
  </si>
  <si>
    <r>
      <t xml:space="preserve">H
</t>
    </r>
    <r>
      <rPr>
        <sz val="12"/>
        <color theme="1"/>
        <rFont val="Arial"/>
        <family val="2"/>
      </rPr>
      <t>(mm)</t>
    </r>
  </si>
  <si>
    <r>
      <t xml:space="preserve">L
</t>
    </r>
    <r>
      <rPr>
        <sz val="12"/>
        <color theme="1"/>
        <rFont val="Arial"/>
        <family val="2"/>
      </rPr>
      <t>(mm)</t>
    </r>
  </si>
  <si>
    <t>TYPE</t>
  </si>
  <si>
    <t>MARQUE</t>
  </si>
  <si>
    <t>PRIX DE REVIENT TOTAL FIXE
(BLANC - Famille 1)</t>
  </si>
  <si>
    <t>PRIX DE REVIENT TOTAL
(BLANC - Famille 1)</t>
  </si>
  <si>
    <t>COÛT SUPP.</t>
  </si>
  <si>
    <t>PROFILS</t>
  </si>
  <si>
    <r>
      <rPr>
        <b/>
        <sz val="12"/>
        <color theme="1"/>
        <rFont val="Arial"/>
        <family val="2"/>
      </rPr>
      <t>PRIX SERTISSAGE</t>
    </r>
    <r>
      <rPr>
        <sz val="12"/>
        <color theme="1"/>
        <rFont val="Arial"/>
        <family val="2"/>
      </rPr>
      <t xml:space="preserve">
(€/ML)</t>
    </r>
  </si>
  <si>
    <r>
      <rPr>
        <b/>
        <sz val="12"/>
        <color theme="1"/>
        <rFont val="Arial"/>
        <family val="2"/>
      </rPr>
      <t>PRIX LAQUAGE</t>
    </r>
    <r>
      <rPr>
        <sz val="12"/>
        <color theme="1"/>
        <rFont val="Arial"/>
        <family val="2"/>
      </rPr>
      <t xml:space="preserve">
(€/M²)</t>
    </r>
  </si>
  <si>
    <r>
      <rPr>
        <b/>
        <sz val="12"/>
        <color theme="1"/>
        <rFont val="Arial"/>
        <family val="2"/>
      </rPr>
      <t>PRIX ALU.</t>
    </r>
    <r>
      <rPr>
        <sz val="12"/>
        <color theme="1"/>
        <rFont val="Arial"/>
        <family val="2"/>
      </rPr>
      <t xml:space="preserve">
(€/kg)</t>
    </r>
  </si>
  <si>
    <t>TYPE :</t>
  </si>
  <si>
    <t>CONFIGURATION :</t>
  </si>
  <si>
    <t>MARQUE :</t>
  </si>
  <si>
    <t>BASE DORMANT :</t>
  </si>
  <si>
    <r>
      <t xml:space="preserve">NB
</t>
    </r>
    <r>
      <rPr>
        <sz val="18"/>
        <color theme="1"/>
        <rFont val="Arial"/>
        <family val="2"/>
      </rPr>
      <t>(U)</t>
    </r>
  </si>
  <si>
    <t>GAMME :</t>
  </si>
  <si>
    <t>LARGEUR :</t>
  </si>
  <si>
    <t>HAUTEUR :</t>
  </si>
  <si>
    <r>
      <rPr>
        <b/>
        <sz val="16"/>
        <color theme="1"/>
        <rFont val="Arial"/>
        <family val="2"/>
      </rPr>
      <t>PRIX DE REVIENT</t>
    </r>
    <r>
      <rPr>
        <b/>
        <sz val="12"/>
        <color theme="1"/>
        <rFont val="Arial"/>
        <family val="2"/>
      </rPr>
      <t xml:space="preserve">
(Blanc - Famille 1)</t>
    </r>
  </si>
  <si>
    <t>COMPOSITION</t>
  </si>
  <si>
    <t>NULERO LIGNE
NOMENCLATURE</t>
  </si>
  <si>
    <t>NOTE
UTILISATION</t>
  </si>
  <si>
    <t>REMARQUES</t>
  </si>
  <si>
    <t>TOTAUX :</t>
  </si>
  <si>
    <t>S</t>
  </si>
  <si>
    <t>§§§</t>
  </si>
  <si>
    <t>BASE :</t>
  </si>
  <si>
    <t>ONGLET</t>
  </si>
  <si>
    <t>BASE</t>
  </si>
  <si>
    <t>CONFIG.</t>
  </si>
  <si>
    <t>LIGNE 
RESULTAT</t>
  </si>
  <si>
    <r>
      <t xml:space="preserve">LONG.SERT
</t>
    </r>
    <r>
      <rPr>
        <sz val="12"/>
        <color theme="1"/>
        <rFont val="Arial"/>
        <family val="2"/>
      </rPr>
      <t>(M/châssis)</t>
    </r>
  </si>
  <si>
    <t>-</t>
  </si>
  <si>
    <t>P4531</t>
  </si>
  <si>
    <t>P4514</t>
  </si>
  <si>
    <t>P4522</t>
  </si>
  <si>
    <t>P4524</t>
  </si>
  <si>
    <t>P5013</t>
  </si>
  <si>
    <t>FRAPPE</t>
  </si>
  <si>
    <t>FENETRE</t>
  </si>
  <si>
    <t>2V</t>
  </si>
  <si>
    <t>Montant</t>
  </si>
  <si>
    <t>Traverse</t>
  </si>
  <si>
    <t>4610V</t>
  </si>
  <si>
    <t>4611V</t>
  </si>
  <si>
    <t>A2000</t>
  </si>
  <si>
    <t>A2636</t>
  </si>
  <si>
    <t>1E451</t>
  </si>
  <si>
    <t>1E452</t>
  </si>
  <si>
    <r>
      <t xml:space="preserve">COND.
</t>
    </r>
    <r>
      <rPr>
        <b/>
        <sz val="20"/>
        <color rgb="FFFF0000"/>
        <rFont val="Calibri"/>
        <family val="2"/>
        <scheme val="minor"/>
      </rPr>
      <t>(Cond. D'achat)</t>
    </r>
  </si>
  <si>
    <r>
      <t xml:space="preserve">PRIX
</t>
    </r>
    <r>
      <rPr>
        <b/>
        <sz val="20"/>
        <color rgb="FFFF0000"/>
        <rFont val="Calibri"/>
        <family val="2"/>
        <scheme val="minor"/>
      </rPr>
      <t xml:space="preserve">(Prix revient)
</t>
    </r>
    <r>
      <rPr>
        <b/>
        <sz val="20"/>
        <color rgb="FF00B0F0"/>
        <rFont val="Calibri"/>
        <family val="2"/>
        <scheme val="minor"/>
      </rPr>
      <t>€/ml ou €/U</t>
    </r>
  </si>
  <si>
    <r>
      <t xml:space="preserve">DVLA
</t>
    </r>
    <r>
      <rPr>
        <b/>
        <sz val="20"/>
        <color rgb="FFFF0000"/>
        <rFont val="Calibri"/>
        <family val="2"/>
        <scheme val="minor"/>
      </rPr>
      <t xml:space="preserve">(Périm AluK)
</t>
    </r>
    <r>
      <rPr>
        <b/>
        <sz val="20"/>
        <color rgb="FF00B0F0"/>
        <rFont val="Calibri"/>
        <family val="2"/>
        <scheme val="minor"/>
      </rPr>
      <t>ml</t>
    </r>
  </si>
  <si>
    <r>
      <t xml:space="preserve">POTH
</t>
    </r>
    <r>
      <rPr>
        <b/>
        <sz val="20"/>
        <color rgb="FFFF0000"/>
        <rFont val="Calibri"/>
        <family val="2"/>
        <scheme val="minor"/>
      </rPr>
      <t xml:space="preserve">(Poids AluK)
</t>
    </r>
    <r>
      <rPr>
        <b/>
        <sz val="20"/>
        <color rgb="FF00B0F0"/>
        <rFont val="Calibri"/>
        <family val="2"/>
        <scheme val="minor"/>
      </rPr>
      <t>kg/ml ou kg</t>
    </r>
  </si>
  <si>
    <t>H:\Copie de NOMENCLATURE - Météore.xlsm</t>
  </si>
  <si>
    <t>FRAPPE_2V_1000x1480</t>
  </si>
  <si>
    <t>P.FENETRE</t>
  </si>
  <si>
    <t>P.FRAPPE</t>
  </si>
  <si>
    <t>3V</t>
  </si>
  <si>
    <t>P.FRAPPE_3V_500x20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</si>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</sst>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\ &quot;€&quot;;\-#,##0.00\ &quot;€&quot;"/>
    <numFmt numFmtId="165" formatCode="#,##0.00\ &quot;€&quot;"/>
    <numFmt numFmtId="166" formatCode="0.0"/>
    <numFmt numFmtId="167" formatCode="#,##0\ &quot;€&quot;"/>
    <numFmt numFmtId="168" formatCode="0.000"/>
    <numFmt numFmtId="169" formatCode="_(* #,##0.00_);_(* \(#,##0.00\);_(* \-??_);_(@_)"/>
    <numFmt numFmtId="170" formatCode="0&quot; mm&quot;"/>
    <numFmt numFmtId="171" formatCode="0.000&quot; kg&quot;"/>
  </numFmts>
  <fonts count="8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omic Sans MS"/>
      <family val="4"/>
    </font>
    <font>
      <b/>
      <sz val="16"/>
      <name val="Comic Sans MS"/>
      <family val="4"/>
    </font>
    <font>
      <sz val="12"/>
      <name val="Arial"/>
      <family val="2"/>
    </font>
    <font>
      <b/>
      <sz val="14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36"/>
      <name val="Calibri"/>
      <family val="2"/>
      <scheme val="minor"/>
    </font>
    <font>
      <sz val="12"/>
      <name val="宋体"/>
      <charset val="134"/>
    </font>
    <font>
      <sz val="10"/>
      <name val="Arial"/>
      <family val="2"/>
    </font>
    <font>
      <sz val="20"/>
      <name val="Arial"/>
      <family val="2"/>
    </font>
    <font>
      <b/>
      <sz val="28"/>
      <color theme="1"/>
      <name val="Calibri"/>
      <family val="2"/>
      <scheme val="minor"/>
    </font>
    <font>
      <b/>
      <sz val="20"/>
      <color theme="1"/>
      <name val="Arial"/>
      <family val="2"/>
    </font>
    <font>
      <sz val="36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36"/>
      <name val="Arial"/>
      <family val="2"/>
    </font>
    <font>
      <sz val="10"/>
      <color theme="1"/>
      <name val="Arial"/>
      <family val="2"/>
    </font>
    <font>
      <b/>
      <sz val="20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4"/>
      <color rgb="FFFF0000"/>
      <name val="Calibri"/>
      <family val="2"/>
    </font>
    <font>
      <sz val="24"/>
      <color rgb="FFFF0000"/>
      <name val="Arial"/>
      <family val="2"/>
    </font>
    <font>
      <b/>
      <sz val="22"/>
      <name val="Calibri"/>
      <family val="2"/>
      <scheme val="minor"/>
    </font>
    <font>
      <sz val="72"/>
      <name val="Calibri"/>
      <family val="2"/>
      <scheme val="minor"/>
    </font>
    <font>
      <b/>
      <sz val="24"/>
      <name val="Calibri"/>
      <family val="2"/>
      <scheme val="minor"/>
    </font>
    <font>
      <b/>
      <sz val="36"/>
      <color rgb="FFFF0000"/>
      <name val="Arial"/>
      <family val="2"/>
    </font>
    <font>
      <sz val="72"/>
      <name val="Arial"/>
      <family val="2"/>
    </font>
    <font>
      <sz val="24"/>
      <name val="Arial"/>
      <family val="2"/>
    </font>
    <font>
      <sz val="24"/>
      <name val="Calibri"/>
      <family val="2"/>
      <scheme val="minor"/>
    </font>
    <font>
      <b/>
      <sz val="24"/>
      <name val="Arial"/>
      <family val="2"/>
    </font>
    <font>
      <sz val="28"/>
      <name val="Arial"/>
      <family val="2"/>
    </font>
    <font>
      <b/>
      <sz val="28"/>
      <name val="Calibri"/>
      <family val="2"/>
      <scheme val="minor"/>
    </font>
    <font>
      <b/>
      <sz val="28"/>
      <name val="Arial"/>
      <family val="2"/>
    </font>
    <font>
      <b/>
      <sz val="48"/>
      <name val="Calibri"/>
      <family val="2"/>
      <scheme val="minor"/>
    </font>
    <font>
      <b/>
      <sz val="48"/>
      <color rgb="FF0070C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Arial"/>
      <family val="2"/>
    </font>
    <font>
      <sz val="28"/>
      <color rgb="FFFF0000"/>
      <name val="Arial"/>
      <family val="2"/>
    </font>
    <font>
      <sz val="28"/>
      <color rgb="FF00B050"/>
      <name val="Arial"/>
      <family val="2"/>
    </font>
    <font>
      <b/>
      <sz val="24"/>
      <color rgb="FF00B0F0"/>
      <name val="Calibri"/>
      <family val="2"/>
      <scheme val="minor"/>
    </font>
    <font>
      <b/>
      <sz val="24"/>
      <color rgb="FF00B0F0"/>
      <name val="Arial"/>
      <family val="2"/>
    </font>
    <font>
      <sz val="28"/>
      <color rgb="FF0070C0"/>
      <name val="Arial"/>
      <family val="2"/>
    </font>
    <font>
      <sz val="10"/>
      <name val="Arial"/>
      <family val="2"/>
    </font>
    <font>
      <b/>
      <sz val="4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sz val="24"/>
      <color rgb="FFFF0000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b/>
      <sz val="16"/>
      <color rgb="FFFF0000"/>
      <name val="Calibri"/>
      <family val="2"/>
      <scheme val="minor"/>
    </font>
    <font>
      <b/>
      <sz val="10"/>
      <color theme="7" tint="0.39997558519241921"/>
      <name val="Arial"/>
      <family val="2"/>
    </font>
    <font>
      <b/>
      <sz val="18"/>
      <color indexed="8"/>
      <name val="Arial"/>
      <family val="2"/>
    </font>
    <font>
      <b/>
      <sz val="18"/>
      <name val="Arial"/>
      <family val="2"/>
    </font>
    <font>
      <sz val="18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8"/>
      <name val="Helv"/>
      <family val="2"/>
    </font>
    <font>
      <sz val="10"/>
      <name val="Tahoma"/>
      <family val="2"/>
    </font>
    <font>
      <b/>
      <sz val="18"/>
      <color indexed="56"/>
      <name val="Cambria"/>
      <family val="2"/>
    </font>
    <font>
      <sz val="18"/>
      <color theme="1"/>
      <name val="Calibri"/>
      <family val="2"/>
      <scheme val="minor"/>
    </font>
    <font>
      <b/>
      <sz val="22"/>
      <color theme="1"/>
      <name val="Arial"/>
      <family val="2"/>
    </font>
    <font>
      <sz val="20"/>
      <color theme="1"/>
      <name val="Arial"/>
      <family val="2"/>
    </font>
    <font>
      <sz val="16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28"/>
      <color rgb="FF0070C0"/>
      <name val="Arial"/>
      <family val="2"/>
    </font>
    <font>
      <b/>
      <sz val="24"/>
      <color rgb="FF0070C0"/>
      <name val="Arial"/>
      <family val="2"/>
    </font>
    <font>
      <sz val="28"/>
      <color indexed="10"/>
      <name val="Arial"/>
      <family val="2"/>
    </font>
    <font>
      <sz val="20"/>
      <color theme="1"/>
      <name val="Calibri"/>
      <family val="2"/>
      <scheme val="minor"/>
    </font>
    <font>
      <b/>
      <sz val="20"/>
      <color rgb="FFFF0000"/>
      <name val="Arial"/>
      <family val="2"/>
    </font>
    <font>
      <sz val="36"/>
      <color theme="1"/>
      <name val="Calibri"/>
      <family val="2"/>
      <scheme val="minor"/>
    </font>
    <font>
      <b/>
      <sz val="24"/>
      <color theme="3" tint="0.39997558519241921"/>
      <name val="Arial"/>
      <family val="2"/>
    </font>
    <font>
      <sz val="24"/>
      <color theme="3" tint="0.3999755851924192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4"/>
      <color indexed="39"/>
      <name val="Tahoma"/>
      <family val="2"/>
    </font>
    <font>
      <sz val="18"/>
      <color indexed="39"/>
      <name val="Tahoma"/>
      <family val="2"/>
    </font>
    <font>
      <u/>
      <sz val="18"/>
      <color indexed="39"/>
      <name val="Tahoma"/>
      <family val="2"/>
    </font>
    <font>
      <b/>
      <sz val="24"/>
      <color indexed="39"/>
      <name val="Tahoma"/>
      <family val="2"/>
    </font>
    <font>
      <b/>
      <sz val="18"/>
      <color indexed="39"/>
      <name val="Tahoma"/>
      <family val="2"/>
    </font>
    <font>
      <sz val="9"/>
      <color indexed="39"/>
      <name val="Tahoma"/>
      <family val="2"/>
    </font>
    <font>
      <b/>
      <sz val="20"/>
      <color rgb="FF00B0F0"/>
      <name val="Calibri"/>
      <family val="2"/>
      <scheme val="minor"/>
    </font>
    <font>
      <b/>
      <sz val="10"/>
      <color indexed="39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9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0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theme="0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theme="0"/>
      </left>
      <right/>
      <top style="medium">
        <color auto="1"/>
      </top>
      <bottom/>
      <diagonal/>
    </border>
    <border>
      <left/>
      <right style="medium">
        <color theme="0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theme="0"/>
      </right>
      <top/>
      <bottom style="medium">
        <color auto="1"/>
      </bottom>
      <diagonal/>
    </border>
    <border>
      <left style="medium">
        <color theme="0"/>
      </left>
      <right style="medium">
        <color theme="0"/>
      </right>
      <top/>
      <bottom style="medium">
        <color auto="1"/>
      </bottom>
      <diagonal/>
    </border>
    <border>
      <left style="medium">
        <color theme="0"/>
      </left>
      <right/>
      <top/>
      <bottom style="medium">
        <color auto="1"/>
      </bottom>
      <diagonal/>
    </border>
    <border>
      <left/>
      <right style="medium">
        <color theme="0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</borders>
  <cellStyleXfs count="13">
    <xf numFmtId="0" fontId="0" fillId="0" borderId="0"/>
    <xf numFmtId="0" fontId="2" fillId="0" borderId="0"/>
    <xf numFmtId="0" fontId="11" fillId="0" borderId="0"/>
    <xf numFmtId="0" fontId="12" fillId="0" borderId="0"/>
    <xf numFmtId="0" fontId="2" fillId="0" borderId="0"/>
    <xf numFmtId="0" fontId="44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0" fontId="2" fillId="0" borderId="0" applyFill="0" applyBorder="0" applyAlignment="0" applyProtection="0"/>
    <xf numFmtId="0" fontId="61" fillId="0" borderId="0"/>
    <xf numFmtId="0" fontId="62" fillId="0" borderId="0" applyNumberFormat="0" applyFill="0" applyBorder="0" applyAlignment="0" applyProtection="0"/>
  </cellStyleXfs>
  <cellXfs count="469">
    <xf numFmtId="0" fontId="0" fillId="0" borderId="0" xfId="0"/>
    <xf numFmtId="0" fontId="0" fillId="0" borderId="0" xfId="0" applyAlignment="1">
      <alignment horizontal="center" vertical="center"/>
    </xf>
    <xf numFmtId="0" fontId="12" fillId="0" borderId="0" xfId="3" applyAlignment="1">
      <alignment horizontal="center"/>
    </xf>
    <xf numFmtId="0" fontId="12" fillId="0" borderId="0" xfId="3" applyBorder="1" applyAlignment="1">
      <alignment vertical="center" wrapText="1"/>
    </xf>
    <xf numFmtId="0" fontId="12" fillId="0" borderId="0" xfId="3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0" fontId="12" fillId="0" borderId="0" xfId="3" applyBorder="1" applyAlignment="1">
      <alignment horizontal="center"/>
    </xf>
    <xf numFmtId="0" fontId="12" fillId="0" borderId="0" xfId="3" applyFill="1" applyBorder="1" applyAlignment="1">
      <alignment horizontal="center"/>
    </xf>
    <xf numFmtId="0" fontId="3" fillId="0" borderId="0" xfId="3" applyFont="1" applyFill="1" applyBorder="1" applyAlignment="1">
      <alignment horizontal="center" vertical="center" wrapText="1"/>
    </xf>
    <xf numFmtId="0" fontId="12" fillId="0" borderId="0" xfId="3" applyFill="1" applyAlignment="1">
      <alignment horizontal="center"/>
    </xf>
    <xf numFmtId="0" fontId="4" fillId="0" borderId="0" xfId="3" applyFont="1" applyFill="1" applyBorder="1" applyAlignment="1">
      <alignment vertical="center" wrapText="1"/>
    </xf>
    <xf numFmtId="0" fontId="16" fillId="0" borderId="0" xfId="3" applyFont="1" applyFill="1" applyBorder="1" applyAlignment="1">
      <alignment vertical="center" wrapText="1"/>
    </xf>
    <xf numFmtId="0" fontId="4" fillId="0" borderId="0" xfId="3" applyFont="1" applyBorder="1" applyAlignment="1"/>
    <xf numFmtId="0" fontId="12" fillId="0" borderId="2" xfId="3" applyBorder="1" applyAlignment="1">
      <alignment horizontal="center"/>
    </xf>
    <xf numFmtId="0" fontId="12" fillId="0" borderId="15" xfId="3" applyBorder="1" applyAlignment="1">
      <alignment horizontal="center"/>
    </xf>
    <xf numFmtId="0" fontId="12" fillId="0" borderId="22" xfId="3" applyBorder="1" applyAlignment="1">
      <alignment horizontal="center"/>
    </xf>
    <xf numFmtId="0" fontId="12" fillId="0" borderId="1" xfId="3" applyBorder="1" applyAlignment="1"/>
    <xf numFmtId="0" fontId="12" fillId="0" borderId="19" xfId="3" applyBorder="1" applyAlignment="1"/>
    <xf numFmtId="0" fontId="12" fillId="0" borderId="14" xfId="3" applyBorder="1" applyAlignment="1"/>
    <xf numFmtId="0" fontId="12" fillId="0" borderId="0" xfId="3" applyBorder="1" applyAlignment="1"/>
    <xf numFmtId="0" fontId="12" fillId="0" borderId="24" xfId="3" applyBorder="1" applyAlignment="1"/>
    <xf numFmtId="0" fontId="12" fillId="0" borderId="21" xfId="3" applyBorder="1" applyAlignment="1"/>
    <xf numFmtId="0" fontId="18" fillId="0" borderId="0" xfId="3" applyFont="1" applyAlignment="1">
      <alignment horizontal="center"/>
    </xf>
    <xf numFmtId="0" fontId="21" fillId="20" borderId="34" xfId="0" applyFont="1" applyFill="1" applyBorder="1" applyAlignment="1">
      <alignment horizontal="center" vertical="top" wrapText="1"/>
    </xf>
    <xf numFmtId="0" fontId="21" fillId="20" borderId="35" xfId="0" applyFont="1" applyFill="1" applyBorder="1" applyAlignment="1">
      <alignment horizontal="center" vertical="top" wrapText="1"/>
    </xf>
    <xf numFmtId="0" fontId="21" fillId="20" borderId="36" xfId="0" applyFont="1" applyFill="1" applyBorder="1" applyAlignment="1">
      <alignment horizontal="center" vertical="top" wrapText="1"/>
    </xf>
    <xf numFmtId="0" fontId="21" fillId="20" borderId="23" xfId="3" applyFont="1" applyFill="1" applyBorder="1" applyAlignment="1">
      <alignment horizontal="center" vertical="top" wrapText="1"/>
    </xf>
    <xf numFmtId="0" fontId="23" fillId="0" borderId="0" xfId="3" applyFont="1" applyFill="1" applyBorder="1" applyAlignment="1">
      <alignment horizontal="center" vertical="top"/>
    </xf>
    <xf numFmtId="0" fontId="10" fillId="0" borderId="0" xfId="3" applyFont="1" applyFill="1" applyBorder="1" applyAlignment="1">
      <alignment horizontal="center" vertical="center" wrapText="1"/>
    </xf>
    <xf numFmtId="0" fontId="12" fillId="0" borderId="0" xfId="3" applyFill="1" applyBorder="1" applyAlignment="1">
      <alignment horizontal="center" vertical="center" wrapText="1"/>
    </xf>
    <xf numFmtId="0" fontId="18" fillId="0" borderId="0" xfId="3" applyFont="1" applyFill="1" applyBorder="1" applyAlignment="1">
      <alignment horizontal="center"/>
    </xf>
    <xf numFmtId="0" fontId="21" fillId="0" borderId="0" xfId="3" applyFont="1" applyFill="1" applyBorder="1" applyAlignment="1">
      <alignment horizontal="center" vertical="center" wrapText="1"/>
    </xf>
    <xf numFmtId="0" fontId="21" fillId="20" borderId="40" xfId="0" applyFont="1" applyFill="1" applyBorder="1" applyAlignment="1">
      <alignment horizontal="center" vertical="top" wrapText="1"/>
    </xf>
    <xf numFmtId="0" fontId="21" fillId="20" borderId="41" xfId="0" applyFont="1" applyFill="1" applyBorder="1" applyAlignment="1">
      <alignment horizontal="center" vertical="top" wrapText="1"/>
    </xf>
    <xf numFmtId="0" fontId="21" fillId="20" borderId="42" xfId="0" applyFont="1" applyFill="1" applyBorder="1" applyAlignment="1">
      <alignment horizontal="center" vertical="top" wrapText="1"/>
    </xf>
    <xf numFmtId="0" fontId="21" fillId="20" borderId="41" xfId="3" applyFont="1" applyFill="1" applyBorder="1" applyAlignment="1">
      <alignment horizontal="center" vertical="top" wrapText="1"/>
    </xf>
    <xf numFmtId="0" fontId="21" fillId="20" borderId="42" xfId="3" applyFont="1" applyFill="1" applyBorder="1" applyAlignment="1">
      <alignment horizontal="center" vertical="top" wrapText="1"/>
    </xf>
    <xf numFmtId="0" fontId="12" fillId="0" borderId="21" xfId="3" applyBorder="1" applyAlignment="1">
      <alignment horizontal="center"/>
    </xf>
    <xf numFmtId="0" fontId="12" fillId="0" borderId="19" xfId="3" applyBorder="1" applyAlignment="1">
      <alignment horizontal="center"/>
    </xf>
    <xf numFmtId="0" fontId="6" fillId="0" borderId="0" xfId="3" applyFont="1" applyBorder="1" applyAlignment="1">
      <alignment horizontal="center"/>
    </xf>
    <xf numFmtId="0" fontId="12" fillId="0" borderId="0" xfId="3" applyBorder="1" applyAlignment="1">
      <alignment horizontal="right"/>
    </xf>
    <xf numFmtId="0" fontId="19" fillId="0" borderId="0" xfId="3" applyFont="1" applyBorder="1" applyAlignment="1"/>
    <xf numFmtId="0" fontId="25" fillId="0" borderId="14" xfId="3" applyFont="1" applyFill="1" applyBorder="1" applyAlignment="1">
      <alignment vertical="center" wrapText="1"/>
    </xf>
    <xf numFmtId="0" fontId="0" fillId="0" borderId="0" xfId="0" applyNumberFormat="1"/>
    <xf numFmtId="0" fontId="21" fillId="20" borderId="44" xfId="3" applyFont="1" applyFill="1" applyBorder="1" applyAlignment="1">
      <alignment horizontal="center" vertical="top" wrapText="1"/>
    </xf>
    <xf numFmtId="0" fontId="21" fillId="20" borderId="11" xfId="0" applyFont="1" applyFill="1" applyBorder="1" applyAlignment="1">
      <alignment horizontal="center" vertical="top" wrapText="1"/>
    </xf>
    <xf numFmtId="0" fontId="25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 vertical="center"/>
    </xf>
    <xf numFmtId="0" fontId="27" fillId="0" borderId="0" xfId="3" applyFont="1" applyBorder="1" applyAlignment="1">
      <alignment horizontal="center" vertical="center"/>
    </xf>
    <xf numFmtId="164" fontId="12" fillId="0" borderId="0" xfId="3" applyNumberFormat="1" applyBorder="1" applyAlignment="1">
      <alignment horizontal="center"/>
    </xf>
    <xf numFmtId="164" fontId="12" fillId="0" borderId="0" xfId="3" applyNumberFormat="1" applyAlignment="1">
      <alignment horizontal="center"/>
    </xf>
    <xf numFmtId="0" fontId="14" fillId="7" borderId="0" xfId="3" applyFont="1" applyFill="1" applyBorder="1" applyAlignment="1">
      <alignment horizontal="center" vertical="center"/>
    </xf>
    <xf numFmtId="0" fontId="21" fillId="20" borderId="56" xfId="3" applyFont="1" applyFill="1" applyBorder="1" applyAlignment="1">
      <alignment horizontal="center" vertical="top" wrapText="1"/>
    </xf>
    <xf numFmtId="0" fontId="28" fillId="0" borderId="0" xfId="3" applyFont="1" applyFill="1" applyBorder="1" applyAlignment="1">
      <alignment horizontal="center" vertical="center"/>
    </xf>
    <xf numFmtId="166" fontId="12" fillId="0" borderId="0" xfId="3" applyNumberFormat="1" applyAlignment="1">
      <alignment horizontal="center"/>
    </xf>
    <xf numFmtId="166" fontId="12" fillId="0" borderId="0" xfId="3" applyNumberFormat="1" applyFill="1" applyAlignment="1">
      <alignment horizontal="center"/>
    </xf>
    <xf numFmtId="1" fontId="12" fillId="0" borderId="0" xfId="3" applyNumberFormat="1" applyAlignment="1">
      <alignment horizontal="center"/>
    </xf>
    <xf numFmtId="1" fontId="12" fillId="0" borderId="0" xfId="3" applyNumberFormat="1" applyFill="1" applyAlignment="1">
      <alignment horizontal="center"/>
    </xf>
    <xf numFmtId="166" fontId="12" fillId="0" borderId="2" xfId="3" applyNumberFormat="1" applyBorder="1" applyAlignment="1">
      <alignment horizontal="center"/>
    </xf>
    <xf numFmtId="166" fontId="12" fillId="0" borderId="15" xfId="3" applyNumberFormat="1" applyBorder="1" applyAlignment="1">
      <alignment horizontal="center"/>
    </xf>
    <xf numFmtId="166" fontId="12" fillId="0" borderId="15" xfId="3" applyNumberFormat="1" applyFill="1" applyBorder="1" applyAlignment="1">
      <alignment horizontal="center"/>
    </xf>
    <xf numFmtId="166" fontId="12" fillId="0" borderId="22" xfId="3" applyNumberFormat="1" applyBorder="1" applyAlignment="1">
      <alignment horizontal="center"/>
    </xf>
    <xf numFmtId="0" fontId="27" fillId="0" borderId="0" xfId="3" applyFont="1" applyBorder="1" applyAlignment="1">
      <alignment vertical="center"/>
    </xf>
    <xf numFmtId="0" fontId="24" fillId="0" borderId="0" xfId="3" applyFont="1" applyFill="1" applyBorder="1" applyAlignment="1">
      <alignment horizontal="left" vertical="center" wrapText="1" indent="4"/>
    </xf>
    <xf numFmtId="0" fontId="12" fillId="0" borderId="53" xfId="3" applyBorder="1" applyAlignment="1"/>
    <xf numFmtId="0" fontId="6" fillId="0" borderId="38" xfId="3" applyFont="1" applyBorder="1" applyAlignment="1">
      <alignment horizontal="center"/>
    </xf>
    <xf numFmtId="0" fontId="12" fillId="0" borderId="38" xfId="3" applyBorder="1" applyAlignment="1">
      <alignment horizontal="right"/>
    </xf>
    <xf numFmtId="0" fontId="19" fillId="0" borderId="38" xfId="3" applyFont="1" applyBorder="1" applyAlignment="1"/>
    <xf numFmtId="0" fontId="12" fillId="0" borderId="38" xfId="3" applyBorder="1" applyAlignment="1">
      <alignment horizontal="center"/>
    </xf>
    <xf numFmtId="0" fontId="4" fillId="0" borderId="38" xfId="3" applyFont="1" applyFill="1" applyBorder="1" applyAlignment="1">
      <alignment vertical="center" wrapText="1"/>
    </xf>
    <xf numFmtId="0" fontId="12" fillId="0" borderId="54" xfId="3" applyBorder="1" applyAlignment="1">
      <alignment horizontal="center"/>
    </xf>
    <xf numFmtId="0" fontId="12" fillId="0" borderId="12" xfId="3" applyBorder="1" applyAlignment="1"/>
    <xf numFmtId="0" fontId="12" fillId="0" borderId="49" xfId="3" applyBorder="1" applyAlignment="1">
      <alignment horizontal="center"/>
    </xf>
    <xf numFmtId="0" fontId="12" fillId="0" borderId="12" xfId="3" applyBorder="1" applyAlignment="1">
      <alignment horizontal="center"/>
    </xf>
    <xf numFmtId="164" fontId="12" fillId="0" borderId="49" xfId="3" applyNumberFormat="1" applyBorder="1" applyAlignment="1">
      <alignment horizontal="center"/>
    </xf>
    <xf numFmtId="0" fontId="10" fillId="0" borderId="12" xfId="3" applyFont="1" applyFill="1" applyBorder="1" applyAlignment="1">
      <alignment horizontal="center" vertical="center" wrapText="1"/>
    </xf>
    <xf numFmtId="0" fontId="24" fillId="0" borderId="12" xfId="3" applyFont="1" applyFill="1" applyBorder="1" applyAlignment="1">
      <alignment horizontal="left" vertical="center" wrapText="1" indent="4"/>
    </xf>
    <xf numFmtId="0" fontId="12" fillId="0" borderId="49" xfId="3" applyFill="1" applyBorder="1" applyAlignment="1">
      <alignment horizontal="center"/>
    </xf>
    <xf numFmtId="0" fontId="24" fillId="0" borderId="50" xfId="3" applyFont="1" applyFill="1" applyBorder="1" applyAlignment="1">
      <alignment horizontal="left" vertical="center" wrapText="1" indent="4"/>
    </xf>
    <xf numFmtId="0" fontId="24" fillId="0" borderId="37" xfId="3" applyFont="1" applyFill="1" applyBorder="1" applyAlignment="1">
      <alignment horizontal="left" vertical="center" wrapText="1" indent="4"/>
    </xf>
    <xf numFmtId="0" fontId="21" fillId="0" borderId="37" xfId="3" applyFont="1" applyFill="1" applyBorder="1" applyAlignment="1">
      <alignment horizontal="center" vertical="center" wrapText="1"/>
    </xf>
    <xf numFmtId="0" fontId="12" fillId="0" borderId="37" xfId="3" applyBorder="1" applyAlignment="1"/>
    <xf numFmtId="0" fontId="12" fillId="0" borderId="37" xfId="3" applyBorder="1" applyAlignment="1">
      <alignment horizontal="center"/>
    </xf>
    <xf numFmtId="0" fontId="12" fillId="0" borderId="37" xfId="3" applyBorder="1" applyAlignment="1">
      <alignment vertical="center" wrapText="1"/>
    </xf>
    <xf numFmtId="0" fontId="12" fillId="0" borderId="51" xfId="3" applyBorder="1" applyAlignment="1">
      <alignment horizontal="center"/>
    </xf>
    <xf numFmtId="0" fontId="32" fillId="0" borderId="0" xfId="3" applyFont="1" applyFill="1" applyBorder="1" applyAlignment="1">
      <alignment horizontal="center"/>
    </xf>
    <xf numFmtId="0" fontId="34" fillId="0" borderId="39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14" fontId="36" fillId="0" borderId="8" xfId="3" applyNumberFormat="1" applyFont="1" applyFill="1" applyBorder="1" applyAlignment="1">
      <alignment horizontal="center" vertical="center" wrapText="1"/>
    </xf>
    <xf numFmtId="0" fontId="36" fillId="0" borderId="43" xfId="3" applyFont="1" applyBorder="1" applyAlignment="1">
      <alignment horizontal="center" vertical="center"/>
    </xf>
    <xf numFmtId="14" fontId="36" fillId="0" borderId="43" xfId="3" applyNumberFormat="1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21" fillId="19" borderId="41" xfId="3" applyFont="1" applyFill="1" applyBorder="1" applyAlignment="1">
      <alignment horizontal="center" vertical="top"/>
    </xf>
    <xf numFmtId="0" fontId="21" fillId="19" borderId="42" xfId="3" applyFont="1" applyFill="1" applyBorder="1" applyAlignment="1">
      <alignment horizontal="center" vertical="top"/>
    </xf>
    <xf numFmtId="0" fontId="8" fillId="7" borderId="61" xfId="3" applyFont="1" applyFill="1" applyBorder="1" applyAlignment="1">
      <alignment vertical="center" textRotation="90" wrapText="1"/>
    </xf>
    <xf numFmtId="0" fontId="8" fillId="7" borderId="64" xfId="3" applyFont="1" applyFill="1" applyBorder="1" applyAlignment="1">
      <alignment vertical="center" textRotation="90" wrapText="1"/>
    </xf>
    <xf numFmtId="0" fontId="9" fillId="0" borderId="3" xfId="3" applyFont="1" applyFill="1" applyBorder="1" applyAlignment="1">
      <alignment horizontal="right" wrapText="1"/>
    </xf>
    <xf numFmtId="0" fontId="21" fillId="19" borderId="41" xfId="3" applyFont="1" applyFill="1" applyBorder="1" applyAlignment="1">
      <alignment horizontal="center" vertical="top" wrapText="1"/>
    </xf>
    <xf numFmtId="0" fontId="30" fillId="0" borderId="3" xfId="3" applyFont="1" applyFill="1" applyBorder="1" applyAlignment="1">
      <alignment vertical="center" wrapText="1"/>
    </xf>
    <xf numFmtId="0" fontId="30" fillId="0" borderId="3" xfId="3" applyFont="1" applyFill="1" applyBorder="1" applyAlignment="1">
      <alignment horizontal="center" vertical="center" wrapText="1"/>
    </xf>
    <xf numFmtId="0" fontId="26" fillId="0" borderId="3" xfId="3" applyFont="1" applyFill="1" applyBorder="1" applyAlignment="1">
      <alignment horizontal="center" vertical="center" wrapText="1"/>
    </xf>
    <xf numFmtId="0" fontId="31" fillId="0" borderId="3" xfId="3" applyFont="1" applyFill="1" applyBorder="1" applyAlignment="1">
      <alignment horizontal="center" vertical="center"/>
    </xf>
    <xf numFmtId="0" fontId="33" fillId="0" borderId="3" xfId="3" applyFont="1" applyFill="1" applyBorder="1" applyAlignment="1">
      <alignment horizontal="center" vertical="center" wrapText="1"/>
    </xf>
    <xf numFmtId="165" fontId="31" fillId="0" borderId="3" xfId="3" applyNumberFormat="1" applyFont="1" applyFill="1" applyBorder="1" applyAlignment="1">
      <alignment horizontal="center" vertical="center"/>
    </xf>
    <xf numFmtId="164" fontId="33" fillId="0" borderId="3" xfId="3" applyNumberFormat="1" applyFont="1" applyFill="1" applyBorder="1" applyAlignment="1">
      <alignment horizontal="center" vertical="center" wrapText="1"/>
    </xf>
    <xf numFmtId="165" fontId="32" fillId="0" borderId="3" xfId="3" applyNumberFormat="1" applyFont="1" applyFill="1" applyBorder="1" applyAlignment="1">
      <alignment horizontal="center" vertical="center"/>
    </xf>
    <xf numFmtId="165" fontId="32" fillId="0" borderId="65" xfId="3" applyNumberFormat="1" applyFont="1" applyFill="1" applyBorder="1" applyAlignment="1">
      <alignment horizontal="center" vertical="center"/>
    </xf>
    <xf numFmtId="165" fontId="32" fillId="0" borderId="64" xfId="3" applyNumberFormat="1" applyFont="1" applyFill="1" applyBorder="1" applyAlignment="1">
      <alignment horizontal="center" vertical="center"/>
    </xf>
    <xf numFmtId="0" fontId="37" fillId="0" borderId="65" xfId="3" applyFont="1" applyFill="1" applyBorder="1" applyAlignment="1">
      <alignment vertical="center" wrapText="1"/>
    </xf>
    <xf numFmtId="49" fontId="37" fillId="0" borderId="65" xfId="2" applyNumberFormat="1" applyFont="1" applyFill="1" applyBorder="1" applyAlignment="1">
      <alignment vertical="center"/>
    </xf>
    <xf numFmtId="168" fontId="32" fillId="0" borderId="64" xfId="3" applyNumberFormat="1" applyFont="1" applyFill="1" applyBorder="1" applyAlignment="1">
      <alignment horizontal="center" vertical="center"/>
    </xf>
    <xf numFmtId="168" fontId="32" fillId="0" borderId="3" xfId="3" applyNumberFormat="1" applyFont="1" applyFill="1" applyBorder="1" applyAlignment="1">
      <alignment horizontal="center" vertical="center"/>
    </xf>
    <xf numFmtId="49" fontId="41" fillId="0" borderId="65" xfId="2" applyNumberFormat="1" applyFont="1" applyFill="1" applyBorder="1" applyAlignment="1">
      <alignment horizontal="center" vertical="center"/>
    </xf>
    <xf numFmtId="0" fontId="41" fillId="0" borderId="65" xfId="3" applyFont="1" applyFill="1" applyBorder="1" applyAlignment="1">
      <alignment horizontal="center" vertical="center" wrapText="1"/>
    </xf>
    <xf numFmtId="0" fontId="32" fillId="0" borderId="25" xfId="3" applyFont="1" applyFill="1" applyBorder="1" applyAlignment="1">
      <alignment horizontal="center" vertical="center"/>
    </xf>
    <xf numFmtId="0" fontId="28" fillId="0" borderId="51" xfId="3" applyFont="1" applyFill="1" applyBorder="1" applyAlignment="1">
      <alignment horizontal="center" vertical="center"/>
    </xf>
    <xf numFmtId="0" fontId="32" fillId="0" borderId="66" xfId="3" applyFont="1" applyFill="1" applyBorder="1" applyAlignment="1">
      <alignment horizontal="center" vertical="center"/>
    </xf>
    <xf numFmtId="0" fontId="43" fillId="0" borderId="63" xfId="3" applyFont="1" applyFill="1" applyBorder="1" applyAlignment="1">
      <alignment horizontal="center" vertical="center"/>
    </xf>
    <xf numFmtId="0" fontId="43" fillId="0" borderId="65" xfId="3" applyFont="1" applyFill="1" applyBorder="1" applyAlignment="1">
      <alignment horizontal="center" vertical="center"/>
    </xf>
    <xf numFmtId="0" fontId="40" fillId="0" borderId="65" xfId="3" applyFont="1" applyFill="1" applyBorder="1" applyAlignment="1">
      <alignment horizontal="center" vertical="center" wrapText="1"/>
    </xf>
    <xf numFmtId="0" fontId="8" fillId="7" borderId="68" xfId="3" applyFont="1" applyFill="1" applyBorder="1" applyAlignment="1">
      <alignment vertical="center" textRotation="90" wrapText="1"/>
    </xf>
    <xf numFmtId="0" fontId="27" fillId="0" borderId="0" xfId="3" applyFont="1" applyFill="1" applyBorder="1" applyAlignment="1">
      <alignment vertical="center"/>
    </xf>
    <xf numFmtId="0" fontId="15" fillId="0" borderId="0" xfId="3" applyFont="1" applyFill="1" applyBorder="1" applyAlignment="1" applyProtection="1">
      <alignment vertical="center"/>
      <protection locked="0"/>
    </xf>
    <xf numFmtId="0" fontId="15" fillId="0" borderId="0" xfId="3" applyFont="1" applyFill="1" applyBorder="1" applyAlignment="1">
      <alignment vertical="center"/>
    </xf>
    <xf numFmtId="0" fontId="15" fillId="7" borderId="8" xfId="3" applyFont="1" applyFill="1" applyBorder="1" applyAlignment="1" applyProtection="1">
      <alignment horizontal="center" vertical="center"/>
      <protection locked="0"/>
    </xf>
    <xf numFmtId="0" fontId="15" fillId="10" borderId="43" xfId="3" applyFont="1" applyFill="1" applyBorder="1" applyAlignment="1" applyProtection="1">
      <alignment horizontal="center" vertical="center"/>
      <protection locked="0"/>
    </xf>
    <xf numFmtId="0" fontId="15" fillId="11" borderId="43" xfId="3" applyFont="1" applyFill="1" applyBorder="1" applyAlignment="1" applyProtection="1">
      <alignment horizontal="center" vertical="center"/>
      <protection locked="0"/>
    </xf>
    <xf numFmtId="0" fontId="15" fillId="12" borderId="43" xfId="3" applyFont="1" applyFill="1" applyBorder="1" applyAlignment="1" applyProtection="1">
      <alignment horizontal="center" vertical="center"/>
      <protection locked="0"/>
    </xf>
    <xf numFmtId="0" fontId="15" fillId="13" borderId="43" xfId="3" applyFont="1" applyFill="1" applyBorder="1" applyAlignment="1" applyProtection="1">
      <alignment horizontal="center" vertical="center"/>
      <protection locked="0"/>
    </xf>
    <xf numFmtId="0" fontId="15" fillId="17" borderId="43" xfId="3" applyFont="1" applyFill="1" applyBorder="1" applyAlignment="1" applyProtection="1">
      <alignment horizontal="center" vertical="center"/>
      <protection locked="0"/>
    </xf>
    <xf numFmtId="0" fontId="15" fillId="15" borderId="43" xfId="3" applyFont="1" applyFill="1" applyBorder="1" applyAlignment="1" applyProtection="1">
      <alignment horizontal="center" vertical="center"/>
      <protection locked="0"/>
    </xf>
    <xf numFmtId="0" fontId="15" fillId="16" borderId="43" xfId="3" applyFont="1" applyFill="1" applyBorder="1" applyAlignment="1" applyProtection="1">
      <alignment horizontal="center" vertical="center"/>
      <protection locked="0"/>
    </xf>
    <xf numFmtId="0" fontId="15" fillId="18" borderId="43" xfId="3" applyFont="1" applyFill="1" applyBorder="1" applyAlignment="1">
      <alignment horizontal="center" vertical="center"/>
    </xf>
    <xf numFmtId="0" fontId="15" fillId="5" borderId="9" xfId="3" applyFont="1" applyFill="1" applyBorder="1" applyAlignment="1">
      <alignment horizontal="center" vertical="center"/>
    </xf>
    <xf numFmtId="0" fontId="15" fillId="21" borderId="43" xfId="3" applyFont="1" applyFill="1" applyBorder="1" applyAlignment="1" applyProtection="1">
      <alignment horizontal="center" vertical="center"/>
      <protection locked="0"/>
    </xf>
    <xf numFmtId="0" fontId="15" fillId="22" borderId="43" xfId="3" applyFont="1" applyFill="1" applyBorder="1" applyAlignment="1" applyProtection="1">
      <alignment horizontal="center" vertical="center"/>
      <protection locked="0"/>
    </xf>
    <xf numFmtId="0" fontId="21" fillId="20" borderId="12" xfId="0" applyFont="1" applyFill="1" applyBorder="1" applyAlignment="1">
      <alignment horizontal="center" vertical="top" wrapText="1"/>
    </xf>
    <xf numFmtId="0" fontId="45" fillId="0" borderId="0" xfId="0" applyFont="1" applyBorder="1" applyAlignment="1" applyProtection="1">
      <alignment horizontal="center" vertical="center"/>
      <protection locked="0"/>
    </xf>
    <xf numFmtId="0" fontId="45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45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49" fontId="50" fillId="0" borderId="0" xfId="0" applyNumberFormat="1" applyFont="1" applyBorder="1" applyAlignment="1" applyProtection="1">
      <alignment horizontal="center"/>
      <protection locked="0"/>
    </xf>
    <xf numFmtId="165" fontId="0" fillId="0" borderId="0" xfId="0" applyNumberFormat="1" applyBorder="1" applyAlignment="1" applyProtection="1">
      <alignment vertical="center"/>
      <protection locked="0"/>
    </xf>
    <xf numFmtId="165" fontId="0" fillId="0" borderId="0" xfId="0" applyNumberFormat="1" applyFill="1" applyBorder="1" applyAlignment="1" applyProtection="1">
      <alignment horizontal="center" vertical="center"/>
      <protection locked="0"/>
    </xf>
    <xf numFmtId="0" fontId="50" fillId="0" borderId="0" xfId="0" applyFont="1" applyBorder="1" applyAlignment="1" applyProtection="1">
      <alignment horizontal="center"/>
      <protection locked="0"/>
    </xf>
    <xf numFmtId="0" fontId="51" fillId="0" borderId="0" xfId="0" applyFont="1" applyBorder="1" applyAlignment="1" applyProtection="1">
      <alignment horizontal="center"/>
      <protection locked="0"/>
    </xf>
    <xf numFmtId="0" fontId="2" fillId="0" borderId="0" xfId="1" applyBorder="1" applyAlignment="1" applyProtection="1">
      <alignment horizontal="center" vertical="center"/>
      <protection locked="0"/>
    </xf>
    <xf numFmtId="0" fontId="53" fillId="0" borderId="0" xfId="1" applyFont="1" applyBorder="1" applyAlignment="1" applyProtection="1">
      <alignment horizontal="center" vertical="top" wrapText="1"/>
      <protection locked="0"/>
    </xf>
    <xf numFmtId="49" fontId="53" fillId="0" borderId="0" xfId="1" applyNumberFormat="1" applyFont="1" applyBorder="1" applyAlignment="1" applyProtection="1">
      <alignment horizontal="center" vertical="top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54" fillId="0" borderId="56" xfId="1" applyFont="1" applyBorder="1" applyAlignment="1" applyProtection="1">
      <alignment horizontal="center" vertical="center"/>
      <protection locked="0"/>
    </xf>
    <xf numFmtId="0" fontId="47" fillId="0" borderId="56" xfId="0" applyFont="1" applyBorder="1" applyAlignment="1" applyProtection="1">
      <alignment horizontal="center" vertical="center"/>
      <protection locked="0"/>
    </xf>
    <xf numFmtId="0" fontId="55" fillId="0" borderId="56" xfId="1" applyFont="1" applyBorder="1" applyAlignment="1" applyProtection="1">
      <alignment horizontal="center" vertical="center"/>
      <protection locked="0"/>
    </xf>
    <xf numFmtId="0" fontId="47" fillId="0" borderId="73" xfId="0" applyFont="1" applyBorder="1" applyAlignment="1" applyProtection="1">
      <alignment horizontal="center" vertical="top" wrapText="1"/>
      <protection locked="0"/>
    </xf>
    <xf numFmtId="2" fontId="47" fillId="0" borderId="73" xfId="1" applyNumberFormat="1" applyFont="1" applyFill="1" applyBorder="1" applyAlignment="1" applyProtection="1">
      <alignment horizontal="center" vertical="top" wrapText="1"/>
      <protection locked="0"/>
    </xf>
    <xf numFmtId="0" fontId="47" fillId="0" borderId="56" xfId="0" applyFont="1" applyBorder="1" applyAlignment="1" applyProtection="1">
      <alignment horizontal="center" vertical="top" wrapText="1"/>
      <protection locked="0"/>
    </xf>
    <xf numFmtId="0" fontId="56" fillId="0" borderId="56" xfId="0" applyFont="1" applyBorder="1" applyAlignment="1" applyProtection="1">
      <alignment horizontal="center" vertical="top" wrapText="1"/>
      <protection locked="0"/>
    </xf>
    <xf numFmtId="0" fontId="47" fillId="0" borderId="56" xfId="0" applyFont="1" applyFill="1" applyBorder="1" applyAlignment="1" applyProtection="1">
      <alignment horizontal="center" vertical="top" wrapText="1"/>
      <protection locked="0"/>
    </xf>
    <xf numFmtId="0" fontId="47" fillId="9" borderId="56" xfId="0" applyFont="1" applyFill="1" applyBorder="1" applyAlignment="1" applyProtection="1">
      <alignment horizontal="center" vertical="top" wrapText="1"/>
      <protection locked="0"/>
    </xf>
    <xf numFmtId="0" fontId="56" fillId="0" borderId="0" xfId="0" applyFont="1" applyProtection="1">
      <protection locked="0"/>
    </xf>
    <xf numFmtId="0" fontId="57" fillId="0" borderId="26" xfId="0" applyFont="1" applyBorder="1" applyAlignment="1" applyProtection="1">
      <alignment horizontal="center" vertical="center"/>
      <protection locked="0"/>
    </xf>
    <xf numFmtId="0" fontId="57" fillId="0" borderId="30" xfId="0" applyFont="1" applyBorder="1" applyAlignment="1" applyProtection="1">
      <alignment horizontal="center" vertical="center"/>
      <protection locked="0"/>
    </xf>
    <xf numFmtId="0" fontId="57" fillId="0" borderId="80" xfId="0" applyFont="1" applyBorder="1" applyAlignment="1" applyProtection="1">
      <alignment horizontal="center" vertical="center"/>
      <protection locked="0"/>
    </xf>
    <xf numFmtId="0" fontId="57" fillId="0" borderId="81" xfId="0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0" fontId="57" fillId="0" borderId="26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/>
    <xf numFmtId="2" fontId="0" fillId="0" borderId="0" xfId="0" applyNumberFormat="1"/>
    <xf numFmtId="165" fontId="64" fillId="23" borderId="43" xfId="0" applyNumberFormat="1" applyFont="1" applyFill="1" applyBorder="1" applyAlignment="1">
      <alignment horizontal="center" vertical="center"/>
    </xf>
    <xf numFmtId="165" fontId="64" fillId="19" borderId="43" xfId="0" applyNumberFormat="1" applyFont="1" applyFill="1" applyBorder="1" applyAlignment="1">
      <alignment horizontal="center" vertical="center"/>
    </xf>
    <xf numFmtId="165" fontId="65" fillId="19" borderId="83" xfId="0" applyNumberFormat="1" applyFont="1" applyFill="1" applyBorder="1" applyAlignment="1">
      <alignment horizontal="center" vertical="center"/>
    </xf>
    <xf numFmtId="165" fontId="65" fillId="19" borderId="3" xfId="0" applyNumberFormat="1" applyFont="1" applyFill="1" applyBorder="1" applyAlignment="1">
      <alignment horizontal="center" vertical="center"/>
    </xf>
    <xf numFmtId="165" fontId="65" fillId="23" borderId="3" xfId="0" applyNumberFormat="1" applyFont="1" applyFill="1" applyBorder="1" applyAlignment="1">
      <alignment horizontal="center" vertical="center"/>
    </xf>
    <xf numFmtId="2" fontId="65" fillId="19" borderId="48" xfId="0" applyNumberFormat="1" applyFont="1" applyFill="1" applyBorder="1" applyAlignment="1">
      <alignment horizontal="center" vertical="center"/>
    </xf>
    <xf numFmtId="0" fontId="66" fillId="0" borderId="26" xfId="0" applyFont="1" applyFill="1" applyBorder="1" applyAlignment="1">
      <alignment horizontal="center" vertical="center"/>
    </xf>
    <xf numFmtId="0" fontId="58" fillId="25" borderId="48" xfId="0" applyNumberFormat="1" applyFont="1" applyFill="1" applyBorder="1" applyAlignment="1">
      <alignment horizontal="center" vertical="center"/>
    </xf>
    <xf numFmtId="0" fontId="58" fillId="25" borderId="3" xfId="0" applyNumberFormat="1" applyFont="1" applyFill="1" applyBorder="1" applyAlignment="1">
      <alignment horizontal="center" vertical="center"/>
    </xf>
    <xf numFmtId="0" fontId="63" fillId="0" borderId="43" xfId="0" applyFont="1" applyBorder="1" applyAlignment="1">
      <alignment vertical="center"/>
    </xf>
    <xf numFmtId="0" fontId="66" fillId="0" borderId="26" xfId="0" applyFont="1" applyBorder="1" applyAlignment="1">
      <alignment horizontal="center" vertical="center"/>
    </xf>
    <xf numFmtId="0" fontId="66" fillId="0" borderId="26" xfId="0" applyNumberFormat="1" applyFont="1" applyBorder="1" applyAlignment="1">
      <alignment horizontal="center" vertical="center"/>
    </xf>
    <xf numFmtId="165" fontId="65" fillId="23" borderId="34" xfId="0" applyNumberFormat="1" applyFont="1" applyFill="1" applyBorder="1" applyAlignment="1">
      <alignment horizontal="center" vertical="center"/>
    </xf>
    <xf numFmtId="2" fontId="65" fillId="19" borderId="77" xfId="0" applyNumberFormat="1" applyFont="1" applyFill="1" applyBorder="1" applyAlignment="1">
      <alignment horizontal="center" vertical="center"/>
    </xf>
    <xf numFmtId="0" fontId="66" fillId="0" borderId="77" xfId="0" applyNumberFormat="1" applyFont="1" applyBorder="1" applyAlignment="1">
      <alignment horizontal="center" vertical="center"/>
    </xf>
    <xf numFmtId="0" fontId="46" fillId="0" borderId="56" xfId="0" applyFont="1" applyBorder="1" applyAlignment="1">
      <alignment horizontal="center" vertical="center" wrapText="1"/>
    </xf>
    <xf numFmtId="166" fontId="46" fillId="23" borderId="56" xfId="0" applyNumberFormat="1" applyFont="1" applyFill="1" applyBorder="1" applyAlignment="1">
      <alignment horizontal="center" vertical="center" wrapText="1"/>
    </xf>
    <xf numFmtId="166" fontId="46" fillId="19" borderId="56" xfId="0" applyNumberFormat="1" applyFont="1" applyFill="1" applyBorder="1" applyAlignment="1">
      <alignment horizontal="center" vertical="center" wrapText="1"/>
    </xf>
    <xf numFmtId="166" fontId="46" fillId="19" borderId="6" xfId="0" applyNumberFormat="1" applyFont="1" applyFill="1" applyBorder="1" applyAlignment="1">
      <alignment horizontal="center" vertical="center" wrapText="1"/>
    </xf>
    <xf numFmtId="166" fontId="46" fillId="19" borderId="13" xfId="0" applyNumberFormat="1" applyFont="1" applyFill="1" applyBorder="1" applyAlignment="1">
      <alignment horizontal="center" vertical="center" wrapText="1"/>
    </xf>
    <xf numFmtId="2" fontId="46" fillId="19" borderId="7" xfId="0" applyNumberFormat="1" applyFont="1" applyFill="1" applyBorder="1" applyAlignment="1">
      <alignment horizontal="center" vertical="center" wrapText="1"/>
    </xf>
    <xf numFmtId="166" fontId="46" fillId="23" borderId="7" xfId="0" applyNumberFormat="1" applyFont="1" applyFill="1" applyBorder="1" applyAlignment="1">
      <alignment horizontal="center" vertical="center" wrapText="1"/>
    </xf>
    <xf numFmtId="166" fontId="46" fillId="19" borderId="7" xfId="0" applyNumberFormat="1" applyFont="1" applyFill="1" applyBorder="1" applyAlignment="1">
      <alignment horizontal="center" vertical="center" wrapText="1"/>
    </xf>
    <xf numFmtId="166" fontId="46" fillId="19" borderId="4" xfId="0" applyNumberFormat="1" applyFont="1" applyFill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/>
    </xf>
    <xf numFmtId="0" fontId="46" fillId="0" borderId="5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/>
    </xf>
    <xf numFmtId="0" fontId="46" fillId="23" borderId="74" xfId="0" applyFont="1" applyFill="1" applyBorder="1" applyAlignment="1">
      <alignment horizontal="center" vertical="center" wrapText="1"/>
    </xf>
    <xf numFmtId="0" fontId="46" fillId="0" borderId="74" xfId="0" applyFont="1" applyBorder="1" applyAlignment="1">
      <alignment horizontal="center" vertical="center" wrapText="1"/>
    </xf>
    <xf numFmtId="166" fontId="46" fillId="0" borderId="74" xfId="0" applyNumberFormat="1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7" fillId="0" borderId="0" xfId="0" applyFont="1"/>
    <xf numFmtId="166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165" fontId="59" fillId="0" borderId="82" xfId="0" applyNumberFormat="1" applyFont="1" applyBorder="1" applyAlignment="1">
      <alignment horizontal="center" vertical="center"/>
    </xf>
    <xf numFmtId="2" fontId="59" fillId="23" borderId="56" xfId="0" applyNumberFormat="1" applyFont="1" applyFill="1" applyBorder="1" applyAlignment="1">
      <alignment horizontal="center" vertical="center" wrapText="1"/>
    </xf>
    <xf numFmtId="0" fontId="67" fillId="0" borderId="0" xfId="0" applyFont="1" applyBorder="1" applyAlignment="1">
      <alignment horizontal="center" vertical="center"/>
    </xf>
    <xf numFmtId="0" fontId="20" fillId="0" borderId="0" xfId="0" applyFont="1" applyBorder="1" applyAlignment="1" applyProtection="1">
      <alignment vertical="center"/>
      <protection locked="0"/>
    </xf>
    <xf numFmtId="165" fontId="52" fillId="23" borderId="79" xfId="0" applyNumberFormat="1" applyFont="1" applyFill="1" applyBorder="1" applyAlignment="1" applyProtection="1">
      <alignment horizontal="center" vertical="center"/>
      <protection locked="0"/>
    </xf>
    <xf numFmtId="0" fontId="45" fillId="0" borderId="0" xfId="0" applyFont="1" applyBorder="1" applyAlignment="1" applyProtection="1">
      <alignment vertical="center"/>
      <protection locked="0"/>
    </xf>
    <xf numFmtId="0" fontId="69" fillId="0" borderId="85" xfId="0" applyFont="1" applyBorder="1" applyAlignment="1" applyProtection="1">
      <alignment horizontal="center" vertical="center"/>
      <protection locked="0"/>
    </xf>
    <xf numFmtId="0" fontId="69" fillId="0" borderId="87" xfId="0" applyFont="1" applyBorder="1" applyAlignment="1" applyProtection="1">
      <alignment horizontal="center" vertical="center"/>
      <protection locked="0"/>
    </xf>
    <xf numFmtId="0" fontId="69" fillId="0" borderId="89" xfId="0" applyFont="1" applyBorder="1" applyAlignment="1" applyProtection="1">
      <alignment horizontal="center" vertical="center"/>
      <protection locked="0"/>
    </xf>
    <xf numFmtId="0" fontId="50" fillId="0" borderId="0" xfId="0" applyFont="1" applyBorder="1" applyProtection="1">
      <protection locked="0"/>
    </xf>
    <xf numFmtId="0" fontId="15" fillId="0" borderId="90" xfId="0" applyFont="1" applyBorder="1" applyAlignment="1" applyProtection="1">
      <alignment horizontal="right" vertical="center" indent="4"/>
      <protection locked="0"/>
    </xf>
    <xf numFmtId="0" fontId="65" fillId="0" borderId="0" xfId="0" applyFont="1" applyProtection="1">
      <protection locked="0"/>
    </xf>
    <xf numFmtId="0" fontId="15" fillId="0" borderId="84" xfId="0" applyFont="1" applyBorder="1" applyAlignment="1" applyProtection="1">
      <alignment horizontal="right" vertical="center" indent="4"/>
      <protection locked="0"/>
    </xf>
    <xf numFmtId="0" fontId="15" fillId="0" borderId="86" xfId="0" applyFont="1" applyBorder="1" applyAlignment="1" applyProtection="1">
      <alignment horizontal="right" vertical="center" indent="4"/>
      <protection locked="0"/>
    </xf>
    <xf numFmtId="0" fontId="15" fillId="0" borderId="88" xfId="0" applyFont="1" applyBorder="1" applyAlignment="1" applyProtection="1">
      <alignment horizontal="right" vertical="center" indent="4"/>
      <protection locked="0"/>
    </xf>
    <xf numFmtId="0" fontId="15" fillId="0" borderId="84" xfId="0" applyFont="1" applyBorder="1" applyAlignment="1" applyProtection="1">
      <alignment horizontal="right" vertical="center" wrapText="1" indent="4"/>
      <protection locked="0"/>
    </xf>
    <xf numFmtId="0" fontId="15" fillId="0" borderId="88" xfId="0" applyFont="1" applyBorder="1" applyAlignment="1" applyProtection="1">
      <alignment horizontal="right" vertical="center" wrapText="1" indent="4"/>
      <protection locked="0"/>
    </xf>
    <xf numFmtId="0" fontId="68" fillId="0" borderId="91" xfId="0" applyFont="1" applyBorder="1" applyAlignment="1" applyProtection="1">
      <alignment horizontal="center" vertical="center"/>
      <protection locked="0"/>
    </xf>
    <xf numFmtId="170" fontId="57" fillId="0" borderId="3" xfId="0" applyNumberFormat="1" applyFont="1" applyBorder="1" applyAlignment="1" applyProtection="1">
      <alignment horizontal="center" vertical="center"/>
      <protection locked="0"/>
    </xf>
    <xf numFmtId="170" fontId="57" fillId="0" borderId="47" xfId="0" applyNumberFormat="1" applyFont="1" applyBorder="1" applyAlignment="1" applyProtection="1">
      <alignment horizontal="center" vertical="center"/>
      <protection locked="0"/>
    </xf>
    <xf numFmtId="170" fontId="0" fillId="0" borderId="0" xfId="0" applyNumberFormat="1" applyAlignment="1" applyProtection="1">
      <alignment horizontal="center" vertical="center"/>
      <protection locked="0"/>
    </xf>
    <xf numFmtId="0" fontId="57" fillId="19" borderId="48" xfId="0" applyFont="1" applyFill="1" applyBorder="1" applyAlignment="1" applyProtection="1">
      <alignment horizontal="left" vertical="center" indent="1"/>
      <protection locked="0"/>
    </xf>
    <xf numFmtId="0" fontId="57" fillId="19" borderId="51" xfId="0" applyFont="1" applyFill="1" applyBorder="1" applyAlignment="1" applyProtection="1">
      <alignment horizontal="center" vertical="center"/>
      <protection locked="0"/>
    </xf>
    <xf numFmtId="0" fontId="55" fillId="0" borderId="73" xfId="1" applyFont="1" applyBorder="1" applyAlignment="1" applyProtection="1">
      <alignment horizontal="center" vertical="center" wrapText="1"/>
      <protection locked="0"/>
    </xf>
    <xf numFmtId="168" fontId="13" fillId="19" borderId="51" xfId="1" applyNumberFormat="1" applyFont="1" applyFill="1" applyBorder="1" applyAlignment="1" applyProtection="1">
      <alignment horizontal="center" vertical="center"/>
      <protection locked="0"/>
    </xf>
    <xf numFmtId="165" fontId="65" fillId="19" borderId="26" xfId="0" applyNumberFormat="1" applyFont="1" applyFill="1" applyBorder="1" applyAlignment="1" applyProtection="1">
      <alignment horizontal="center" vertical="center"/>
      <protection locked="0"/>
    </xf>
    <xf numFmtId="165" fontId="65" fillId="23" borderId="76" xfId="0" applyNumberFormat="1" applyFont="1" applyFill="1" applyBorder="1" applyAlignment="1" applyProtection="1">
      <alignment horizontal="center" vertical="center"/>
      <protection locked="0"/>
    </xf>
    <xf numFmtId="165" fontId="65" fillId="19" borderId="75" xfId="0" applyNumberFormat="1" applyFont="1" applyFill="1" applyBorder="1" applyAlignment="1" applyProtection="1">
      <alignment horizontal="center" vertical="center"/>
      <protection locked="0"/>
    </xf>
    <xf numFmtId="165" fontId="65" fillId="19" borderId="77" xfId="0" applyNumberFormat="1" applyFont="1" applyFill="1" applyBorder="1" applyAlignment="1" applyProtection="1">
      <alignment horizontal="center" vertical="center"/>
      <protection locked="0"/>
    </xf>
    <xf numFmtId="165" fontId="65" fillId="19" borderId="48" xfId="0" applyNumberFormat="1" applyFont="1" applyFill="1" applyBorder="1" applyAlignment="1" applyProtection="1">
      <alignment horizontal="center" vertical="center"/>
      <protection locked="0"/>
    </xf>
    <xf numFmtId="165" fontId="65" fillId="19" borderId="76" xfId="0" applyNumberFormat="1" applyFont="1" applyFill="1" applyBorder="1" applyAlignment="1" applyProtection="1">
      <alignment horizontal="center" vertical="center"/>
      <protection locked="0"/>
    </xf>
    <xf numFmtId="165" fontId="65" fillId="19" borderId="3" xfId="0" applyNumberFormat="1" applyFont="1" applyFill="1" applyBorder="1" applyAlignment="1" applyProtection="1">
      <alignment horizontal="center" vertical="center"/>
      <protection locked="0"/>
    </xf>
    <xf numFmtId="165" fontId="15" fillId="19" borderId="78" xfId="0" applyNumberFormat="1" applyFont="1" applyFill="1" applyBorder="1" applyAlignment="1" applyProtection="1">
      <alignment horizontal="center" vertical="center"/>
      <protection locked="0"/>
    </xf>
    <xf numFmtId="165" fontId="15" fillId="23" borderId="29" xfId="0" applyNumberFormat="1" applyFont="1" applyFill="1" applyBorder="1" applyAlignment="1" applyProtection="1">
      <alignment horizontal="center" vertical="center"/>
      <protection locked="0"/>
    </xf>
    <xf numFmtId="0" fontId="71" fillId="0" borderId="0" xfId="0" applyFont="1" applyProtection="1">
      <protection locked="0"/>
    </xf>
    <xf numFmtId="165" fontId="15" fillId="19" borderId="77" xfId="0" applyNumberFormat="1" applyFont="1" applyFill="1" applyBorder="1" applyAlignment="1" applyProtection="1">
      <alignment horizontal="center" vertical="center"/>
      <protection locked="0"/>
    </xf>
    <xf numFmtId="165" fontId="15" fillId="23" borderId="76" xfId="0" applyNumberFormat="1" applyFont="1" applyFill="1" applyBorder="1" applyAlignment="1" applyProtection="1">
      <alignment horizontal="center" vertical="center"/>
      <protection locked="0"/>
    </xf>
    <xf numFmtId="0" fontId="65" fillId="0" borderId="0" xfId="0" applyFont="1" applyFill="1" applyBorder="1" applyAlignment="1" applyProtection="1">
      <alignment horizontal="center" vertical="center"/>
      <protection locked="0"/>
    </xf>
    <xf numFmtId="0" fontId="65" fillId="0" borderId="0" xfId="0" applyFont="1" applyBorder="1" applyAlignment="1" applyProtection="1">
      <alignment horizontal="center" vertical="center"/>
      <protection locked="0"/>
    </xf>
    <xf numFmtId="0" fontId="72" fillId="0" borderId="0" xfId="0" applyFont="1" applyBorder="1" applyAlignment="1" applyProtection="1">
      <alignment horizontal="center" vertical="center"/>
      <protection locked="0"/>
    </xf>
    <xf numFmtId="165" fontId="65" fillId="0" borderId="0" xfId="0" applyNumberFormat="1" applyFont="1" applyFill="1" applyBorder="1" applyAlignment="1" applyProtection="1">
      <alignment horizontal="center" vertical="center"/>
      <protection locked="0"/>
    </xf>
    <xf numFmtId="0" fontId="71" fillId="0" borderId="0" xfId="0" applyFont="1" applyFill="1" applyProtection="1">
      <protection locked="0"/>
    </xf>
    <xf numFmtId="0" fontId="71" fillId="0" borderId="0" xfId="0" applyFont="1" applyAlignment="1" applyProtection="1">
      <alignment horizontal="center" vertical="center"/>
      <protection locked="0"/>
    </xf>
    <xf numFmtId="170" fontId="49" fillId="0" borderId="85" xfId="0" applyNumberFormat="1" applyFont="1" applyBorder="1" applyAlignment="1" applyProtection="1">
      <alignment horizontal="center" vertical="center"/>
      <protection locked="0"/>
    </xf>
    <xf numFmtId="170" fontId="49" fillId="0" borderId="89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vertical="center" wrapText="1"/>
      <protection locked="0"/>
    </xf>
    <xf numFmtId="0" fontId="47" fillId="0" borderId="73" xfId="0" applyFont="1" applyBorder="1" applyAlignment="1" applyProtection="1">
      <alignment horizontal="center" vertical="top" wrapText="1"/>
      <protection locked="0"/>
    </xf>
    <xf numFmtId="0" fontId="57" fillId="19" borderId="48" xfId="0" applyFont="1" applyFill="1" applyBorder="1" applyAlignment="1" applyProtection="1">
      <alignment horizontal="left" vertical="center" indent="2"/>
      <protection locked="0"/>
    </xf>
    <xf numFmtId="0" fontId="0" fillId="0" borderId="0" xfId="0" applyAlignment="1" applyProtection="1">
      <alignment horizontal="left" indent="2"/>
      <protection locked="0"/>
    </xf>
    <xf numFmtId="0" fontId="13" fillId="0" borderId="64" xfId="3" applyFont="1" applyFill="1" applyBorder="1" applyAlignment="1">
      <alignment horizontal="center" vertical="center" wrapText="1"/>
    </xf>
    <xf numFmtId="0" fontId="12" fillId="0" borderId="64" xfId="3" applyBorder="1" applyAlignment="1">
      <alignment horizontal="center" vertical="center"/>
    </xf>
    <xf numFmtId="0" fontId="47" fillId="0" borderId="73" xfId="0" applyFont="1" applyBorder="1" applyAlignment="1" applyProtection="1">
      <alignment horizontal="center" vertical="center" wrapText="1"/>
      <protection locked="0"/>
    </xf>
    <xf numFmtId="0" fontId="74" fillId="0" borderId="75" xfId="0" applyFont="1" applyFill="1" applyBorder="1" applyAlignment="1" applyProtection="1">
      <alignment horizontal="center" vertical="center"/>
      <protection locked="0"/>
    </xf>
    <xf numFmtId="0" fontId="75" fillId="0" borderId="0" xfId="0" applyFont="1" applyFill="1" applyProtection="1">
      <protection locked="0"/>
    </xf>
    <xf numFmtId="171" fontId="13" fillId="19" borderId="51" xfId="1" applyNumberFormat="1" applyFont="1" applyFill="1" applyBorder="1" applyAlignment="1" applyProtection="1">
      <alignment horizontal="center" vertical="center"/>
      <protection locked="0"/>
    </xf>
    <xf numFmtId="171" fontId="13" fillId="0" borderId="0" xfId="1" applyNumberFormat="1" applyFont="1" applyFill="1" applyBorder="1" applyAlignment="1" applyProtection="1">
      <alignment horizontal="center" vertical="center"/>
      <protection locked="0"/>
    </xf>
    <xf numFmtId="171" fontId="71" fillId="0" borderId="0" xfId="0" applyNumberFormat="1" applyFont="1" applyProtection="1">
      <protection locked="0"/>
    </xf>
    <xf numFmtId="0" fontId="65" fillId="19" borderId="26" xfId="0" applyNumberFormat="1" applyFont="1" applyFill="1" applyBorder="1" applyAlignment="1" applyProtection="1">
      <alignment horizontal="center" vertical="center"/>
      <protection locked="0"/>
    </xf>
    <xf numFmtId="0" fontId="58" fillId="19" borderId="51" xfId="0" applyFont="1" applyFill="1" applyBorder="1" applyAlignment="1">
      <alignment horizontal="center" vertical="center"/>
    </xf>
    <xf numFmtId="0" fontId="57" fillId="19" borderId="48" xfId="0" applyFont="1" applyFill="1" applyBorder="1" applyAlignment="1">
      <alignment horizontal="center" vertical="center"/>
    </xf>
    <xf numFmtId="0" fontId="57" fillId="19" borderId="75" xfId="0" applyNumberFormat="1" applyFont="1" applyFill="1" applyBorder="1" applyAlignment="1">
      <alignment horizontal="center" vertical="center"/>
    </xf>
    <xf numFmtId="171" fontId="76" fillId="0" borderId="0" xfId="0" applyNumberFormat="1" applyFont="1" applyAlignment="1" applyProtection="1">
      <alignment horizontal="center" vertical="center"/>
      <protection locked="0"/>
    </xf>
    <xf numFmtId="0" fontId="76" fillId="0" borderId="0" xfId="0" applyFont="1" applyAlignment="1" applyProtection="1">
      <alignment horizontal="center" vertical="center"/>
      <protection locked="0"/>
    </xf>
    <xf numFmtId="0" fontId="65" fillId="19" borderId="3" xfId="0" applyNumberFormat="1" applyFont="1" applyFill="1" applyBorder="1" applyAlignment="1">
      <alignment horizontal="center" vertical="center"/>
    </xf>
    <xf numFmtId="165" fontId="65" fillId="19" borderId="48" xfId="0" applyNumberFormat="1" applyFont="1" applyFill="1" applyBorder="1" applyAlignment="1">
      <alignment horizontal="center" vertical="center"/>
    </xf>
    <xf numFmtId="0" fontId="65" fillId="19" borderId="48" xfId="0" applyNumberFormat="1" applyFont="1" applyFill="1" applyBorder="1" applyAlignment="1">
      <alignment horizontal="center" vertical="center"/>
    </xf>
    <xf numFmtId="165" fontId="65" fillId="23" borderId="48" xfId="0" applyNumberFormat="1" applyFont="1" applyFill="1" applyBorder="1" applyAlignment="1">
      <alignment horizontal="center" vertical="center"/>
    </xf>
    <xf numFmtId="2" fontId="46" fillId="19" borderId="4" xfId="0" applyNumberFormat="1" applyFont="1" applyFill="1" applyBorder="1" applyAlignment="1">
      <alignment horizontal="center" vertical="center" wrapText="1"/>
    </xf>
    <xf numFmtId="166" fontId="46" fillId="23" borderId="6" xfId="0" applyNumberFormat="1" applyFont="1" applyFill="1" applyBorder="1" applyAlignment="1">
      <alignment horizontal="center" vertical="center" wrapText="1"/>
    </xf>
    <xf numFmtId="165" fontId="64" fillId="19" borderId="8" xfId="0" applyNumberFormat="1" applyFont="1" applyFill="1" applyBorder="1" applyAlignment="1">
      <alignment horizontal="center" vertical="center"/>
    </xf>
    <xf numFmtId="165" fontId="64" fillId="23" borderId="8" xfId="0" applyNumberFormat="1" applyFont="1" applyFill="1" applyBorder="1" applyAlignment="1">
      <alignment horizontal="center" vertical="center"/>
    </xf>
    <xf numFmtId="166" fontId="76" fillId="0" borderId="3" xfId="0" applyNumberFormat="1" applyFont="1" applyBorder="1" applyAlignment="1" applyProtection="1">
      <alignment horizontal="center" vertical="center"/>
      <protection locked="0"/>
    </xf>
    <xf numFmtId="2" fontId="76" fillId="0" borderId="3" xfId="0" applyNumberFormat="1" applyFont="1" applyFill="1" applyBorder="1" applyAlignment="1" applyProtection="1">
      <alignment horizontal="center" vertical="center"/>
      <protection locked="0"/>
    </xf>
    <xf numFmtId="165" fontId="76" fillId="0" borderId="3" xfId="0" applyNumberFormat="1" applyFont="1" applyBorder="1" applyAlignment="1" applyProtection="1">
      <alignment horizontal="center" vertical="center"/>
      <protection locked="0"/>
    </xf>
    <xf numFmtId="0" fontId="76" fillId="0" borderId="3" xfId="0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Alignment="1" applyProtection="1">
      <alignment horizontal="center" vertical="center"/>
      <protection locked="0"/>
    </xf>
    <xf numFmtId="165" fontId="76" fillId="0" borderId="3" xfId="0" applyNumberFormat="1" applyFont="1" applyFill="1" applyBorder="1" applyAlignment="1" applyProtection="1">
      <alignment horizontal="center" vertical="center"/>
      <protection locked="0"/>
    </xf>
    <xf numFmtId="0" fontId="26" fillId="0" borderId="62" xfId="3" applyFont="1" applyFill="1" applyBorder="1" applyAlignment="1">
      <alignment horizontal="center" vertical="center" wrapText="1"/>
    </xf>
    <xf numFmtId="0" fontId="37" fillId="0" borderId="63" xfId="3" applyFont="1" applyFill="1" applyBorder="1" applyAlignment="1">
      <alignment vertical="center" wrapText="1"/>
    </xf>
    <xf numFmtId="0" fontId="13" fillId="0" borderId="61" xfId="3" applyFont="1" applyFill="1" applyBorder="1" applyAlignment="1">
      <alignment horizontal="center" vertical="center" wrapText="1"/>
    </xf>
    <xf numFmtId="0" fontId="30" fillId="0" borderId="62" xfId="3" applyFont="1" applyFill="1" applyBorder="1" applyAlignment="1">
      <alignment horizontal="center" vertical="center" wrapText="1"/>
    </xf>
    <xf numFmtId="0" fontId="41" fillId="0" borderId="63" xfId="3" applyFont="1" applyFill="1" applyBorder="1" applyAlignment="1">
      <alignment horizontal="center" vertical="center" wrapText="1"/>
    </xf>
    <xf numFmtId="168" fontId="32" fillId="0" borderId="61" xfId="3" applyNumberFormat="1" applyFont="1" applyFill="1" applyBorder="1" applyAlignment="1">
      <alignment horizontal="center" vertical="center"/>
    </xf>
    <xf numFmtId="168" fontId="32" fillId="0" borderId="62" xfId="3" applyNumberFormat="1" applyFont="1" applyFill="1" applyBorder="1" applyAlignment="1">
      <alignment horizontal="center" vertical="center"/>
    </xf>
    <xf numFmtId="0" fontId="31" fillId="0" borderId="62" xfId="3" applyFont="1" applyFill="1" applyBorder="1" applyAlignment="1">
      <alignment horizontal="center" vertical="center"/>
    </xf>
    <xf numFmtId="0" fontId="32" fillId="0" borderId="62" xfId="3" applyFont="1" applyFill="1" applyBorder="1" applyAlignment="1">
      <alignment horizontal="center" vertical="center"/>
    </xf>
    <xf numFmtId="0" fontId="33" fillId="0" borderId="62" xfId="3" applyFont="1" applyFill="1" applyBorder="1" applyAlignment="1">
      <alignment horizontal="center" vertical="center" wrapText="1"/>
    </xf>
    <xf numFmtId="1" fontId="32" fillId="0" borderId="62" xfId="3" applyNumberFormat="1" applyFont="1" applyFill="1" applyBorder="1" applyAlignment="1">
      <alignment horizontal="center" vertical="center"/>
    </xf>
    <xf numFmtId="164" fontId="34" fillId="0" borderId="63" xfId="3" applyNumberFormat="1" applyFont="1" applyFill="1" applyBorder="1" applyAlignment="1">
      <alignment horizontal="center" vertical="center"/>
    </xf>
    <xf numFmtId="0" fontId="32" fillId="0" borderId="61" xfId="3" applyFont="1" applyFill="1" applyBorder="1" applyAlignment="1">
      <alignment horizontal="center" vertical="center"/>
    </xf>
    <xf numFmtId="164" fontId="34" fillId="0" borderId="62" xfId="3" applyNumberFormat="1" applyFont="1" applyFill="1" applyBorder="1" applyAlignment="1">
      <alignment horizontal="center" vertical="center"/>
    </xf>
    <xf numFmtId="166" fontId="32" fillId="0" borderId="63" xfId="3" applyNumberFormat="1" applyFont="1" applyFill="1" applyBorder="1" applyAlignment="1">
      <alignment horizontal="center" vertical="center"/>
    </xf>
    <xf numFmtId="0" fontId="32" fillId="0" borderId="63" xfId="3" applyFont="1" applyFill="1" applyBorder="1" applyAlignment="1">
      <alignment horizontal="center" vertical="center"/>
    </xf>
    <xf numFmtId="166" fontId="32" fillId="0" borderId="62" xfId="3" applyNumberFormat="1" applyFont="1" applyFill="1" applyBorder="1" applyAlignment="1">
      <alignment horizontal="center" vertical="center"/>
    </xf>
    <xf numFmtId="1" fontId="32" fillId="0" borderId="63" xfId="3" applyNumberFormat="1" applyFont="1" applyFill="1" applyBorder="1" applyAlignment="1">
      <alignment horizontal="center" vertical="center"/>
    </xf>
    <xf numFmtId="166" fontId="32" fillId="0" borderId="61" xfId="3" applyNumberFormat="1" applyFont="1" applyFill="1" applyBorder="1" applyAlignment="1">
      <alignment horizontal="center" vertical="center"/>
    </xf>
    <xf numFmtId="164" fontId="32" fillId="0" borderId="62" xfId="3" applyNumberFormat="1" applyFont="1" applyFill="1" applyBorder="1" applyAlignment="1">
      <alignment horizontal="center" vertical="center"/>
    </xf>
    <xf numFmtId="167" fontId="34" fillId="0" borderId="66" xfId="3" applyNumberFormat="1" applyFont="1" applyFill="1" applyBorder="1" applyAlignment="1">
      <alignment horizontal="center" vertical="center"/>
    </xf>
    <xf numFmtId="165" fontId="34" fillId="0" borderId="61" xfId="3" applyNumberFormat="1" applyFont="1" applyFill="1" applyBorder="1" applyAlignment="1">
      <alignment horizontal="center" vertical="center"/>
    </xf>
    <xf numFmtId="165" fontId="32" fillId="0" borderId="62" xfId="3" applyNumberFormat="1" applyFont="1" applyFill="1" applyBorder="1" applyAlignment="1">
      <alignment horizontal="center" vertical="center"/>
    </xf>
    <xf numFmtId="165" fontId="32" fillId="0" borderId="63" xfId="3" applyNumberFormat="1" applyFont="1" applyFill="1" applyBorder="1" applyAlignment="1">
      <alignment horizontal="center" vertical="center"/>
    </xf>
    <xf numFmtId="0" fontId="34" fillId="0" borderId="67" xfId="3" applyFont="1" applyFill="1" applyBorder="1" applyAlignment="1">
      <alignment horizontal="center" vertical="center"/>
    </xf>
    <xf numFmtId="0" fontId="32" fillId="0" borderId="3" xfId="3" applyFont="1" applyFill="1" applyBorder="1" applyAlignment="1">
      <alignment horizontal="center" vertical="center"/>
    </xf>
    <xf numFmtId="1" fontId="32" fillId="0" borderId="3" xfId="3" applyNumberFormat="1" applyFont="1" applyFill="1" applyBorder="1" applyAlignment="1">
      <alignment horizontal="center" vertical="center"/>
    </xf>
    <xf numFmtId="164" fontId="34" fillId="0" borderId="65" xfId="3" applyNumberFormat="1" applyFont="1" applyFill="1" applyBorder="1" applyAlignment="1">
      <alignment horizontal="center" vertical="center"/>
    </xf>
    <xf numFmtId="0" fontId="32" fillId="0" borderId="64" xfId="3" applyFont="1" applyFill="1" applyBorder="1" applyAlignment="1">
      <alignment horizontal="center" vertical="center"/>
    </xf>
    <xf numFmtId="164" fontId="34" fillId="0" borderId="3" xfId="3" applyNumberFormat="1" applyFont="1" applyFill="1" applyBorder="1" applyAlignment="1">
      <alignment horizontal="center" vertical="center"/>
    </xf>
    <xf numFmtId="166" fontId="32" fillId="0" borderId="65" xfId="3" applyNumberFormat="1" applyFont="1" applyFill="1" applyBorder="1" applyAlignment="1">
      <alignment horizontal="center" vertical="center"/>
    </xf>
    <xf numFmtId="0" fontId="32" fillId="0" borderId="65" xfId="3" applyFont="1" applyFill="1" applyBorder="1" applyAlignment="1">
      <alignment horizontal="center" vertical="center"/>
    </xf>
    <xf numFmtId="166" fontId="32" fillId="0" borderId="3" xfId="3" applyNumberFormat="1" applyFont="1" applyFill="1" applyBorder="1" applyAlignment="1">
      <alignment horizontal="center" vertical="center"/>
    </xf>
    <xf numFmtId="1" fontId="32" fillId="0" borderId="65" xfId="3" applyNumberFormat="1" applyFont="1" applyFill="1" applyBorder="1" applyAlignment="1">
      <alignment horizontal="center" vertical="center"/>
    </xf>
    <xf numFmtId="166" fontId="32" fillId="0" borderId="64" xfId="3" applyNumberFormat="1" applyFont="1" applyFill="1" applyBorder="1" applyAlignment="1">
      <alignment horizontal="center" vertical="center"/>
    </xf>
    <xf numFmtId="164" fontId="32" fillId="0" borderId="3" xfId="3" applyNumberFormat="1" applyFont="1" applyFill="1" applyBorder="1" applyAlignment="1">
      <alignment horizontal="center" vertical="center"/>
    </xf>
    <xf numFmtId="167" fontId="34" fillId="0" borderId="25" xfId="3" applyNumberFormat="1" applyFont="1" applyFill="1" applyBorder="1" applyAlignment="1">
      <alignment horizontal="center" vertical="center"/>
    </xf>
    <xf numFmtId="165" fontId="34" fillId="0" borderId="64" xfId="3" applyNumberFormat="1" applyFont="1" applyFill="1" applyBorder="1" applyAlignment="1">
      <alignment horizontal="center" vertical="center"/>
    </xf>
    <xf numFmtId="0" fontId="34" fillId="0" borderId="65" xfId="3" applyFont="1" applyFill="1" applyBorder="1" applyAlignment="1">
      <alignment horizontal="center" vertical="center"/>
    </xf>
    <xf numFmtId="0" fontId="34" fillId="0" borderId="3" xfId="3" applyFont="1" applyFill="1" applyBorder="1" applyAlignment="1">
      <alignment horizontal="center" vertical="center"/>
    </xf>
    <xf numFmtId="168" fontId="70" fillId="0" borderId="64" xfId="3" applyNumberFormat="1" applyFont="1" applyFill="1" applyBorder="1" applyAlignment="1">
      <alignment horizontal="center" vertical="center"/>
    </xf>
    <xf numFmtId="0" fontId="39" fillId="0" borderId="65" xfId="3" applyFont="1" applyFill="1" applyBorder="1" applyAlignment="1">
      <alignment horizontal="center" vertical="center" wrapText="1"/>
    </xf>
    <xf numFmtId="0" fontId="26" fillId="0" borderId="69" xfId="3" applyFont="1" applyFill="1" applyBorder="1" applyAlignment="1">
      <alignment horizontal="center" vertical="center" wrapText="1"/>
    </xf>
    <xf numFmtId="0" fontId="9" fillId="0" borderId="69" xfId="3" applyFont="1" applyFill="1" applyBorder="1" applyAlignment="1">
      <alignment horizontal="right" wrapText="1"/>
    </xf>
    <xf numFmtId="0" fontId="37" fillId="0" borderId="70" xfId="3" applyFont="1" applyFill="1" applyBorder="1" applyAlignment="1">
      <alignment vertical="center" wrapText="1"/>
    </xf>
    <xf numFmtId="0" fontId="30" fillId="0" borderId="69" xfId="3" applyFont="1" applyFill="1" applyBorder="1" applyAlignment="1">
      <alignment horizontal="center" vertical="center" wrapText="1"/>
    </xf>
    <xf numFmtId="0" fontId="41" fillId="0" borderId="70" xfId="3" applyFont="1" applyFill="1" applyBorder="1" applyAlignment="1">
      <alignment horizontal="center" vertical="center" wrapText="1"/>
    </xf>
    <xf numFmtId="168" fontId="32" fillId="0" borderId="68" xfId="3" applyNumberFormat="1" applyFont="1" applyFill="1" applyBorder="1" applyAlignment="1">
      <alignment horizontal="center" vertical="center"/>
    </xf>
    <xf numFmtId="168" fontId="32" fillId="0" borderId="69" xfId="3" applyNumberFormat="1" applyFont="1" applyFill="1" applyBorder="1" applyAlignment="1">
      <alignment horizontal="center" vertical="center"/>
    </xf>
    <xf numFmtId="0" fontId="31" fillId="0" borderId="69" xfId="3" applyFont="1" applyFill="1" applyBorder="1" applyAlignment="1">
      <alignment horizontal="center" vertical="center"/>
    </xf>
    <xf numFmtId="0" fontId="32" fillId="0" borderId="69" xfId="3" applyFont="1" applyFill="1" applyBorder="1" applyAlignment="1">
      <alignment horizontal="center" vertical="center"/>
    </xf>
    <xf numFmtId="0" fontId="33" fillId="0" borderId="69" xfId="3" applyFont="1" applyFill="1" applyBorder="1" applyAlignment="1">
      <alignment horizontal="center" vertical="center" wrapText="1"/>
    </xf>
    <xf numFmtId="1" fontId="32" fillId="0" borderId="69" xfId="3" applyNumberFormat="1" applyFont="1" applyFill="1" applyBorder="1" applyAlignment="1">
      <alignment horizontal="center" vertical="center"/>
    </xf>
    <xf numFmtId="0" fontId="32" fillId="0" borderId="71" xfId="3" applyFont="1" applyFill="1" applyBorder="1" applyAlignment="1">
      <alignment horizontal="center" vertical="center"/>
    </xf>
    <xf numFmtId="0" fontId="34" fillId="0" borderId="70" xfId="3" applyFont="1" applyFill="1" applyBorder="1" applyAlignment="1">
      <alignment horizontal="center" vertical="center"/>
    </xf>
    <xf numFmtId="0" fontId="32" fillId="0" borderId="68" xfId="3" applyFont="1" applyFill="1" applyBorder="1" applyAlignment="1">
      <alignment horizontal="center" vertical="center"/>
    </xf>
    <xf numFmtId="0" fontId="34" fillId="0" borderId="69" xfId="3" applyFont="1" applyFill="1" applyBorder="1" applyAlignment="1">
      <alignment horizontal="center" vertical="center"/>
    </xf>
    <xf numFmtId="166" fontId="32" fillId="0" borderId="70" xfId="3" applyNumberFormat="1" applyFont="1" applyFill="1" applyBorder="1" applyAlignment="1">
      <alignment horizontal="center" vertical="center"/>
    </xf>
    <xf numFmtId="0" fontId="32" fillId="0" borderId="70" xfId="3" applyFont="1" applyFill="1" applyBorder="1" applyAlignment="1">
      <alignment horizontal="center" vertical="center"/>
    </xf>
    <xf numFmtId="166" fontId="32" fillId="0" borderId="69" xfId="3" applyNumberFormat="1" applyFont="1" applyFill="1" applyBorder="1" applyAlignment="1">
      <alignment horizontal="center" vertical="center"/>
    </xf>
    <xf numFmtId="1" fontId="32" fillId="0" borderId="70" xfId="3" applyNumberFormat="1" applyFont="1" applyFill="1" applyBorder="1" applyAlignment="1">
      <alignment horizontal="center" vertical="center"/>
    </xf>
    <xf numFmtId="166" fontId="32" fillId="0" borderId="68" xfId="3" applyNumberFormat="1" applyFont="1" applyFill="1" applyBorder="1" applyAlignment="1">
      <alignment horizontal="center" vertical="center"/>
    </xf>
    <xf numFmtId="167" fontId="34" fillId="0" borderId="71" xfId="3" applyNumberFormat="1" applyFont="1" applyFill="1" applyBorder="1" applyAlignment="1">
      <alignment horizontal="center" vertical="center"/>
    </xf>
    <xf numFmtId="165" fontId="32" fillId="0" borderId="68" xfId="3" applyNumberFormat="1" applyFont="1" applyFill="1" applyBorder="1" applyAlignment="1">
      <alignment horizontal="center" vertical="center"/>
    </xf>
    <xf numFmtId="165" fontId="32" fillId="0" borderId="69" xfId="3" applyNumberFormat="1" applyFont="1" applyFill="1" applyBorder="1" applyAlignment="1">
      <alignment horizontal="center" vertical="center"/>
    </xf>
    <xf numFmtId="165" fontId="32" fillId="0" borderId="70" xfId="3" applyNumberFormat="1" applyFont="1" applyFill="1" applyBorder="1" applyAlignment="1">
      <alignment horizontal="center" vertical="center"/>
    </xf>
    <xf numFmtId="0" fontId="34" fillId="0" borderId="72" xfId="3" applyFont="1" applyFill="1" applyBorder="1" applyAlignment="1">
      <alignment horizontal="center" vertical="center"/>
    </xf>
    <xf numFmtId="0" fontId="40" fillId="0" borderId="70" xfId="3" applyFont="1" applyFill="1" applyBorder="1" applyAlignment="1">
      <alignment horizontal="center" vertical="center" wrapText="1"/>
    </xf>
    <xf numFmtId="0" fontId="12" fillId="0" borderId="3" xfId="3" applyFill="1" applyBorder="1" applyAlignment="1">
      <alignment horizontal="right" vertical="center"/>
    </xf>
    <xf numFmtId="0" fontId="38" fillId="0" borderId="65" xfId="3" applyFont="1" applyFill="1" applyBorder="1" applyAlignment="1">
      <alignment vertical="center"/>
    </xf>
    <xf numFmtId="0" fontId="13" fillId="0" borderId="64" xfId="3" applyFont="1" applyFill="1" applyBorder="1" applyAlignment="1">
      <alignment horizontal="center" vertical="center"/>
    </xf>
    <xf numFmtId="0" fontId="29" fillId="0" borderId="3" xfId="3" applyFont="1" applyFill="1" applyBorder="1" applyAlignment="1">
      <alignment horizontal="center" vertical="center"/>
    </xf>
    <xf numFmtId="0" fontId="42" fillId="0" borderId="65" xfId="3" applyFont="1" applyFill="1" applyBorder="1" applyAlignment="1">
      <alignment horizontal="center" vertical="center"/>
    </xf>
    <xf numFmtId="167" fontId="34" fillId="0" borderId="3" xfId="3" applyNumberFormat="1" applyFont="1" applyFill="1" applyBorder="1" applyAlignment="1">
      <alignment horizontal="center" vertical="center"/>
    </xf>
    <xf numFmtId="0" fontId="32" fillId="0" borderId="0" xfId="3" applyFont="1" applyFill="1" applyAlignment="1">
      <alignment horizontal="center" vertical="center"/>
    </xf>
    <xf numFmtId="11" fontId="26" fillId="0" borderId="3" xfId="3" applyNumberFormat="1" applyFont="1" applyFill="1" applyBorder="1" applyAlignment="1">
      <alignment horizontal="center" vertical="center" wrapText="1"/>
    </xf>
    <xf numFmtId="11" fontId="74" fillId="0" borderId="75" xfId="0" applyNumberFormat="1" applyFont="1" applyFill="1" applyBorder="1" applyAlignment="1" applyProtection="1">
      <alignment horizontal="center" vertical="center"/>
      <protection locked="0"/>
    </xf>
    <xf numFmtId="0" fontId="21" fillId="19" borderId="95" xfId="3" applyFont="1" applyFill="1" applyBorder="1" applyAlignment="1">
      <alignment vertical="top"/>
    </xf>
    <xf numFmtId="0" fontId="9" fillId="3" borderId="62" xfId="3" applyFont="1" applyFill="1" applyBorder="1" applyAlignment="1">
      <alignment horizontal="right" wrapText="1"/>
    </xf>
    <xf numFmtId="0" fontId="17" fillId="2" borderId="57" xfId="0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/>
    </xf>
    <xf numFmtId="0" fontId="24" fillId="0" borderId="1" xfId="3" applyFont="1" applyBorder="1" applyAlignment="1">
      <alignment horizontal="center" vertical="center" wrapText="1"/>
    </xf>
    <xf numFmtId="0" fontId="24" fillId="0" borderId="19" xfId="3" applyFont="1" applyBorder="1" applyAlignment="1">
      <alignment horizontal="center" vertical="center" wrapText="1"/>
    </xf>
    <xf numFmtId="0" fontId="24" fillId="0" borderId="32" xfId="3" applyFont="1" applyBorder="1" applyAlignment="1">
      <alignment horizontal="center" vertical="center" wrapText="1"/>
    </xf>
    <xf numFmtId="0" fontId="24" fillId="0" borderId="37" xfId="3" applyFont="1" applyBorder="1" applyAlignment="1">
      <alignment horizontal="center" vertical="center" wrapText="1"/>
    </xf>
    <xf numFmtId="0" fontId="24" fillId="0" borderId="33" xfId="3" applyFont="1" applyBorder="1" applyAlignment="1">
      <alignment horizontal="center" vertical="center" wrapText="1"/>
    </xf>
    <xf numFmtId="0" fontId="24" fillId="0" borderId="38" xfId="3" applyFont="1" applyBorder="1" applyAlignment="1">
      <alignment horizontal="center" vertical="center" wrapText="1"/>
    </xf>
    <xf numFmtId="0" fontId="24" fillId="0" borderId="24" xfId="3" applyFont="1" applyBorder="1" applyAlignment="1">
      <alignment horizontal="center" vertical="center" wrapText="1"/>
    </xf>
    <xf numFmtId="0" fontId="24" fillId="0" borderId="21" xfId="3" applyFont="1" applyBorder="1" applyAlignment="1">
      <alignment horizontal="center" vertical="center" wrapText="1"/>
    </xf>
    <xf numFmtId="0" fontId="25" fillId="8" borderId="1" xfId="3" applyFont="1" applyFill="1" applyBorder="1" applyAlignment="1">
      <alignment horizontal="center" vertical="center" wrapText="1"/>
    </xf>
    <xf numFmtId="0" fontId="25" fillId="8" borderId="19" xfId="3" applyFont="1" applyFill="1" applyBorder="1" applyAlignment="1">
      <alignment horizontal="center" vertical="center" wrapText="1"/>
    </xf>
    <xf numFmtId="0" fontId="25" fillId="8" borderId="2" xfId="3" applyFont="1" applyFill="1" applyBorder="1" applyAlignment="1">
      <alignment horizontal="center" vertical="center" wrapText="1"/>
    </xf>
    <xf numFmtId="0" fontId="25" fillId="8" borderId="14" xfId="3" applyFont="1" applyFill="1" applyBorder="1" applyAlignment="1">
      <alignment horizontal="center" vertical="center" wrapText="1"/>
    </xf>
    <xf numFmtId="0" fontId="25" fillId="8" borderId="0" xfId="3" applyFont="1" applyFill="1" applyBorder="1" applyAlignment="1">
      <alignment horizontal="center" vertical="center" wrapText="1"/>
    </xf>
    <xf numFmtId="0" fontId="25" fillId="8" borderId="15" xfId="3" applyFont="1" applyFill="1" applyBorder="1" applyAlignment="1">
      <alignment horizontal="center" vertical="center" wrapText="1"/>
    </xf>
    <xf numFmtId="0" fontId="25" fillId="8" borderId="24" xfId="3" applyFont="1" applyFill="1" applyBorder="1" applyAlignment="1">
      <alignment horizontal="center" vertical="center" wrapText="1"/>
    </xf>
    <xf numFmtId="0" fontId="25" fillId="8" borderId="21" xfId="3" applyFont="1" applyFill="1" applyBorder="1" applyAlignment="1">
      <alignment horizontal="center" vertical="center" wrapText="1"/>
    </xf>
    <xf numFmtId="0" fontId="25" fillId="8" borderId="22" xfId="3" applyFont="1" applyFill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/>
    </xf>
    <xf numFmtId="0" fontId="8" fillId="0" borderId="30" xfId="3" applyFont="1" applyBorder="1" applyAlignment="1">
      <alignment horizontal="center" vertical="center" wrapText="1"/>
    </xf>
    <xf numFmtId="0" fontId="8" fillId="4" borderId="30" xfId="3" applyFont="1" applyFill="1" applyBorder="1" applyAlignment="1">
      <alignment horizontal="center" vertical="center" wrapText="1"/>
    </xf>
    <xf numFmtId="0" fontId="8" fillId="5" borderId="30" xfId="3" applyFont="1" applyFill="1" applyBorder="1" applyAlignment="1">
      <alignment horizontal="center" vertical="center" wrapText="1"/>
    </xf>
    <xf numFmtId="0" fontId="7" fillId="6" borderId="30" xfId="3" applyFont="1" applyFill="1" applyBorder="1" applyAlignment="1">
      <alignment horizontal="center"/>
    </xf>
    <xf numFmtId="0" fontId="7" fillId="6" borderId="31" xfId="3" applyFont="1" applyFill="1" applyBorder="1" applyAlignment="1">
      <alignment horizontal="center"/>
    </xf>
    <xf numFmtId="0" fontId="35" fillId="0" borderId="0" xfId="3" applyFont="1" applyFill="1" applyBorder="1" applyAlignment="1">
      <alignment horizontal="left" vertical="center" wrapText="1" indent="9"/>
    </xf>
    <xf numFmtId="0" fontId="24" fillId="0" borderId="12" xfId="3" applyFont="1" applyFill="1" applyBorder="1" applyAlignment="1">
      <alignment horizontal="left" vertical="center" wrapText="1" indent="4"/>
    </xf>
    <xf numFmtId="0" fontId="24" fillId="0" borderId="0" xfId="3" applyFont="1" applyFill="1" applyBorder="1" applyAlignment="1">
      <alignment horizontal="left" vertical="center" wrapText="1" indent="4"/>
    </xf>
    <xf numFmtId="0" fontId="35" fillId="0" borderId="0" xfId="3" applyFont="1" applyBorder="1" applyAlignment="1">
      <alignment horizontal="left" vertical="center" indent="9"/>
    </xf>
    <xf numFmtId="0" fontId="12" fillId="0" borderId="47" xfId="3" applyFill="1" applyBorder="1" applyAlignment="1">
      <alignment horizontal="center"/>
    </xf>
    <xf numFmtId="0" fontId="12" fillId="0" borderId="34" xfId="3" applyFill="1" applyBorder="1" applyAlignment="1">
      <alignment horizontal="center"/>
    </xf>
    <xf numFmtId="0" fontId="17" fillId="2" borderId="59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45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4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27" fillId="0" borderId="21" xfId="3" applyFont="1" applyFill="1" applyBorder="1" applyAlignment="1">
      <alignment horizontal="center" vertical="center"/>
    </xf>
    <xf numFmtId="0" fontId="14" fillId="5" borderId="26" xfId="3" applyFont="1" applyFill="1" applyBorder="1" applyAlignment="1">
      <alignment horizontal="center" vertical="center"/>
    </xf>
    <xf numFmtId="0" fontId="14" fillId="5" borderId="25" xfId="3" applyFont="1" applyFill="1" applyBorder="1" applyAlignment="1">
      <alignment horizontal="center" vertical="center"/>
    </xf>
    <xf numFmtId="0" fontId="14" fillId="5" borderId="27" xfId="3" applyFont="1" applyFill="1" applyBorder="1" applyAlignment="1">
      <alignment horizontal="center" vertical="center"/>
    </xf>
    <xf numFmtId="0" fontId="14" fillId="5" borderId="28" xfId="3" applyFont="1" applyFill="1" applyBorder="1" applyAlignment="1">
      <alignment horizontal="center" vertical="center"/>
    </xf>
    <xf numFmtId="0" fontId="27" fillId="0" borderId="21" xfId="3" applyFont="1" applyBorder="1" applyAlignment="1">
      <alignment horizontal="center" vertical="center"/>
    </xf>
    <xf numFmtId="0" fontId="8" fillId="0" borderId="14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/>
    </xf>
    <xf numFmtId="0" fontId="14" fillId="9" borderId="1" xfId="3" applyFont="1" applyFill="1" applyBorder="1" applyAlignment="1">
      <alignment horizontal="center" vertical="center"/>
    </xf>
    <xf numFmtId="0" fontId="14" fillId="9" borderId="2" xfId="3" applyFont="1" applyFill="1" applyBorder="1" applyAlignment="1">
      <alignment horizontal="center" vertical="center"/>
    </xf>
    <xf numFmtId="0" fontId="14" fillId="9" borderId="14" xfId="3" applyFont="1" applyFill="1" applyBorder="1" applyAlignment="1">
      <alignment horizontal="center" vertical="center"/>
    </xf>
    <xf numFmtId="0" fontId="14" fillId="9" borderId="15" xfId="3" applyFont="1" applyFill="1" applyBorder="1" applyAlignment="1">
      <alignment horizontal="center" vertical="center"/>
    </xf>
    <xf numFmtId="0" fontId="14" fillId="9" borderId="32" xfId="3" applyFont="1" applyFill="1" applyBorder="1" applyAlignment="1">
      <alignment horizontal="center" vertical="center"/>
    </xf>
    <xf numFmtId="0" fontId="14" fillId="9" borderId="52" xfId="3" applyFont="1" applyFill="1" applyBorder="1" applyAlignment="1">
      <alignment horizontal="center" vertical="center"/>
    </xf>
    <xf numFmtId="0" fontId="14" fillId="14" borderId="14" xfId="3" applyFont="1" applyFill="1" applyBorder="1" applyAlignment="1">
      <alignment horizontal="center" vertical="center"/>
    </xf>
    <xf numFmtId="0" fontId="14" fillId="14" borderId="15" xfId="3" applyFont="1" applyFill="1" applyBorder="1" applyAlignment="1">
      <alignment horizontal="center" vertical="center"/>
    </xf>
    <xf numFmtId="0" fontId="14" fillId="14" borderId="32" xfId="3" applyFont="1" applyFill="1" applyBorder="1" applyAlignment="1">
      <alignment horizontal="center" vertical="center"/>
    </xf>
    <xf numFmtId="0" fontId="14" fillId="14" borderId="52" xfId="3" applyFont="1" applyFill="1" applyBorder="1" applyAlignment="1">
      <alignment horizontal="center" vertical="center"/>
    </xf>
    <xf numFmtId="49" fontId="73" fillId="0" borderId="3" xfId="0" applyNumberFormat="1" applyFont="1" applyBorder="1" applyAlignment="1" applyProtection="1">
      <alignment horizontal="right"/>
      <protection locked="0"/>
    </xf>
    <xf numFmtId="0" fontId="64" fillId="0" borderId="33" xfId="0" applyFont="1" applyBorder="1" applyAlignment="1" applyProtection="1">
      <alignment horizontal="left" vertical="top" wrapText="1"/>
      <protection locked="0"/>
    </xf>
    <xf numFmtId="0" fontId="64" fillId="0" borderId="38" xfId="0" applyFont="1" applyBorder="1" applyAlignment="1" applyProtection="1">
      <alignment horizontal="left" vertical="top" wrapText="1"/>
      <protection locked="0"/>
    </xf>
    <xf numFmtId="0" fontId="64" fillId="0" borderId="55" xfId="0" applyFont="1" applyBorder="1" applyAlignment="1" applyProtection="1">
      <alignment horizontal="left" vertical="top" wrapText="1"/>
      <protection locked="0"/>
    </xf>
    <xf numFmtId="0" fontId="64" fillId="0" borderId="14" xfId="0" applyFont="1" applyBorder="1" applyAlignment="1" applyProtection="1">
      <alignment horizontal="left" vertical="top" wrapText="1"/>
      <protection locked="0"/>
    </xf>
    <xf numFmtId="0" fontId="64" fillId="0" borderId="0" xfId="0" applyFont="1" applyBorder="1" applyAlignment="1" applyProtection="1">
      <alignment horizontal="left" vertical="top" wrapText="1"/>
      <protection locked="0"/>
    </xf>
    <xf numFmtId="0" fontId="64" fillId="0" borderId="15" xfId="0" applyFont="1" applyBorder="1" applyAlignment="1" applyProtection="1">
      <alignment horizontal="left" vertical="top" wrapText="1"/>
      <protection locked="0"/>
    </xf>
    <xf numFmtId="0" fontId="64" fillId="0" borderId="24" xfId="0" applyFont="1" applyBorder="1" applyAlignment="1" applyProtection="1">
      <alignment horizontal="left" vertical="top" wrapText="1"/>
      <protection locked="0"/>
    </xf>
    <xf numFmtId="0" fontId="64" fillId="0" borderId="21" xfId="0" applyFont="1" applyBorder="1" applyAlignment="1" applyProtection="1">
      <alignment horizontal="left" vertical="top" wrapText="1"/>
      <protection locked="0"/>
    </xf>
    <xf numFmtId="0" fontId="64" fillId="0" borderId="22" xfId="0" applyFont="1" applyBorder="1" applyAlignment="1" applyProtection="1">
      <alignment horizontal="left" vertical="top" wrapText="1"/>
      <protection locked="0"/>
    </xf>
    <xf numFmtId="0" fontId="15" fillId="0" borderId="92" xfId="0" applyFont="1" applyBorder="1" applyAlignment="1" applyProtection="1">
      <alignment horizontal="center" vertical="center"/>
      <protection locked="0"/>
    </xf>
    <xf numFmtId="0" fontId="15" fillId="0" borderId="93" xfId="0" applyFont="1" applyBorder="1" applyAlignment="1" applyProtection="1">
      <alignment horizontal="center" vertical="center"/>
      <protection locked="0"/>
    </xf>
    <xf numFmtId="0" fontId="15" fillId="0" borderId="94" xfId="0" applyFont="1" applyBorder="1" applyAlignment="1" applyProtection="1">
      <alignment horizontal="center" vertical="center"/>
      <protection locked="0"/>
    </xf>
    <xf numFmtId="0" fontId="48" fillId="0" borderId="23" xfId="0" applyFont="1" applyFill="1" applyBorder="1" applyAlignment="1" applyProtection="1">
      <alignment horizontal="center" vertical="center" wrapText="1"/>
      <protection locked="0"/>
    </xf>
    <xf numFmtId="0" fontId="48" fillId="0" borderId="82" xfId="0" applyFont="1" applyFill="1" applyBorder="1" applyAlignment="1" applyProtection="1">
      <alignment horizontal="center" vertical="center" wrapText="1"/>
      <protection locked="0"/>
    </xf>
    <xf numFmtId="0" fontId="46" fillId="24" borderId="1" xfId="0" applyFont="1" applyFill="1" applyBorder="1" applyAlignment="1" applyProtection="1">
      <alignment horizontal="center" vertical="center" wrapText="1"/>
      <protection locked="0"/>
    </xf>
    <xf numFmtId="0" fontId="46" fillId="24" borderId="2" xfId="0" applyFont="1" applyFill="1" applyBorder="1" applyAlignment="1" applyProtection="1">
      <alignment horizontal="center" vertical="center" wrapText="1"/>
      <protection locked="0"/>
    </xf>
    <xf numFmtId="0" fontId="46" fillId="24" borderId="24" xfId="0" applyFont="1" applyFill="1" applyBorder="1" applyAlignment="1" applyProtection="1">
      <alignment horizontal="center" vertical="center" wrapText="1"/>
      <protection locked="0"/>
    </xf>
    <xf numFmtId="0" fontId="46" fillId="24" borderId="22" xfId="0" applyFont="1" applyFill="1" applyBorder="1" applyAlignment="1" applyProtection="1">
      <alignment horizontal="center" vertical="center" wrapText="1"/>
      <protection locked="0"/>
    </xf>
    <xf numFmtId="0" fontId="1" fillId="9" borderId="23" xfId="0" applyFont="1" applyFill="1" applyBorder="1" applyAlignment="1" applyProtection="1">
      <alignment horizontal="center" vertical="center" wrapText="1"/>
      <protection locked="0"/>
    </xf>
    <xf numFmtId="0" fontId="1" fillId="9" borderId="79" xfId="0" applyFont="1" applyFill="1" applyBorder="1" applyAlignment="1" applyProtection="1">
      <alignment horizontal="center" vertical="center" wrapText="1"/>
      <protection locked="0"/>
    </xf>
    <xf numFmtId="0" fontId="48" fillId="0" borderId="23" xfId="0" applyFont="1" applyFill="1" applyBorder="1" applyAlignment="1" applyProtection="1">
      <alignment horizontal="center" vertical="center"/>
      <protection locked="0"/>
    </xf>
    <xf numFmtId="0" fontId="48" fillId="0" borderId="82" xfId="0" applyFont="1" applyFill="1" applyBorder="1" applyAlignment="1" applyProtection="1">
      <alignment horizontal="center" vertical="center"/>
      <protection locked="0"/>
    </xf>
    <xf numFmtId="0" fontId="48" fillId="0" borderId="1" xfId="0" applyFont="1" applyFill="1" applyBorder="1" applyAlignment="1" applyProtection="1">
      <alignment horizontal="center" vertical="center"/>
      <protection locked="0"/>
    </xf>
    <xf numFmtId="0" fontId="48" fillId="0" borderId="19" xfId="0" applyFont="1" applyFill="1" applyBorder="1" applyAlignment="1" applyProtection="1">
      <alignment horizontal="center" vertical="center"/>
      <protection locked="0"/>
    </xf>
    <xf numFmtId="0" fontId="48" fillId="0" borderId="2" xfId="0" applyFont="1" applyFill="1" applyBorder="1" applyAlignment="1" applyProtection="1">
      <alignment horizontal="center" vertical="center"/>
      <protection locked="0"/>
    </xf>
    <xf numFmtId="0" fontId="48" fillId="0" borderId="24" xfId="0" applyFont="1" applyFill="1" applyBorder="1" applyAlignment="1" applyProtection="1">
      <alignment horizontal="center" vertical="center"/>
      <protection locked="0"/>
    </xf>
    <xf numFmtId="0" fontId="48" fillId="0" borderId="21" xfId="0" applyFont="1" applyFill="1" applyBorder="1" applyAlignment="1" applyProtection="1">
      <alignment horizontal="center" vertical="center"/>
      <protection locked="0"/>
    </xf>
    <xf numFmtId="0" fontId="48" fillId="0" borderId="22" xfId="0" applyFont="1" applyFill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48" fillId="0" borderId="24" xfId="0" applyFont="1" applyBorder="1" applyAlignment="1" applyProtection="1">
      <alignment horizontal="center" vertical="center"/>
      <protection locked="0"/>
    </xf>
    <xf numFmtId="0" fontId="48" fillId="0" borderId="22" xfId="0" applyFont="1" applyBorder="1" applyAlignment="1" applyProtection="1">
      <alignment horizontal="center" vertical="center"/>
      <protection locked="0"/>
    </xf>
    <xf numFmtId="0" fontId="48" fillId="0" borderId="19" xfId="0" applyFont="1" applyBorder="1" applyAlignment="1" applyProtection="1">
      <alignment horizontal="center" vertical="center"/>
      <protection locked="0"/>
    </xf>
    <xf numFmtId="0" fontId="48" fillId="0" borderId="21" xfId="0" applyFont="1" applyBorder="1" applyAlignment="1" applyProtection="1">
      <alignment horizontal="center" vertical="center"/>
      <protection locked="0"/>
    </xf>
    <xf numFmtId="0" fontId="46" fillId="0" borderId="73" xfId="0" applyNumberFormat="1" applyFont="1" applyBorder="1" applyAlignment="1">
      <alignment horizontal="center" vertical="center"/>
    </xf>
    <xf numFmtId="0" fontId="46" fillId="0" borderId="17" xfId="0" applyNumberFormat="1" applyFont="1" applyBorder="1" applyAlignment="1">
      <alignment horizontal="center" vertical="center"/>
    </xf>
    <xf numFmtId="0" fontId="46" fillId="0" borderId="74" xfId="0" applyNumberFormat="1" applyFont="1" applyBorder="1" applyAlignment="1">
      <alignment horizontal="center" vertical="center"/>
    </xf>
    <xf numFmtId="166" fontId="46" fillId="0" borderId="73" xfId="0" applyNumberFormat="1" applyFont="1" applyBorder="1" applyAlignment="1">
      <alignment horizontal="center" vertical="center"/>
    </xf>
    <xf numFmtId="166" fontId="46" fillId="0" borderId="17" xfId="0" applyNumberFormat="1" applyFont="1" applyBorder="1" applyAlignment="1">
      <alignment horizontal="center" vertical="center"/>
    </xf>
    <xf numFmtId="166" fontId="46" fillId="0" borderId="74" xfId="0" applyNumberFormat="1" applyFont="1" applyBorder="1" applyAlignment="1">
      <alignment horizontal="center" vertical="center"/>
    </xf>
    <xf numFmtId="166" fontId="0" fillId="0" borderId="0" xfId="0" applyNumberFormat="1" applyBorder="1" applyAlignment="1">
      <alignment horizontal="center"/>
    </xf>
    <xf numFmtId="166" fontId="0" fillId="0" borderId="21" xfId="0" applyNumberFormat="1" applyBorder="1" applyAlignment="1">
      <alignment horizontal="center"/>
    </xf>
  </cellXfs>
  <cellStyles count="13">
    <cellStyle name="Comma [0]" xfId="6"/>
    <cellStyle name="Currency [0]" xfId="7"/>
    <cellStyle name="Milliers 2" xfId="8"/>
    <cellStyle name="Milliers 3" xfId="9"/>
    <cellStyle name="Milliers 3 2" xfId="10"/>
    <cellStyle name="Normal" xfId="0" builtinId="0"/>
    <cellStyle name="Normal 2" xfId="1"/>
    <cellStyle name="Normal 2 2" xfId="11"/>
    <cellStyle name="Normal 3" xfId="3"/>
    <cellStyle name="Normal 3 2" xfId="4"/>
    <cellStyle name="Normal 4" xfId="2"/>
    <cellStyle name="Normal 5" xfId="5"/>
    <cellStyle name="Titre 1" xfId="12"/>
  </cellStyles>
  <dxfs count="86"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color rgb="FF92D050"/>
      </font>
    </dxf>
    <dxf>
      <font>
        <color theme="0" tint="-0.14996795556505021"/>
      </font>
    </dxf>
    <dxf>
      <font>
        <color rgb="FF92D050"/>
      </font>
    </dxf>
    <dxf>
      <font>
        <color theme="0" tint="-0.14996795556505021"/>
      </font>
    </dxf>
    <dxf>
      <font>
        <color rgb="FF92D050"/>
      </font>
    </dxf>
    <dxf>
      <font>
        <color theme="0" tint="-0.14996795556505021"/>
      </font>
    </dxf>
    <dxf>
      <font>
        <color rgb="FF92D050"/>
      </font>
    </dxf>
    <dxf>
      <font>
        <color theme="0" tint="-0.14996795556505021"/>
      </font>
    </dxf>
    <dxf>
      <font>
        <color rgb="FF92D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ont>
        <color rgb="FF92D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ont>
        <color rgb="FF92D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ont>
        <color rgb="FF92D050"/>
      </font>
    </dxf>
    <dxf>
      <font>
        <color theme="0" tint="-0.14996795556505021"/>
      </font>
    </dxf>
    <dxf>
      <font>
        <color rgb="FF92D050"/>
      </font>
    </dxf>
    <dxf>
      <font>
        <color theme="0" tint="-0.14996795556505021"/>
      </font>
    </dxf>
    <dxf>
      <font>
        <color rgb="FF92D050"/>
      </font>
    </dxf>
    <dxf>
      <font>
        <color theme="0" tint="-0.14996795556505021"/>
      </font>
    </dxf>
    <dxf>
      <font>
        <color rgb="FF92D050"/>
      </font>
    </dxf>
    <dxf>
      <font>
        <color theme="0" tint="-0.14996795556505021"/>
      </font>
    </dxf>
    <dxf>
      <font>
        <color rgb="FF92D050"/>
      </font>
    </dxf>
    <dxf>
      <font>
        <color theme="0" tint="-0.14996795556505021"/>
      </font>
    </dxf>
    <dxf>
      <font>
        <color rgb="FF92D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ont>
        <color rgb="FF92D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ont>
        <color rgb="FF92D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ont>
        <color rgb="FF92D050"/>
      </font>
    </dxf>
    <dxf>
      <font>
        <color theme="0" tint="-0.14996795556505021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ill>
        <patternFill>
          <bgColor theme="0" tint="-0.499984740745262"/>
        </patternFill>
      </fill>
    </dxf>
    <dxf>
      <font>
        <b val="0"/>
        <i val="0"/>
        <color rgb="FFFF0000"/>
      </font>
    </dxf>
    <dxf>
      <fill>
        <patternFill>
          <bgColor theme="0" tint="-0.499984740745262"/>
        </patternFill>
      </fill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fgColor theme="0"/>
          <bgColor theme="0"/>
        </patternFill>
      </fill>
    </dxf>
    <dxf>
      <font>
        <color theme="6" tint="0.79998168889431442"/>
      </font>
      <fill>
        <patternFill>
          <fgColor theme="6" tint="0.79995117038483843"/>
          <bgColor theme="6" tint="0.79998168889431442"/>
        </patternFill>
      </fill>
    </dxf>
    <dxf>
      <font>
        <color theme="6" tint="0.59996337778862885"/>
      </font>
      <fill>
        <patternFill patternType="solid">
          <fgColor theme="6" tint="0.59996337778862885"/>
          <bgColor theme="6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8" tint="0.39994506668294322"/>
      </font>
      <fill>
        <patternFill patternType="solid">
          <fgColor theme="8" tint="0.39991454817346722"/>
          <bgColor theme="8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  <fill>
        <patternFill>
          <fgColor theme="0"/>
          <bgColor theme="0"/>
        </patternFill>
      </fill>
    </dxf>
    <dxf>
      <font>
        <color theme="6" tint="0.79998168889431442"/>
      </font>
      <fill>
        <patternFill>
          <fgColor theme="6" tint="0.79995117038483843"/>
          <bgColor theme="6" tint="0.79998168889431442"/>
        </patternFill>
      </fill>
    </dxf>
    <dxf>
      <font>
        <color theme="6" tint="0.59996337778862885"/>
      </font>
      <fill>
        <patternFill patternType="solid">
          <fgColor theme="6" tint="0.59996337778862885"/>
          <bgColor theme="6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8" tint="0.39994506668294322"/>
      </font>
      <fill>
        <patternFill patternType="solid">
          <fgColor theme="8" tint="0.39991454817346722"/>
          <bgColor theme="8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0000"/>
      </font>
    </dxf>
    <dxf>
      <font>
        <color theme="0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font>
        <color theme="5"/>
      </font>
    </dxf>
  </dxfs>
  <tableStyles count="0" defaultTableStyle="TableStyleMedium9" defaultPivotStyle="PivotStyleLight16"/>
  <colors>
    <mruColors>
      <color rgb="FF00B0F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BureauEtudeAccessoires\Groupe_SEPALUMIC\Gammes\3200\Achat\Achat2012\Ach%20groupe%20mensuel%202012%20accessoi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"/>
      <sheetName val="Tableau"/>
      <sheetName val="Base de données"/>
      <sheetName val="Corresp Fournisseur SEPA"/>
      <sheetName val="FOURNISSEURS"/>
      <sheetName val="DERNIER PA"/>
      <sheetName val="ARTICL"/>
      <sheetName val="ARTIC2"/>
      <sheetName val="Module2"/>
      <sheetName val="Feuil1"/>
      <sheetName val="ARTFIN"/>
    </sheetNames>
    <sheetDataSet>
      <sheetData sheetId="0">
        <row r="14">
          <cell r="B14">
            <v>201101</v>
          </cell>
        </row>
      </sheetData>
      <sheetData sheetId="1" refreshError="1"/>
      <sheetData sheetId="2" refreshError="1"/>
      <sheetData sheetId="3"/>
      <sheetData sheetId="4">
        <row r="3">
          <cell r="A3" t="str">
            <v>00000002</v>
          </cell>
        </row>
      </sheetData>
      <sheetData sheetId="5"/>
      <sheetData sheetId="6"/>
      <sheetData sheetId="7">
        <row r="2">
          <cell r="A2" t="str">
            <v>CODART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AT113"/>
  <sheetViews>
    <sheetView view="pageBreakPreview" topLeftCell="A2" zoomScale="85" zoomScaleNormal="25" zoomScaleSheetLayoutView="85" zoomScalePageLayoutView="10" workbookViewId="0">
      <selection activeCell="B6" sqref="A6:D10000"/>
    </sheetView>
  </sheetViews>
  <sheetFormatPr baseColWidth="10" defaultRowHeight="80.099999999999994" customHeight="1" outlineLevelCol="1"/>
  <cols>
    <col min="1" max="1" width="7.5703125" style="260" customWidth="1"/>
    <col min="2" max="2" width="30.7109375" style="103" customWidth="1"/>
    <col min="3" max="3" width="34.7109375" style="355" customWidth="1"/>
    <col min="4" max="4" width="100.7109375" style="356" customWidth="1"/>
    <col min="5" max="5" width="49.140625" style="357" customWidth="1"/>
    <col min="6" max="6" width="50.42578125" style="358" customWidth="1"/>
    <col min="7" max="7" width="53" style="359" customWidth="1"/>
    <col min="8" max="8" width="41.42578125" style="112" bestFit="1" customWidth="1" collapsed="1"/>
    <col min="9" max="9" width="35.5703125" style="113" bestFit="1" customWidth="1"/>
    <col min="10" max="10" width="88.140625" style="358" customWidth="1"/>
    <col min="11" max="11" width="19.140625" style="312" customWidth="1"/>
    <col min="12" max="12" width="53.85546875" style="312" customWidth="1"/>
    <col min="13" max="13" width="22" style="312" customWidth="1"/>
    <col min="14" max="14" width="39.5703125" style="312" customWidth="1"/>
    <col min="15" max="15" width="29.42578125" style="313" customWidth="1"/>
    <col min="16" max="16" width="27.140625" style="312" customWidth="1"/>
    <col min="17" max="17" width="27.140625" style="116" customWidth="1"/>
    <col min="18" max="18" width="30.28515625" style="325" customWidth="1"/>
    <col min="19" max="19" width="18" style="315" customWidth="1" outlineLevel="1"/>
    <col min="20" max="20" width="19.42578125" style="312" customWidth="1" outlineLevel="1"/>
    <col min="21" max="21" width="25.85546875" style="326" customWidth="1" outlineLevel="1"/>
    <col min="22" max="22" width="14.7109375" style="317" customWidth="1" outlineLevel="1"/>
    <col min="23" max="23" width="32.7109375" style="315" customWidth="1" outlineLevel="1"/>
    <col min="24" max="24" width="21.28515625" style="312" customWidth="1" outlineLevel="1"/>
    <col min="25" max="25" width="32.7109375" style="312" customWidth="1" outlineLevel="1"/>
    <col min="26" max="26" width="21.28515625" style="312" customWidth="1" outlineLevel="1"/>
    <col min="27" max="27" width="32.7109375" style="312" customWidth="1" outlineLevel="1"/>
    <col min="28" max="28" width="21.28515625" style="318" customWidth="1" outlineLevel="1"/>
    <col min="29" max="29" width="27" style="315" customWidth="1" outlineLevel="1"/>
    <col min="30" max="30" width="27" style="312" customWidth="1" outlineLevel="1"/>
    <col min="31" max="31" width="27" style="319" customWidth="1" outlineLevel="1"/>
    <col min="32" max="32" width="32.28515625" style="313" customWidth="1" outlineLevel="1"/>
    <col min="33" max="33" width="32.28515625" style="319" customWidth="1" outlineLevel="1"/>
    <col min="34" max="34" width="28.7109375" style="320" customWidth="1" outlineLevel="1"/>
    <col min="35" max="35" width="27" style="321" customWidth="1" outlineLevel="1"/>
    <col min="36" max="36" width="27" style="312" customWidth="1" outlineLevel="1"/>
    <col min="37" max="37" width="27" style="360" customWidth="1" outlineLevel="1"/>
    <col min="38" max="38" width="30.7109375" style="109" customWidth="1" outlineLevel="1"/>
    <col min="39" max="39" width="34.42578125" style="107" customWidth="1" outlineLevel="1"/>
    <col min="40" max="40" width="45.140625" style="107" customWidth="1" outlineLevel="1"/>
    <col min="41" max="41" width="32" style="107" customWidth="1" outlineLevel="1"/>
    <col min="42" max="42" width="30.7109375" style="108" customWidth="1" outlineLevel="1"/>
    <col min="43" max="43" width="49.28515625" style="361" bestFit="1" customWidth="1" outlineLevel="1"/>
    <col min="44" max="44" width="41.85546875" style="361" customWidth="1" outlineLevel="1"/>
    <col min="45" max="45" width="48.140625" style="89" customWidth="1" outlineLevel="1"/>
    <col min="46" max="46" width="31.85546875" style="55" customWidth="1" outlineLevel="1"/>
    <col min="47" max="16384" width="11.42578125" style="89"/>
  </cols>
  <sheetData>
    <row r="1" spans="1:44" s="7" customFormat="1" ht="80.099999999999994" customHeight="1" thickBot="1">
      <c r="A1" s="66"/>
      <c r="B1" s="67"/>
      <c r="C1" s="68"/>
      <c r="D1" s="69"/>
      <c r="E1" s="70"/>
      <c r="F1" s="71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2"/>
      <c r="S1" s="38"/>
      <c r="T1" s="38"/>
      <c r="U1" s="38"/>
      <c r="V1" s="60"/>
      <c r="W1" s="2"/>
      <c r="X1" s="2"/>
      <c r="Y1" s="2"/>
      <c r="Z1" s="2"/>
      <c r="AA1" s="2"/>
      <c r="AB1" s="2"/>
      <c r="AC1" s="2"/>
      <c r="AD1" s="2"/>
      <c r="AE1" s="56"/>
      <c r="AF1" s="58"/>
      <c r="AG1" s="56"/>
      <c r="AH1" s="2"/>
      <c r="AI1" s="56"/>
      <c r="AJ1" s="2"/>
      <c r="AK1" s="2"/>
      <c r="AL1" s="8"/>
      <c r="AM1" s="8"/>
      <c r="AN1" s="8"/>
      <c r="AO1" s="8"/>
      <c r="AP1" s="6"/>
      <c r="AQ1" s="8"/>
      <c r="AR1" s="8"/>
    </row>
    <row r="2" spans="1:44" s="7" customFormat="1" ht="80.099999999999994" customHeight="1">
      <c r="A2" s="73"/>
      <c r="B2" s="16"/>
      <c r="C2" s="17"/>
      <c r="D2" s="13"/>
      <c r="E2" s="6"/>
      <c r="F2" s="10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4"/>
      <c r="S2" s="6"/>
      <c r="T2" s="6"/>
      <c r="U2" s="6"/>
      <c r="V2" s="61"/>
      <c r="W2" s="2"/>
      <c r="X2" s="2"/>
      <c r="Y2" s="2"/>
      <c r="Z2" s="2"/>
      <c r="AA2" s="2"/>
      <c r="AB2" s="2"/>
      <c r="AC2" s="2"/>
      <c r="AD2" s="2"/>
      <c r="AE2" s="56"/>
      <c r="AF2" s="58"/>
      <c r="AG2" s="56"/>
      <c r="AH2" s="2"/>
      <c r="AI2" s="56"/>
      <c r="AJ2" s="2"/>
      <c r="AK2" s="2"/>
      <c r="AL2" s="8"/>
      <c r="AM2" s="8"/>
      <c r="AN2" s="8"/>
      <c r="AO2" s="8"/>
      <c r="AP2" s="6"/>
      <c r="AQ2" s="8"/>
      <c r="AR2" s="8"/>
    </row>
    <row r="3" spans="1:44" s="7" customFormat="1" ht="80.099999999999994" customHeight="1">
      <c r="A3" s="73"/>
      <c r="B3" s="18"/>
      <c r="C3" s="19"/>
      <c r="D3" s="14"/>
      <c r="E3" s="6"/>
      <c r="F3" s="12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4"/>
      <c r="S3" s="6"/>
      <c r="T3" s="6"/>
      <c r="U3" s="6"/>
      <c r="V3" s="61"/>
      <c r="W3" s="2"/>
      <c r="X3" s="2"/>
      <c r="Y3" s="2"/>
      <c r="Z3" s="2"/>
      <c r="AA3" s="2"/>
      <c r="AB3" s="2"/>
      <c r="AC3" s="2"/>
      <c r="AD3" s="2"/>
      <c r="AE3" s="56"/>
      <c r="AF3" s="58"/>
      <c r="AG3" s="56"/>
      <c r="AH3" s="2"/>
      <c r="AI3" s="56"/>
      <c r="AJ3" s="2"/>
      <c r="AK3" s="2"/>
      <c r="AL3" s="8"/>
      <c r="AM3" s="8"/>
      <c r="AN3" s="8"/>
      <c r="AO3" s="8"/>
      <c r="AP3" s="6"/>
      <c r="AQ3" s="8"/>
      <c r="AR3" s="8"/>
    </row>
    <row r="4" spans="1:44" s="7" customFormat="1" ht="80.099999999999994" customHeight="1" thickBot="1">
      <c r="A4" s="73"/>
      <c r="B4" s="20"/>
      <c r="C4" s="21"/>
      <c r="D4" s="15"/>
      <c r="E4" s="6"/>
      <c r="F4" s="12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74"/>
      <c r="S4" s="6"/>
      <c r="T4" s="6"/>
      <c r="U4" s="6"/>
      <c r="V4" s="61"/>
      <c r="W4" s="2"/>
      <c r="X4" s="2"/>
      <c r="Y4" s="2"/>
      <c r="Z4" s="2"/>
      <c r="AA4" s="2"/>
      <c r="AB4" s="2"/>
      <c r="AC4" s="2"/>
      <c r="AD4" s="2"/>
      <c r="AE4" s="56"/>
      <c r="AF4" s="58"/>
      <c r="AG4" s="56"/>
      <c r="AH4" s="2"/>
      <c r="AI4" s="56"/>
      <c r="AJ4" s="2"/>
      <c r="AK4" s="2"/>
      <c r="AL4" s="8"/>
      <c r="AM4" s="8"/>
      <c r="AN4" s="8"/>
      <c r="AO4" s="8"/>
      <c r="AP4" s="6"/>
      <c r="AQ4" s="8"/>
      <c r="AR4" s="8"/>
    </row>
    <row r="5" spans="1:44" s="7" customFormat="1" ht="80.099999999999994" customHeight="1" thickBot="1">
      <c r="A5" s="73"/>
      <c r="B5" s="21"/>
      <c r="C5" s="21"/>
      <c r="D5" s="37"/>
      <c r="E5" s="6"/>
      <c r="F5" s="10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4"/>
      <c r="S5" s="6"/>
      <c r="T5" s="6"/>
      <c r="U5" s="6"/>
      <c r="V5" s="61"/>
      <c r="W5" s="2"/>
      <c r="X5" s="2"/>
      <c r="Y5" s="2"/>
      <c r="Z5" s="2"/>
      <c r="AA5" s="2"/>
      <c r="AB5" s="2"/>
      <c r="AC5" s="2"/>
      <c r="AD5" s="2"/>
      <c r="AE5" s="56"/>
      <c r="AF5" s="58"/>
      <c r="AG5" s="56"/>
      <c r="AH5" s="2"/>
      <c r="AI5" s="56"/>
      <c r="AJ5" s="2"/>
      <c r="AK5" s="2"/>
      <c r="AL5" s="8"/>
      <c r="AM5" s="8"/>
      <c r="AN5" s="8"/>
      <c r="AO5" s="8"/>
      <c r="AP5" s="6"/>
      <c r="AQ5" s="8"/>
      <c r="AR5" s="8"/>
    </row>
    <row r="6" spans="1:44" s="7" customFormat="1" ht="80.099999999999994" customHeight="1">
      <c r="A6" s="75"/>
      <c r="B6" s="376"/>
      <c r="C6" s="377"/>
      <c r="D6" s="378"/>
      <c r="E6" s="42"/>
      <c r="F6" s="10"/>
      <c r="G6" s="6"/>
      <c r="H6" s="6"/>
      <c r="I6" s="6"/>
      <c r="J6" s="6"/>
      <c r="K6" s="6"/>
      <c r="L6" s="6"/>
      <c r="M6" s="6"/>
      <c r="N6" s="6"/>
      <c r="O6" s="46"/>
      <c r="P6" s="46"/>
      <c r="Q6" s="46"/>
      <c r="R6" s="74"/>
      <c r="S6" s="6"/>
      <c r="T6" s="6"/>
      <c r="U6" s="6"/>
      <c r="V6" s="61"/>
      <c r="W6" s="2"/>
      <c r="X6" s="2"/>
      <c r="Y6" s="2"/>
      <c r="Z6" s="2"/>
      <c r="AA6" s="2"/>
      <c r="AB6" s="2"/>
      <c r="AC6" s="2"/>
      <c r="AD6" s="2"/>
      <c r="AE6" s="56"/>
      <c r="AF6" s="58"/>
      <c r="AG6" s="56"/>
      <c r="AH6" s="2"/>
      <c r="AI6" s="56"/>
      <c r="AJ6" s="2"/>
      <c r="AK6" s="2"/>
      <c r="AL6" s="6"/>
      <c r="AM6" s="6"/>
      <c r="AN6" s="6"/>
      <c r="AO6" s="6"/>
      <c r="AP6" s="6"/>
      <c r="AQ6" s="6"/>
      <c r="AR6" s="6"/>
    </row>
    <row r="7" spans="1:44" s="7" customFormat="1" ht="80.099999999999994" customHeight="1">
      <c r="A7" s="75"/>
      <c r="B7" s="379"/>
      <c r="C7" s="380"/>
      <c r="D7" s="381"/>
      <c r="E7" s="42"/>
      <c r="F7" s="4"/>
      <c r="G7" s="6"/>
      <c r="H7" s="6"/>
      <c r="I7" s="6"/>
      <c r="J7" s="6"/>
      <c r="K7" s="6"/>
      <c r="L7" s="6"/>
      <c r="M7" s="6"/>
      <c r="N7" s="6"/>
      <c r="O7" s="46"/>
      <c r="P7" s="46"/>
      <c r="Q7" s="46"/>
      <c r="R7" s="74"/>
      <c r="S7" s="6"/>
      <c r="T7" s="6"/>
      <c r="U7" s="6"/>
      <c r="V7" s="61"/>
      <c r="W7" s="2"/>
      <c r="X7" s="2"/>
      <c r="Y7" s="2"/>
      <c r="Z7" s="2"/>
      <c r="AA7" s="2"/>
      <c r="AB7" s="2"/>
      <c r="AC7" s="2"/>
      <c r="AD7" s="2"/>
      <c r="AE7" s="56"/>
      <c r="AF7" s="58"/>
      <c r="AG7" s="56"/>
      <c r="AH7" s="2"/>
      <c r="AI7" s="56"/>
      <c r="AJ7" s="2"/>
      <c r="AK7" s="2"/>
      <c r="AL7" s="6"/>
      <c r="AM7" s="6"/>
      <c r="AN7" s="6"/>
      <c r="AO7" s="6"/>
      <c r="AP7" s="6"/>
      <c r="AQ7" s="6"/>
      <c r="AR7" s="6"/>
    </row>
    <row r="8" spans="1:44" s="7" customFormat="1" ht="80.099999999999994" customHeight="1">
      <c r="A8" s="75"/>
      <c r="B8" s="379"/>
      <c r="C8" s="380"/>
      <c r="D8" s="381"/>
      <c r="E8" s="42"/>
      <c r="F8" s="4"/>
      <c r="G8" s="6"/>
      <c r="H8" s="6"/>
      <c r="I8" s="6"/>
      <c r="J8" s="6"/>
      <c r="K8" s="6"/>
      <c r="L8" s="51"/>
      <c r="M8" s="6"/>
      <c r="N8" s="6"/>
      <c r="O8" s="46"/>
      <c r="P8" s="46"/>
      <c r="Q8" s="46"/>
      <c r="R8" s="76"/>
      <c r="S8" s="6"/>
      <c r="T8" s="6"/>
      <c r="U8" s="6"/>
      <c r="V8" s="61"/>
      <c r="W8" s="52"/>
      <c r="X8" s="2"/>
      <c r="Y8" s="2"/>
      <c r="Z8" s="2"/>
      <c r="AA8" s="2"/>
      <c r="AB8" s="2"/>
      <c r="AC8" s="2"/>
      <c r="AD8" s="2"/>
      <c r="AE8" s="56"/>
      <c r="AF8" s="58"/>
      <c r="AG8" s="56"/>
      <c r="AH8" s="52"/>
      <c r="AI8" s="56"/>
      <c r="AJ8" s="2"/>
      <c r="AK8" s="2"/>
      <c r="AL8" s="6"/>
      <c r="AM8" s="6"/>
      <c r="AN8" s="6"/>
      <c r="AO8" s="6"/>
      <c r="AP8" s="6"/>
      <c r="AQ8" s="6"/>
      <c r="AR8" s="6"/>
    </row>
    <row r="9" spans="1:44" s="7" customFormat="1" ht="80.099999999999994" customHeight="1">
      <c r="A9" s="75"/>
      <c r="B9" s="379"/>
      <c r="C9" s="380"/>
      <c r="D9" s="381"/>
      <c r="E9" s="42"/>
      <c r="F9" s="4"/>
      <c r="G9" s="6"/>
      <c r="H9" s="6"/>
      <c r="I9" s="6"/>
      <c r="J9" s="6"/>
      <c r="K9" s="6"/>
      <c r="L9" s="6"/>
      <c r="M9" s="6"/>
      <c r="N9" s="6"/>
      <c r="O9" s="46"/>
      <c r="P9" s="46"/>
      <c r="Q9" s="46"/>
      <c r="R9" s="74"/>
      <c r="S9" s="6"/>
      <c r="T9" s="6"/>
      <c r="U9" s="6"/>
      <c r="V9" s="61"/>
      <c r="W9" s="2"/>
      <c r="X9" s="2"/>
      <c r="Y9" s="2"/>
      <c r="Z9" s="2"/>
      <c r="AA9" s="2"/>
      <c r="AB9" s="2"/>
      <c r="AC9" s="2"/>
      <c r="AD9" s="2"/>
      <c r="AE9" s="56"/>
      <c r="AF9" s="58"/>
      <c r="AG9" s="56"/>
      <c r="AH9" s="2"/>
      <c r="AI9" s="56"/>
      <c r="AJ9" s="2"/>
      <c r="AK9" s="2"/>
      <c r="AL9" s="6"/>
      <c r="AM9" s="6"/>
      <c r="AN9" s="6"/>
      <c r="AO9" s="6"/>
      <c r="AP9" s="6"/>
      <c r="AQ9" s="6"/>
      <c r="AR9" s="6"/>
    </row>
    <row r="10" spans="1:44" s="7" customFormat="1" ht="80.099999999999994" customHeight="1" thickBot="1">
      <c r="A10" s="75"/>
      <c r="B10" s="382"/>
      <c r="C10" s="383"/>
      <c r="D10" s="384"/>
      <c r="E10" s="42"/>
      <c r="F10" s="4"/>
      <c r="G10" s="6"/>
      <c r="H10" s="6"/>
      <c r="I10" s="6"/>
      <c r="J10" s="6"/>
      <c r="K10" s="6"/>
      <c r="L10" s="6"/>
      <c r="M10" s="6"/>
      <c r="N10" s="6"/>
      <c r="O10" s="46"/>
      <c r="P10" s="46"/>
      <c r="Q10" s="46"/>
      <c r="R10" s="74"/>
      <c r="S10" s="6"/>
      <c r="T10" s="6"/>
      <c r="U10" s="6"/>
      <c r="V10" s="61"/>
      <c r="W10" s="2"/>
      <c r="X10" s="2"/>
      <c r="Y10" s="2"/>
      <c r="Z10" s="2"/>
      <c r="AA10" s="2"/>
      <c r="AB10" s="2"/>
      <c r="AC10" s="2"/>
      <c r="AD10" s="2"/>
      <c r="AE10" s="56"/>
      <c r="AF10" s="58"/>
      <c r="AG10" s="56"/>
      <c r="AH10" s="2"/>
      <c r="AI10" s="56"/>
      <c r="AJ10" s="2"/>
      <c r="AK10" s="2"/>
      <c r="AL10" s="2"/>
      <c r="AM10" s="2"/>
      <c r="AN10" s="2"/>
      <c r="AO10" s="2"/>
      <c r="AP10" s="2"/>
      <c r="AQ10" s="2"/>
      <c r="AR10" s="2"/>
    </row>
    <row r="11" spans="1:44" s="7" customFormat="1" ht="80.099999999999994" customHeight="1" thickBot="1">
      <c r="A11" s="77"/>
      <c r="B11" s="28"/>
      <c r="C11" s="28"/>
      <c r="D11" s="28"/>
      <c r="F11" s="29"/>
      <c r="G11" s="6"/>
      <c r="H11" s="6"/>
      <c r="M11" s="6"/>
      <c r="N11" s="6"/>
      <c r="R11" s="74"/>
      <c r="S11" s="6"/>
      <c r="V11" s="62"/>
      <c r="W11" s="9"/>
      <c r="X11" s="9"/>
      <c r="Y11" s="9"/>
      <c r="Z11" s="9"/>
      <c r="AA11" s="9"/>
      <c r="AB11" s="9"/>
      <c r="AC11" s="9"/>
      <c r="AD11" s="9"/>
      <c r="AE11" s="57"/>
      <c r="AF11" s="59"/>
      <c r="AG11" s="57"/>
      <c r="AH11" s="9"/>
      <c r="AI11" s="57"/>
      <c r="AJ11" s="9"/>
      <c r="AK11" s="9"/>
      <c r="AL11" s="9"/>
      <c r="AM11" s="9"/>
      <c r="AN11" s="9"/>
      <c r="AO11" s="9"/>
      <c r="AP11" s="9"/>
      <c r="AQ11" s="9"/>
      <c r="AR11" s="9"/>
    </row>
    <row r="12" spans="1:44" s="7" customFormat="1" ht="80.099999999999994" customHeight="1">
      <c r="A12" s="73"/>
      <c r="B12" s="391"/>
      <c r="C12" s="391"/>
      <c r="D12" s="90"/>
      <c r="E12" s="6"/>
      <c r="F12" s="4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74"/>
      <c r="S12" s="6"/>
      <c r="T12" s="6"/>
      <c r="U12" s="6"/>
      <c r="V12" s="61"/>
      <c r="W12" s="2"/>
      <c r="X12" s="2"/>
      <c r="Y12" s="2"/>
      <c r="Z12" s="2"/>
      <c r="AA12" s="2"/>
      <c r="AB12" s="2"/>
      <c r="AC12" s="2"/>
      <c r="AD12" s="2"/>
      <c r="AE12" s="56"/>
      <c r="AF12" s="58"/>
      <c r="AG12" s="56"/>
      <c r="AH12" s="2"/>
      <c r="AI12" s="56"/>
      <c r="AJ12" s="2"/>
      <c r="AK12" s="2"/>
      <c r="AL12" s="2"/>
      <c r="AM12" s="2"/>
      <c r="AN12" s="2"/>
      <c r="AO12" s="2"/>
      <c r="AP12" s="2"/>
      <c r="AQ12" s="2"/>
      <c r="AR12" s="2"/>
    </row>
    <row r="13" spans="1:44" s="7" customFormat="1" ht="80.099999999999994" customHeight="1">
      <c r="A13" s="75"/>
      <c r="B13" s="394"/>
      <c r="C13" s="394"/>
      <c r="D13" s="91"/>
      <c r="E13" s="6"/>
      <c r="F13" s="3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74"/>
      <c r="S13" s="6"/>
      <c r="T13" s="6"/>
      <c r="U13" s="6"/>
      <c r="V13" s="61"/>
      <c r="W13" s="2"/>
      <c r="X13" s="2"/>
      <c r="Y13" s="2"/>
      <c r="Z13" s="2"/>
      <c r="AA13" s="2"/>
      <c r="AB13" s="2"/>
      <c r="AC13" s="2"/>
      <c r="AD13" s="2"/>
      <c r="AE13" s="56"/>
      <c r="AF13" s="58"/>
      <c r="AG13" s="56"/>
      <c r="AH13" s="2"/>
      <c r="AI13" s="56"/>
      <c r="AJ13" s="2"/>
      <c r="AK13" s="2"/>
      <c r="AL13" s="2"/>
      <c r="AM13" s="2"/>
      <c r="AN13" s="2"/>
      <c r="AO13" s="2"/>
      <c r="AP13" s="2"/>
      <c r="AQ13" s="2"/>
      <c r="AR13" s="2"/>
    </row>
    <row r="14" spans="1:44" s="7" customFormat="1" ht="80.099999999999994" customHeight="1">
      <c r="A14" s="75"/>
      <c r="B14" s="391"/>
      <c r="C14" s="391"/>
      <c r="D14" s="92"/>
      <c r="E14" s="6"/>
      <c r="F14" s="3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74"/>
      <c r="S14" s="6"/>
      <c r="T14" s="6"/>
      <c r="U14" s="6"/>
      <c r="V14" s="61"/>
      <c r="W14" s="2"/>
      <c r="X14" s="2"/>
      <c r="Y14" s="2"/>
      <c r="Z14" s="2"/>
      <c r="AA14" s="2"/>
      <c r="AB14" s="2"/>
      <c r="AC14" s="2"/>
      <c r="AD14" s="2"/>
      <c r="AE14" s="56"/>
      <c r="AF14" s="58"/>
      <c r="AG14" s="56"/>
      <c r="AH14" s="2"/>
      <c r="AI14" s="56"/>
      <c r="AJ14" s="2"/>
      <c r="AK14" s="2"/>
      <c r="AL14" s="2"/>
      <c r="AM14" s="2"/>
      <c r="AN14" s="2"/>
      <c r="AO14" s="2"/>
      <c r="AP14" s="2"/>
      <c r="AQ14" s="2"/>
      <c r="AR14" s="2"/>
    </row>
    <row r="15" spans="1:44" s="7" customFormat="1" ht="80.099999999999994" customHeight="1" thickBot="1">
      <c r="A15" s="75"/>
      <c r="B15" s="391"/>
      <c r="C15" s="391"/>
      <c r="D15" s="93"/>
      <c r="E15" s="6"/>
      <c r="F15" s="3"/>
      <c r="G15" s="39"/>
      <c r="H15" s="19"/>
      <c r="I15" s="6"/>
      <c r="J15" s="6"/>
      <c r="K15" s="6"/>
      <c r="L15" s="6"/>
      <c r="M15" s="6"/>
      <c r="N15" s="6"/>
      <c r="O15" s="6"/>
      <c r="P15" s="6"/>
      <c r="Q15" s="6"/>
      <c r="R15" s="74"/>
      <c r="S15" s="6"/>
      <c r="T15" s="6"/>
      <c r="U15" s="6"/>
      <c r="V15" s="61"/>
      <c r="W15" s="2"/>
      <c r="X15" s="2"/>
      <c r="Y15" s="2"/>
      <c r="Z15" s="2"/>
      <c r="AA15" s="2"/>
      <c r="AB15" s="2"/>
      <c r="AC15" s="2"/>
      <c r="AD15" s="2"/>
      <c r="AE15" s="56"/>
      <c r="AF15" s="58"/>
      <c r="AG15" s="56"/>
      <c r="AH15" s="2"/>
      <c r="AI15" s="56"/>
      <c r="AJ15" s="2"/>
      <c r="AK15" s="2"/>
      <c r="AL15" s="2"/>
      <c r="AM15" s="2"/>
      <c r="AN15" s="2"/>
      <c r="AO15" s="2"/>
      <c r="AP15" s="2"/>
      <c r="AQ15" s="2"/>
      <c r="AR15" s="2"/>
    </row>
    <row r="16" spans="1:44" s="7" customFormat="1" ht="80.099999999999994" customHeight="1">
      <c r="A16" s="75"/>
      <c r="B16" s="39"/>
      <c r="C16" s="40"/>
      <c r="D16" s="5"/>
      <c r="E16" s="6"/>
      <c r="F16" s="3"/>
      <c r="G16" s="39"/>
      <c r="H16" s="41"/>
      <c r="I16" s="6"/>
      <c r="J16" s="6"/>
      <c r="K16" s="6"/>
      <c r="L16" s="6"/>
      <c r="M16" s="6"/>
      <c r="N16" s="40"/>
      <c r="O16" s="6"/>
      <c r="P16" s="6"/>
      <c r="Q16" s="6"/>
      <c r="R16" s="74"/>
      <c r="S16" s="6"/>
      <c r="T16" s="6"/>
      <c r="U16" s="6"/>
      <c r="V16" s="61"/>
      <c r="W16" s="2"/>
      <c r="X16" s="2"/>
      <c r="Y16" s="2"/>
      <c r="Z16" s="2"/>
      <c r="AA16" s="2"/>
      <c r="AB16" s="2"/>
      <c r="AC16" s="2"/>
      <c r="AD16" s="2"/>
      <c r="AE16" s="56"/>
      <c r="AF16" s="58"/>
      <c r="AG16" s="56"/>
      <c r="AH16" s="2"/>
      <c r="AI16" s="56"/>
      <c r="AJ16" s="2"/>
      <c r="AK16" s="2"/>
      <c r="AL16" s="2"/>
      <c r="AM16" s="2"/>
      <c r="AN16" s="2"/>
      <c r="AO16" s="2"/>
      <c r="AP16" s="2"/>
      <c r="AQ16" s="2"/>
      <c r="AR16" s="2"/>
    </row>
    <row r="17" spans="1:44" s="7" customFormat="1" ht="80.099999999999994" customHeight="1">
      <c r="A17" s="392"/>
      <c r="B17" s="393"/>
      <c r="C17" s="31"/>
      <c r="D17" s="19"/>
      <c r="E17" s="6"/>
      <c r="F17" s="3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74"/>
      <c r="S17" s="6"/>
      <c r="T17" s="6"/>
      <c r="U17" s="6"/>
      <c r="V17" s="61"/>
      <c r="W17" s="2"/>
      <c r="X17" s="2"/>
      <c r="Y17" s="2"/>
      <c r="Z17" s="2"/>
      <c r="AA17" s="2"/>
      <c r="AB17" s="2"/>
      <c r="AC17" s="2"/>
      <c r="AD17" s="2"/>
      <c r="AE17" s="56"/>
      <c r="AF17" s="58"/>
      <c r="AG17" s="56"/>
      <c r="AH17" s="2"/>
      <c r="AI17" s="56"/>
      <c r="AJ17" s="2"/>
      <c r="AK17" s="2"/>
      <c r="AL17" s="2"/>
      <c r="AM17" s="2"/>
      <c r="AN17" s="2"/>
      <c r="AO17" s="2"/>
      <c r="AP17" s="2"/>
      <c r="AQ17" s="2"/>
      <c r="AR17" s="2"/>
    </row>
    <row r="18" spans="1:44" s="7" customFormat="1" ht="80.099999999999994" customHeight="1">
      <c r="A18" s="78"/>
      <c r="F18" s="3"/>
      <c r="G18" s="6"/>
      <c r="H18" s="6"/>
      <c r="I18" s="6"/>
      <c r="J18" s="6"/>
      <c r="K18" s="6"/>
      <c r="L18" s="6"/>
      <c r="M18" s="6"/>
      <c r="N18" s="6"/>
      <c r="R18" s="74"/>
      <c r="S18" s="6"/>
      <c r="T18" s="6"/>
      <c r="U18" s="6"/>
      <c r="V18" s="61"/>
      <c r="W18" s="2"/>
      <c r="X18" s="2"/>
      <c r="Y18" s="2"/>
      <c r="Z18" s="2"/>
      <c r="AA18" s="2"/>
      <c r="AB18" s="2"/>
      <c r="AC18" s="2"/>
      <c r="AD18" s="2"/>
      <c r="AE18" s="56"/>
      <c r="AF18" s="58"/>
      <c r="AG18" s="56"/>
      <c r="AH18" s="2"/>
      <c r="AI18" s="56"/>
      <c r="AJ18" s="2"/>
      <c r="AK18" s="2"/>
      <c r="AL18" s="2"/>
      <c r="AM18" s="2"/>
      <c r="AN18" s="2"/>
      <c r="AO18" s="2"/>
      <c r="AP18" s="2"/>
      <c r="AQ18" s="2"/>
      <c r="AR18" s="2"/>
    </row>
    <row r="19" spans="1:44" s="7" customFormat="1" ht="80.099999999999994" customHeight="1">
      <c r="A19" s="78"/>
      <c r="F19" s="3"/>
      <c r="G19" s="6"/>
      <c r="H19" s="6"/>
      <c r="I19" s="6"/>
      <c r="J19" s="6"/>
      <c r="K19" s="6"/>
      <c r="L19" s="6"/>
      <c r="M19" s="6"/>
      <c r="N19" s="6"/>
      <c r="R19" s="74"/>
      <c r="S19" s="6"/>
      <c r="T19" s="6"/>
      <c r="U19" s="6"/>
      <c r="V19" s="61"/>
      <c r="W19" s="2"/>
      <c r="X19" s="2"/>
      <c r="Y19" s="2"/>
      <c r="Z19" s="2"/>
      <c r="AA19" s="2"/>
      <c r="AB19" s="2"/>
      <c r="AC19" s="2"/>
      <c r="AD19" s="2"/>
      <c r="AE19" s="56"/>
      <c r="AF19" s="58"/>
      <c r="AG19" s="56"/>
      <c r="AH19" s="2"/>
      <c r="AI19" s="56"/>
      <c r="AJ19" s="2"/>
      <c r="AK19" s="2"/>
      <c r="AL19" s="2"/>
      <c r="AM19" s="2"/>
      <c r="AN19" s="2"/>
      <c r="AO19" s="2"/>
      <c r="AP19" s="2"/>
      <c r="AQ19" s="2"/>
      <c r="AR19" s="2"/>
    </row>
    <row r="20" spans="1:44" s="7" customFormat="1" ht="80.099999999999994" customHeight="1">
      <c r="A20" s="78"/>
      <c r="F20" s="3"/>
      <c r="G20" s="6"/>
      <c r="H20" s="6"/>
      <c r="I20" s="6"/>
      <c r="J20" s="6"/>
      <c r="K20" s="6"/>
      <c r="L20" s="6"/>
      <c r="M20" s="6"/>
      <c r="N20" s="6"/>
      <c r="R20" s="74"/>
      <c r="S20" s="6"/>
      <c r="T20" s="6"/>
      <c r="U20" s="6"/>
      <c r="V20" s="61"/>
      <c r="W20" s="2"/>
      <c r="X20" s="2"/>
      <c r="Y20" s="2"/>
      <c r="Z20" s="2"/>
      <c r="AA20" s="2"/>
      <c r="AB20" s="2"/>
      <c r="AC20" s="2"/>
      <c r="AD20" s="2"/>
      <c r="AE20" s="56"/>
      <c r="AF20" s="58"/>
      <c r="AG20" s="56"/>
      <c r="AH20" s="2"/>
      <c r="AI20" s="56"/>
      <c r="AJ20" s="2"/>
      <c r="AK20" s="2"/>
      <c r="AL20" s="2"/>
      <c r="AM20" s="2"/>
      <c r="AN20" s="2"/>
      <c r="AO20" s="2"/>
      <c r="AP20" s="2"/>
      <c r="AQ20" s="2"/>
      <c r="AR20" s="2"/>
    </row>
    <row r="21" spans="1:44" s="7" customFormat="1" ht="80.099999999999994" customHeight="1">
      <c r="A21" s="78"/>
      <c r="F21" s="3"/>
      <c r="G21" s="6"/>
      <c r="H21" s="6"/>
      <c r="I21" s="6"/>
      <c r="J21" s="6"/>
      <c r="K21" s="6"/>
      <c r="L21" s="6"/>
      <c r="M21" s="6"/>
      <c r="N21" s="6"/>
      <c r="R21" s="74"/>
      <c r="S21" s="6"/>
      <c r="T21" s="6"/>
      <c r="U21" s="6"/>
      <c r="V21" s="61"/>
      <c r="W21" s="2"/>
      <c r="X21" s="2"/>
      <c r="Y21" s="2"/>
      <c r="Z21" s="2"/>
      <c r="AA21" s="2"/>
      <c r="AB21" s="2"/>
      <c r="AC21" s="2"/>
      <c r="AD21" s="2"/>
      <c r="AE21" s="56"/>
      <c r="AF21" s="58"/>
      <c r="AG21" s="56"/>
      <c r="AH21" s="2"/>
      <c r="AI21" s="56"/>
      <c r="AJ21" s="2"/>
      <c r="AK21" s="2"/>
      <c r="AL21" s="2"/>
      <c r="AM21" s="2"/>
      <c r="AN21" s="2"/>
      <c r="AO21" s="2"/>
      <c r="AP21" s="2"/>
      <c r="AQ21" s="2"/>
      <c r="AR21" s="2"/>
    </row>
    <row r="22" spans="1:44" s="7" customFormat="1" ht="80.099999999999994" customHeight="1">
      <c r="A22" s="78"/>
      <c r="F22" s="3"/>
      <c r="G22" s="6"/>
      <c r="H22" s="6"/>
      <c r="I22" s="6"/>
      <c r="J22" s="6"/>
      <c r="K22" s="6"/>
      <c r="L22" s="6"/>
      <c r="M22" s="6"/>
      <c r="N22" s="6"/>
      <c r="R22" s="74"/>
      <c r="S22" s="6"/>
      <c r="T22" s="6"/>
      <c r="U22" s="6"/>
      <c r="V22" s="61"/>
      <c r="W22" s="2"/>
      <c r="X22" s="2"/>
      <c r="Y22" s="2"/>
      <c r="Z22" s="2"/>
      <c r="AA22" s="2"/>
      <c r="AB22" s="2"/>
      <c r="AC22" s="2"/>
      <c r="AD22" s="2"/>
      <c r="AE22" s="56"/>
      <c r="AF22" s="58"/>
      <c r="AG22" s="56"/>
      <c r="AH22" s="2"/>
      <c r="AI22" s="56"/>
      <c r="AJ22" s="2"/>
      <c r="AK22" s="2"/>
      <c r="AL22" s="2"/>
      <c r="AM22" s="2"/>
      <c r="AN22" s="2"/>
      <c r="AO22" s="2"/>
      <c r="AP22" s="2"/>
      <c r="AQ22" s="2"/>
      <c r="AR22" s="2"/>
    </row>
    <row r="23" spans="1:44" s="7" customFormat="1" ht="80.099999999999994" customHeight="1">
      <c r="A23" s="78"/>
      <c r="F23" s="3"/>
      <c r="G23" s="6"/>
      <c r="H23" s="6"/>
      <c r="I23" s="6"/>
      <c r="J23" s="6"/>
      <c r="K23" s="6"/>
      <c r="L23" s="6"/>
      <c r="M23" s="6"/>
      <c r="N23" s="6"/>
      <c r="R23" s="74"/>
      <c r="S23" s="6"/>
      <c r="T23" s="6"/>
      <c r="U23" s="6"/>
      <c r="V23" s="61"/>
      <c r="W23" s="2"/>
      <c r="X23" s="2"/>
      <c r="Y23" s="2"/>
      <c r="Z23" s="2"/>
      <c r="AA23" s="2"/>
      <c r="AB23" s="2"/>
      <c r="AC23" s="2"/>
      <c r="AD23" s="2"/>
      <c r="AE23" s="56"/>
      <c r="AF23" s="58"/>
      <c r="AG23" s="56"/>
      <c r="AH23" s="2"/>
      <c r="AI23" s="56"/>
      <c r="AJ23" s="2"/>
      <c r="AK23" s="2"/>
      <c r="AL23" s="2"/>
      <c r="AM23" s="2"/>
      <c r="AN23" s="2"/>
      <c r="AO23" s="2"/>
      <c r="AP23" s="2"/>
      <c r="AQ23" s="2"/>
      <c r="AR23" s="2"/>
    </row>
    <row r="24" spans="1:44" s="7" customFormat="1" ht="80.099999999999994" customHeight="1">
      <c r="A24" s="78"/>
      <c r="F24" s="3"/>
      <c r="G24" s="6"/>
      <c r="H24" s="6"/>
      <c r="I24" s="6"/>
      <c r="J24" s="6"/>
      <c r="K24" s="6"/>
      <c r="L24" s="6"/>
      <c r="M24" s="6"/>
      <c r="N24" s="6"/>
      <c r="R24" s="74"/>
      <c r="S24" s="6"/>
      <c r="T24" s="6"/>
      <c r="U24" s="6"/>
      <c r="V24" s="61"/>
      <c r="W24" s="2"/>
      <c r="X24" s="2"/>
      <c r="Y24" s="2"/>
      <c r="Z24" s="2"/>
      <c r="AA24" s="2"/>
      <c r="AB24" s="2"/>
      <c r="AC24" s="2"/>
      <c r="AD24" s="2"/>
      <c r="AE24" s="56"/>
      <c r="AF24" s="58"/>
      <c r="AG24" s="56"/>
      <c r="AH24" s="2"/>
      <c r="AI24" s="56"/>
      <c r="AJ24" s="2"/>
      <c r="AK24" s="2"/>
      <c r="AL24" s="2"/>
      <c r="AM24" s="2"/>
      <c r="AN24" s="2"/>
      <c r="AO24" s="2"/>
      <c r="AP24" s="2"/>
      <c r="AQ24" s="2"/>
      <c r="AR24" s="2"/>
    </row>
    <row r="25" spans="1:44" s="7" customFormat="1" ht="80.099999999999994" customHeight="1">
      <c r="A25" s="78"/>
      <c r="F25" s="3"/>
      <c r="G25" s="6"/>
      <c r="H25" s="6"/>
      <c r="I25" s="6"/>
      <c r="J25" s="6"/>
      <c r="K25" s="6"/>
      <c r="L25" s="6"/>
      <c r="M25" s="6"/>
      <c r="N25" s="6"/>
      <c r="R25" s="74"/>
      <c r="S25" s="6"/>
      <c r="T25" s="6"/>
      <c r="U25" s="6"/>
      <c r="V25" s="61"/>
      <c r="W25" s="2"/>
      <c r="X25" s="2"/>
      <c r="Y25" s="2"/>
      <c r="Z25" s="2"/>
      <c r="AA25" s="2"/>
      <c r="AB25" s="2"/>
      <c r="AC25" s="2"/>
      <c r="AD25" s="2"/>
      <c r="AE25" s="56"/>
      <c r="AF25" s="58"/>
      <c r="AG25" s="56"/>
      <c r="AH25" s="2"/>
      <c r="AI25" s="56"/>
      <c r="AJ25" s="2"/>
      <c r="AK25" s="2"/>
      <c r="AL25" s="2"/>
      <c r="AM25" s="2"/>
      <c r="AN25" s="2"/>
      <c r="AO25" s="2"/>
      <c r="AP25" s="2"/>
      <c r="AQ25" s="2"/>
      <c r="AR25" s="2"/>
    </row>
    <row r="26" spans="1:44" s="7" customFormat="1" ht="80.099999999999994" customHeight="1">
      <c r="A26" s="78"/>
      <c r="B26" s="65"/>
      <c r="C26" s="31"/>
      <c r="D26" s="19"/>
      <c r="E26" s="6"/>
      <c r="F26" s="3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74"/>
      <c r="S26" s="6"/>
      <c r="T26" s="6"/>
      <c r="U26" s="6"/>
      <c r="V26" s="61"/>
      <c r="W26" s="2"/>
      <c r="X26" s="2"/>
      <c r="Y26" s="2"/>
      <c r="Z26" s="2"/>
      <c r="AA26" s="2"/>
      <c r="AB26" s="2"/>
      <c r="AC26" s="2"/>
      <c r="AD26" s="2"/>
      <c r="AE26" s="56"/>
      <c r="AF26" s="58"/>
      <c r="AG26" s="56"/>
      <c r="AH26" s="2"/>
      <c r="AI26" s="56"/>
      <c r="AJ26" s="2"/>
      <c r="AK26" s="2"/>
      <c r="AL26" s="2"/>
      <c r="AM26" s="2"/>
      <c r="AN26" s="2"/>
      <c r="AO26" s="2"/>
      <c r="AP26" s="2"/>
      <c r="AQ26" s="2"/>
      <c r="AR26" s="2"/>
    </row>
    <row r="27" spans="1:44" s="7" customFormat="1" ht="80.099999999999994" customHeight="1">
      <c r="A27" s="75"/>
      <c r="B27" s="39"/>
      <c r="C27" s="6"/>
      <c r="D27" s="19"/>
      <c r="E27" s="6"/>
      <c r="F27" s="3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74"/>
      <c r="S27" s="6"/>
      <c r="T27" s="6"/>
      <c r="U27" s="6"/>
      <c r="V27" s="61"/>
      <c r="W27" s="2"/>
      <c r="X27" s="2"/>
      <c r="Y27" s="2"/>
      <c r="Z27" s="2"/>
      <c r="AA27" s="2"/>
      <c r="AB27" s="2"/>
      <c r="AC27" s="2"/>
      <c r="AD27" s="2"/>
      <c r="AE27" s="56"/>
      <c r="AF27" s="58"/>
      <c r="AG27" s="56"/>
      <c r="AH27" s="2"/>
      <c r="AI27" s="56"/>
      <c r="AJ27" s="2"/>
      <c r="AK27" s="2"/>
      <c r="AL27" s="2"/>
      <c r="AM27" s="2"/>
      <c r="AN27" s="2"/>
      <c r="AO27" s="2"/>
      <c r="AP27" s="2"/>
      <c r="AQ27" s="2"/>
      <c r="AR27" s="2"/>
    </row>
    <row r="28" spans="1:44" s="7" customFormat="1" ht="39.950000000000003" customHeight="1" thickBot="1">
      <c r="A28" s="75"/>
      <c r="B28" s="413"/>
      <c r="C28" s="413"/>
      <c r="D28" s="413"/>
      <c r="E28" s="64"/>
      <c r="F28" s="3"/>
      <c r="G28" s="408" t="s">
        <v>25</v>
      </c>
      <c r="H28" s="408"/>
      <c r="I28" s="408"/>
      <c r="J28" s="123"/>
      <c r="K28" s="6"/>
      <c r="N28" s="49"/>
      <c r="O28" s="50"/>
      <c r="P28" s="50"/>
      <c r="Q28" s="50"/>
      <c r="R28" s="79"/>
      <c r="T28" s="6"/>
      <c r="U28" s="6"/>
      <c r="V28" s="61"/>
      <c r="W28" s="2"/>
      <c r="X28" s="2"/>
      <c r="Y28" s="2"/>
      <c r="Z28" s="2"/>
      <c r="AA28" s="2"/>
      <c r="AB28" s="2"/>
      <c r="AC28" s="2"/>
      <c r="AD28" s="2"/>
      <c r="AE28" s="56"/>
      <c r="AF28" s="58"/>
      <c r="AG28" s="56"/>
      <c r="AH28" s="2"/>
      <c r="AI28" s="56"/>
      <c r="AJ28" s="2"/>
      <c r="AK28" s="2"/>
      <c r="AL28" s="2"/>
      <c r="AM28" s="2"/>
      <c r="AN28" s="2"/>
      <c r="AO28" s="2"/>
      <c r="AP28" s="2"/>
      <c r="AQ28" s="2"/>
      <c r="AR28" s="2"/>
    </row>
    <row r="29" spans="1:44" s="7" customFormat="1" ht="39.950000000000003" customHeight="1">
      <c r="A29" s="75"/>
      <c r="B29" s="368"/>
      <c r="C29" s="369"/>
      <c r="D29" s="385"/>
      <c r="E29" s="414"/>
      <c r="F29" s="11"/>
      <c r="G29" s="416" t="s">
        <v>26</v>
      </c>
      <c r="H29" s="417"/>
      <c r="I29" s="126" t="s">
        <v>18</v>
      </c>
      <c r="J29" s="124"/>
      <c r="K29" s="6"/>
      <c r="N29" s="53"/>
      <c r="O29" s="47"/>
      <c r="P29" s="47"/>
      <c r="Q29" s="47"/>
      <c r="R29" s="79"/>
      <c r="T29" s="6"/>
      <c r="U29" s="6"/>
      <c r="V29" s="61"/>
      <c r="W29" s="2"/>
      <c r="X29" s="2"/>
      <c r="Y29" s="2"/>
      <c r="Z29" s="2"/>
      <c r="AA29" s="2"/>
      <c r="AB29" s="2"/>
      <c r="AC29" s="2"/>
      <c r="AD29" s="2"/>
      <c r="AE29" s="56"/>
      <c r="AF29" s="58"/>
      <c r="AG29" s="56"/>
      <c r="AH29" s="2"/>
      <c r="AI29" s="56"/>
      <c r="AJ29" s="2"/>
      <c r="AK29" s="2"/>
      <c r="AL29" s="2"/>
      <c r="AM29" s="2"/>
      <c r="AN29" s="2"/>
      <c r="AO29" s="2"/>
      <c r="AP29" s="2"/>
      <c r="AQ29" s="2"/>
      <c r="AR29" s="2"/>
    </row>
    <row r="30" spans="1:44" s="7" customFormat="1" ht="39.950000000000003" customHeight="1">
      <c r="A30" s="75"/>
      <c r="B30" s="370"/>
      <c r="C30" s="371"/>
      <c r="D30" s="386"/>
      <c r="E30" s="414"/>
      <c r="F30" s="11"/>
      <c r="G30" s="418"/>
      <c r="H30" s="419"/>
      <c r="I30" s="127" t="s">
        <v>27</v>
      </c>
      <c r="J30" s="124"/>
      <c r="K30" s="6"/>
      <c r="N30" s="53"/>
      <c r="O30" s="47"/>
      <c r="P30" s="47"/>
      <c r="Q30" s="47"/>
      <c r="R30" s="79"/>
      <c r="T30" s="6"/>
      <c r="U30" s="6"/>
      <c r="V30" s="61"/>
      <c r="W30" s="2"/>
      <c r="X30" s="2"/>
      <c r="Y30" s="2"/>
      <c r="Z30" s="2"/>
      <c r="AA30" s="2"/>
      <c r="AB30" s="2"/>
      <c r="AC30" s="2"/>
      <c r="AD30" s="2"/>
      <c r="AE30" s="56"/>
      <c r="AF30" s="58"/>
      <c r="AG30" s="56"/>
      <c r="AH30" s="2"/>
      <c r="AI30" s="56"/>
      <c r="AJ30" s="2"/>
      <c r="AK30" s="2"/>
      <c r="AL30" s="2"/>
      <c r="AM30" s="2"/>
      <c r="AN30" s="2"/>
      <c r="AO30" s="2"/>
      <c r="AP30" s="2"/>
      <c r="AQ30" s="2"/>
      <c r="AR30" s="2"/>
    </row>
    <row r="31" spans="1:44" s="7" customFormat="1" ht="39.950000000000003" customHeight="1">
      <c r="A31" s="75"/>
      <c r="B31" s="372"/>
      <c r="C31" s="373"/>
      <c r="D31" s="387"/>
      <c r="E31" s="414"/>
      <c r="F31" s="6"/>
      <c r="G31" s="418"/>
      <c r="H31" s="419"/>
      <c r="I31" s="128" t="s">
        <v>28</v>
      </c>
      <c r="J31" s="124"/>
      <c r="K31" s="6"/>
      <c r="N31" s="53"/>
      <c r="O31" s="47"/>
      <c r="P31" s="47"/>
      <c r="Q31" s="47"/>
      <c r="R31" s="79"/>
      <c r="T31" s="6"/>
      <c r="U31" s="6"/>
      <c r="V31" s="61"/>
      <c r="W31" s="2"/>
      <c r="X31" s="2"/>
      <c r="Y31" s="2"/>
      <c r="Z31" s="2"/>
      <c r="AA31" s="2"/>
      <c r="AB31" s="2"/>
      <c r="AC31" s="2"/>
      <c r="AD31" s="2"/>
      <c r="AE31" s="56"/>
      <c r="AF31" s="58"/>
      <c r="AG31" s="56"/>
      <c r="AH31" s="2"/>
      <c r="AI31" s="56"/>
      <c r="AJ31" s="2"/>
      <c r="AK31" s="2"/>
      <c r="AL31" s="2"/>
      <c r="AM31" s="2"/>
      <c r="AN31" s="2"/>
      <c r="AO31" s="2"/>
      <c r="AP31" s="2"/>
      <c r="AQ31" s="2"/>
      <c r="AR31" s="2"/>
    </row>
    <row r="32" spans="1:44" s="7" customFormat="1" ht="39.950000000000003" customHeight="1">
      <c r="A32" s="75"/>
      <c r="B32" s="370"/>
      <c r="C32" s="371"/>
      <c r="D32" s="387"/>
      <c r="E32" s="414"/>
      <c r="F32" s="6"/>
      <c r="G32" s="418"/>
      <c r="H32" s="419"/>
      <c r="I32" s="129" t="s">
        <v>29</v>
      </c>
      <c r="J32" s="124"/>
      <c r="K32" s="6"/>
      <c r="N32" s="53"/>
      <c r="O32" s="47"/>
      <c r="P32" s="47"/>
      <c r="Q32" s="47"/>
      <c r="R32" s="79"/>
      <c r="T32" s="6"/>
      <c r="U32" s="6"/>
      <c r="V32" s="61"/>
      <c r="W32" s="2"/>
      <c r="X32" s="2"/>
      <c r="Y32" s="2"/>
      <c r="Z32" s="2"/>
      <c r="AA32" s="2"/>
      <c r="AB32" s="2"/>
      <c r="AC32" s="2"/>
      <c r="AD32" s="2"/>
      <c r="AE32" s="56"/>
      <c r="AF32" s="58"/>
      <c r="AG32" s="56"/>
      <c r="AH32" s="2"/>
      <c r="AI32" s="56"/>
      <c r="AJ32" s="2"/>
      <c r="AK32" s="2"/>
      <c r="AL32" s="2"/>
      <c r="AM32" s="2"/>
      <c r="AN32" s="2"/>
      <c r="AO32" s="2"/>
      <c r="AP32" s="2"/>
      <c r="AQ32" s="2"/>
      <c r="AR32" s="2"/>
    </row>
    <row r="33" spans="1:46" s="7" customFormat="1" ht="39.950000000000003" customHeight="1">
      <c r="A33" s="75"/>
      <c r="B33" s="372"/>
      <c r="C33" s="373"/>
      <c r="D33" s="388"/>
      <c r="E33" s="414"/>
      <c r="F33" s="6"/>
      <c r="G33" s="420"/>
      <c r="H33" s="421"/>
      <c r="I33" s="130" t="s">
        <v>30</v>
      </c>
      <c r="J33" s="124"/>
      <c r="K33" s="6"/>
      <c r="N33" s="53"/>
      <c r="O33" s="47"/>
      <c r="P33" s="47"/>
      <c r="Q33" s="47"/>
      <c r="R33" s="79"/>
      <c r="T33" s="6"/>
      <c r="U33" s="6"/>
      <c r="V33" s="61"/>
      <c r="W33" s="2"/>
      <c r="X33" s="2"/>
      <c r="Y33" s="2"/>
      <c r="Z33" s="2"/>
      <c r="AA33" s="2"/>
      <c r="AB33" s="2"/>
      <c r="AC33" s="2"/>
      <c r="AD33" s="2"/>
      <c r="AE33" s="56"/>
      <c r="AF33" s="58"/>
      <c r="AG33" s="56"/>
      <c r="AH33" s="2"/>
      <c r="AI33" s="56"/>
      <c r="AJ33" s="2"/>
      <c r="AK33" s="2"/>
      <c r="AL33" s="2"/>
      <c r="AM33" s="2"/>
      <c r="AN33" s="2"/>
      <c r="AO33" s="2"/>
      <c r="AP33" s="2"/>
      <c r="AQ33" s="2"/>
      <c r="AR33" s="2"/>
    </row>
    <row r="34" spans="1:46" s="7" customFormat="1" ht="39.950000000000003" customHeight="1">
      <c r="A34" s="75"/>
      <c r="B34" s="370"/>
      <c r="C34" s="371"/>
      <c r="D34" s="388"/>
      <c r="E34" s="414"/>
      <c r="F34" s="6"/>
      <c r="G34" s="422" t="s">
        <v>31</v>
      </c>
      <c r="H34" s="423"/>
      <c r="I34" s="137" t="s">
        <v>22</v>
      </c>
      <c r="J34" s="124"/>
      <c r="K34" s="6"/>
      <c r="N34" s="53"/>
      <c r="O34" s="47"/>
      <c r="P34" s="47"/>
      <c r="Q34" s="47"/>
      <c r="R34" s="79"/>
      <c r="T34" s="6"/>
      <c r="U34" s="6"/>
      <c r="V34" s="61"/>
      <c r="W34" s="2"/>
      <c r="X34" s="2"/>
      <c r="Y34" s="2"/>
      <c r="Z34" s="2"/>
      <c r="AA34" s="2"/>
      <c r="AB34" s="2"/>
      <c r="AC34" s="2"/>
      <c r="AD34" s="2"/>
      <c r="AE34" s="56"/>
      <c r="AF34" s="58"/>
      <c r="AG34" s="56"/>
      <c r="AH34" s="2"/>
      <c r="AI34" s="56"/>
      <c r="AJ34" s="2"/>
      <c r="AK34" s="2"/>
      <c r="AL34" s="2"/>
      <c r="AM34" s="2"/>
      <c r="AN34" s="2"/>
      <c r="AO34" s="2"/>
      <c r="AP34" s="2"/>
      <c r="AQ34" s="2"/>
      <c r="AR34" s="2"/>
    </row>
    <row r="35" spans="1:46" s="7" customFormat="1" ht="39.950000000000003" customHeight="1">
      <c r="A35" s="75"/>
      <c r="B35" s="372"/>
      <c r="C35" s="373"/>
      <c r="D35" s="389"/>
      <c r="E35" s="415"/>
      <c r="F35" s="6"/>
      <c r="G35" s="422"/>
      <c r="H35" s="423"/>
      <c r="I35" s="136" t="s">
        <v>19</v>
      </c>
      <c r="J35" s="124"/>
      <c r="K35" s="6"/>
      <c r="N35" s="53"/>
      <c r="O35" s="48"/>
      <c r="P35" s="48"/>
      <c r="Q35" s="48"/>
      <c r="R35" s="79"/>
      <c r="T35" s="6"/>
      <c r="U35" s="6"/>
      <c r="V35" s="61"/>
      <c r="W35" s="2"/>
      <c r="X35" s="2"/>
      <c r="Y35" s="2"/>
      <c r="Z35" s="2"/>
      <c r="AA35" s="2"/>
      <c r="AB35" s="2"/>
      <c r="AC35" s="2"/>
      <c r="AD35" s="2"/>
      <c r="AE35" s="56"/>
      <c r="AF35" s="58"/>
      <c r="AG35" s="56"/>
      <c r="AH35" s="2"/>
      <c r="AI35" s="56"/>
      <c r="AJ35" s="2"/>
      <c r="AK35" s="2"/>
      <c r="AL35" s="2"/>
      <c r="AM35" s="2"/>
      <c r="AN35" s="2"/>
      <c r="AO35" s="2"/>
      <c r="AP35" s="2"/>
      <c r="AQ35" s="2"/>
      <c r="AR35" s="2"/>
    </row>
    <row r="36" spans="1:46" s="7" customFormat="1" ht="39.950000000000003" customHeight="1" thickBot="1">
      <c r="A36" s="75"/>
      <c r="B36" s="374"/>
      <c r="C36" s="375"/>
      <c r="D36" s="390"/>
      <c r="E36" s="415"/>
      <c r="F36" s="6"/>
      <c r="G36" s="422"/>
      <c r="H36" s="423"/>
      <c r="I36" s="131" t="s">
        <v>20</v>
      </c>
      <c r="J36" s="124"/>
      <c r="K36" s="6"/>
      <c r="N36" s="53"/>
      <c r="O36" s="48"/>
      <c r="P36" s="48"/>
      <c r="Q36" s="48"/>
      <c r="R36" s="79"/>
      <c r="T36" s="6"/>
      <c r="U36" s="6"/>
      <c r="V36" s="61"/>
      <c r="W36" s="2"/>
      <c r="X36" s="2"/>
      <c r="Y36" s="2"/>
      <c r="Z36" s="2"/>
      <c r="AA36" s="2"/>
      <c r="AB36" s="2"/>
      <c r="AC36" s="2"/>
      <c r="AD36" s="2"/>
      <c r="AE36" s="56"/>
      <c r="AF36" s="58"/>
      <c r="AG36" s="56"/>
      <c r="AH36" s="2"/>
      <c r="AI36" s="56"/>
      <c r="AJ36" s="2"/>
      <c r="AK36" s="2"/>
      <c r="AL36" s="2"/>
      <c r="AM36" s="2"/>
      <c r="AN36" s="2"/>
      <c r="AO36" s="2"/>
      <c r="AP36" s="2"/>
      <c r="AQ36" s="2"/>
      <c r="AR36" s="2"/>
    </row>
    <row r="37" spans="1:46" s="7" customFormat="1" ht="39.950000000000003" customHeight="1">
      <c r="A37" s="75"/>
      <c r="B37" s="39"/>
      <c r="C37" s="40"/>
      <c r="D37" s="41"/>
      <c r="E37" s="6"/>
      <c r="F37" s="6"/>
      <c r="G37" s="422"/>
      <c r="H37" s="423"/>
      <c r="I37" s="132" t="s">
        <v>23</v>
      </c>
      <c r="J37" s="124"/>
      <c r="K37" s="6"/>
      <c r="L37" s="6"/>
      <c r="M37" s="6"/>
      <c r="N37" s="53"/>
      <c r="O37" s="6"/>
      <c r="P37" s="6"/>
      <c r="Q37" s="6"/>
      <c r="R37" s="74"/>
      <c r="S37" s="6"/>
      <c r="T37" s="6"/>
      <c r="U37" s="6"/>
      <c r="V37" s="61"/>
      <c r="W37" s="2"/>
      <c r="X37" s="2"/>
      <c r="Y37" s="2"/>
      <c r="Z37" s="2"/>
      <c r="AA37" s="2"/>
      <c r="AB37" s="2"/>
      <c r="AC37" s="2"/>
      <c r="AD37" s="2"/>
      <c r="AE37" s="56"/>
      <c r="AF37" s="58"/>
      <c r="AG37" s="56"/>
      <c r="AH37" s="2"/>
      <c r="AI37" s="56"/>
      <c r="AJ37" s="2"/>
      <c r="AK37" s="2"/>
      <c r="AL37" s="2"/>
      <c r="AM37" s="2"/>
      <c r="AN37" s="2"/>
      <c r="AO37" s="2"/>
      <c r="AP37" s="2"/>
      <c r="AQ37" s="2"/>
      <c r="AR37" s="2"/>
    </row>
    <row r="38" spans="1:46" s="7" customFormat="1" ht="39.950000000000003" customHeight="1">
      <c r="A38" s="75"/>
      <c r="B38" s="39"/>
      <c r="C38" s="40"/>
      <c r="D38" s="41"/>
      <c r="E38" s="6"/>
      <c r="F38" s="6"/>
      <c r="G38" s="424"/>
      <c r="H38" s="425"/>
      <c r="I38" s="133" t="s">
        <v>21</v>
      </c>
      <c r="J38" s="124"/>
      <c r="K38" s="6"/>
      <c r="L38" s="6"/>
      <c r="M38" s="6"/>
      <c r="N38" s="53"/>
      <c r="O38" s="6"/>
      <c r="P38" s="6"/>
      <c r="Q38" s="6"/>
      <c r="R38" s="74"/>
      <c r="S38" s="6"/>
      <c r="T38" s="6"/>
      <c r="U38" s="6"/>
      <c r="V38" s="61"/>
      <c r="W38" s="2"/>
      <c r="X38" s="2"/>
      <c r="Y38" s="2"/>
      <c r="Z38" s="2"/>
      <c r="AA38" s="2"/>
      <c r="AB38" s="2"/>
      <c r="AC38" s="2"/>
      <c r="AD38" s="2"/>
      <c r="AE38" s="56"/>
      <c r="AF38" s="58"/>
      <c r="AG38" s="56"/>
      <c r="AH38" s="2"/>
      <c r="AI38" s="56"/>
      <c r="AJ38" s="2"/>
      <c r="AK38" s="2"/>
      <c r="AL38" s="2"/>
      <c r="AM38" s="2"/>
      <c r="AN38" s="2"/>
      <c r="AO38" s="2"/>
      <c r="AP38" s="2"/>
      <c r="AQ38" s="2"/>
      <c r="AR38" s="2"/>
    </row>
    <row r="39" spans="1:46" s="7" customFormat="1" ht="39.950000000000003" customHeight="1">
      <c r="A39" s="75"/>
      <c r="B39" s="39"/>
      <c r="C39" s="40"/>
      <c r="D39" s="41"/>
      <c r="E39" s="6"/>
      <c r="F39" s="6"/>
      <c r="G39" s="409" t="s">
        <v>32</v>
      </c>
      <c r="H39" s="410"/>
      <c r="I39" s="134" t="s">
        <v>24</v>
      </c>
      <c r="J39" s="125"/>
      <c r="K39" s="6"/>
      <c r="L39" s="6"/>
      <c r="M39" s="6"/>
      <c r="N39" s="53"/>
      <c r="O39" s="6"/>
      <c r="P39" s="6"/>
      <c r="Q39" s="6"/>
      <c r="R39" s="74"/>
      <c r="S39" s="6"/>
      <c r="T39" s="6"/>
      <c r="U39" s="6"/>
      <c r="V39" s="61"/>
      <c r="W39" s="2"/>
      <c r="X39" s="2"/>
      <c r="Y39" s="2"/>
      <c r="Z39" s="2"/>
      <c r="AA39" s="2"/>
      <c r="AB39" s="2"/>
      <c r="AC39" s="2"/>
      <c r="AD39" s="2"/>
      <c r="AE39" s="56"/>
      <c r="AF39" s="58"/>
      <c r="AG39" s="56"/>
      <c r="AH39" s="2"/>
      <c r="AI39" s="56"/>
      <c r="AJ39" s="2"/>
      <c r="AK39" s="2"/>
      <c r="AL39" s="2"/>
      <c r="AM39" s="2"/>
      <c r="AN39" s="2"/>
      <c r="AO39" s="2"/>
      <c r="AP39" s="2"/>
      <c r="AQ39" s="2"/>
      <c r="AR39" s="2"/>
    </row>
    <row r="40" spans="1:46" s="7" customFormat="1" ht="39.950000000000003" customHeight="1" thickBot="1">
      <c r="A40" s="75"/>
      <c r="B40" s="39"/>
      <c r="C40" s="40"/>
      <c r="D40" s="41"/>
      <c r="E40" s="6"/>
      <c r="F40" s="6"/>
      <c r="G40" s="411"/>
      <c r="H40" s="412"/>
      <c r="I40" s="135" t="s">
        <v>33</v>
      </c>
      <c r="J40" s="125"/>
      <c r="K40" s="6"/>
      <c r="L40" s="6"/>
      <c r="M40" s="6"/>
      <c r="N40" s="53"/>
      <c r="O40" s="6"/>
      <c r="P40" s="6"/>
      <c r="Q40" s="6"/>
      <c r="R40" s="74"/>
      <c r="S40" s="6"/>
      <c r="T40" s="6"/>
      <c r="U40" s="6"/>
      <c r="V40" s="61"/>
      <c r="W40" s="2"/>
      <c r="X40" s="2"/>
      <c r="Y40" s="2"/>
      <c r="Z40" s="2"/>
      <c r="AA40" s="2"/>
      <c r="AB40" s="2"/>
      <c r="AC40" s="2"/>
      <c r="AD40" s="2"/>
      <c r="AE40" s="56"/>
      <c r="AF40" s="58"/>
      <c r="AG40" s="56"/>
      <c r="AH40" s="2"/>
      <c r="AI40" s="56"/>
      <c r="AJ40" s="2"/>
      <c r="AK40" s="2"/>
      <c r="AL40" s="2"/>
      <c r="AM40" s="2"/>
      <c r="AN40" s="2"/>
      <c r="AO40" s="2"/>
      <c r="AP40" s="2"/>
      <c r="AQ40" s="2"/>
      <c r="AR40" s="2"/>
    </row>
    <row r="41" spans="1:46" s="7" customFormat="1" ht="39.950000000000003" customHeight="1" thickBot="1">
      <c r="A41" s="80"/>
      <c r="B41" s="81"/>
      <c r="C41" s="82"/>
      <c r="D41" s="83"/>
      <c r="E41" s="84"/>
      <c r="F41" s="85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6"/>
      <c r="S41" s="37"/>
      <c r="T41" s="37"/>
      <c r="U41" s="37"/>
      <c r="V41" s="63"/>
      <c r="W41" s="2"/>
      <c r="X41" s="2"/>
      <c r="Y41" s="2"/>
      <c r="Z41" s="2"/>
      <c r="AA41" s="2"/>
      <c r="AB41" s="2"/>
      <c r="AC41" s="2"/>
      <c r="AD41" s="2"/>
      <c r="AE41" s="56"/>
      <c r="AF41" s="58"/>
      <c r="AG41" s="56"/>
      <c r="AH41" s="2"/>
      <c r="AI41" s="56"/>
      <c r="AJ41" s="2"/>
      <c r="AK41" s="2"/>
      <c r="AL41" s="2"/>
      <c r="AM41" s="2"/>
      <c r="AN41" s="2"/>
      <c r="AO41" s="2"/>
      <c r="AP41" s="2"/>
      <c r="AQ41" s="2"/>
      <c r="AR41" s="2"/>
      <c r="AT41" s="395"/>
    </row>
    <row r="42" spans="1:46" s="30" customFormat="1" ht="39.950000000000003" customHeight="1" thickBot="1">
      <c r="A42" s="366"/>
      <c r="B42" s="367"/>
      <c r="C42" s="367"/>
      <c r="D42" s="367"/>
      <c r="E42" s="397" t="s">
        <v>2</v>
      </c>
      <c r="F42" s="398"/>
      <c r="G42" s="399"/>
      <c r="H42" s="397" t="s">
        <v>1</v>
      </c>
      <c r="I42" s="398"/>
      <c r="J42" s="398"/>
      <c r="K42" s="398"/>
      <c r="L42" s="398"/>
      <c r="M42" s="398"/>
      <c r="N42" s="398"/>
      <c r="O42" s="398"/>
      <c r="P42" s="398"/>
      <c r="Q42" s="398"/>
      <c r="R42" s="399"/>
      <c r="S42" s="400" t="s">
        <v>0</v>
      </c>
      <c r="T42" s="400"/>
      <c r="U42" s="400"/>
      <c r="V42" s="400"/>
      <c r="W42" s="400" t="s">
        <v>3</v>
      </c>
      <c r="X42" s="400"/>
      <c r="Y42" s="400"/>
      <c r="Z42" s="400"/>
      <c r="AA42" s="400"/>
      <c r="AB42" s="400"/>
      <c r="AC42" s="405" t="s">
        <v>10</v>
      </c>
      <c r="AD42" s="406"/>
      <c r="AE42" s="406"/>
      <c r="AF42" s="406"/>
      <c r="AG42" s="406"/>
      <c r="AH42" s="407"/>
      <c r="AI42" s="402" t="s">
        <v>14</v>
      </c>
      <c r="AJ42" s="403"/>
      <c r="AK42" s="404"/>
      <c r="AL42" s="400" t="s">
        <v>7</v>
      </c>
      <c r="AM42" s="400"/>
      <c r="AN42" s="400"/>
      <c r="AO42" s="400"/>
      <c r="AP42" s="401"/>
      <c r="AQ42" s="22"/>
      <c r="AR42" s="22"/>
      <c r="AT42" s="396"/>
    </row>
    <row r="43" spans="1:46" s="27" customFormat="1" ht="99.95" customHeight="1" thickBot="1">
      <c r="A43" s="364"/>
      <c r="B43" s="364"/>
      <c r="C43" s="94"/>
      <c r="D43" s="95"/>
      <c r="E43" s="32" t="s">
        <v>34</v>
      </c>
      <c r="F43" s="99" t="s">
        <v>35</v>
      </c>
      <c r="G43" s="99" t="s">
        <v>116</v>
      </c>
      <c r="H43" s="24" t="s">
        <v>149</v>
      </c>
      <c r="I43" s="23" t="s">
        <v>148</v>
      </c>
      <c r="J43" s="23" t="s">
        <v>36</v>
      </c>
      <c r="K43" s="23" t="s">
        <v>37</v>
      </c>
      <c r="L43" s="23" t="s">
        <v>38</v>
      </c>
      <c r="M43" s="23" t="s">
        <v>39</v>
      </c>
      <c r="N43" s="23" t="s">
        <v>56</v>
      </c>
      <c r="O43" s="23" t="s">
        <v>57</v>
      </c>
      <c r="P43" s="23" t="s">
        <v>146</v>
      </c>
      <c r="Q43" s="138" t="s">
        <v>60</v>
      </c>
      <c r="R43" s="25" t="s">
        <v>147</v>
      </c>
      <c r="S43" s="24" t="s">
        <v>40</v>
      </c>
      <c r="T43" s="23" t="s">
        <v>41</v>
      </c>
      <c r="U43" s="23" t="s">
        <v>42</v>
      </c>
      <c r="V43" s="25" t="s">
        <v>43</v>
      </c>
      <c r="W43" s="24" t="s">
        <v>44</v>
      </c>
      <c r="X43" s="23" t="s">
        <v>45</v>
      </c>
      <c r="Y43" s="23" t="s">
        <v>46</v>
      </c>
      <c r="Z43" s="23" t="s">
        <v>47</v>
      </c>
      <c r="AA43" s="23" t="s">
        <v>48</v>
      </c>
      <c r="AB43" s="25" t="s">
        <v>49</v>
      </c>
      <c r="AC43" s="32" t="s">
        <v>50</v>
      </c>
      <c r="AD43" s="33" t="s">
        <v>51</v>
      </c>
      <c r="AE43" s="33" t="s">
        <v>52</v>
      </c>
      <c r="AF43" s="33" t="s">
        <v>53</v>
      </c>
      <c r="AG43" s="33" t="s">
        <v>54</v>
      </c>
      <c r="AH43" s="45" t="s">
        <v>55</v>
      </c>
      <c r="AI43" s="32" t="s">
        <v>11</v>
      </c>
      <c r="AJ43" s="33" t="s">
        <v>12</v>
      </c>
      <c r="AK43" s="34" t="s">
        <v>13</v>
      </c>
      <c r="AL43" s="44" t="s">
        <v>4</v>
      </c>
      <c r="AM43" s="35" t="s">
        <v>5</v>
      </c>
      <c r="AN43" s="35" t="s">
        <v>61</v>
      </c>
      <c r="AO43" s="35" t="s">
        <v>6</v>
      </c>
      <c r="AP43" s="36" t="s">
        <v>8</v>
      </c>
      <c r="AQ43" s="26" t="s">
        <v>9</v>
      </c>
      <c r="AR43" s="26" t="s">
        <v>59</v>
      </c>
      <c r="AS43" s="26" t="s">
        <v>58</v>
      </c>
      <c r="AT43" s="54" t="s">
        <v>15</v>
      </c>
    </row>
    <row r="44" spans="1:46" s="87" customFormat="1" ht="80.099999999999994" customHeight="1" thickTop="1">
      <c r="A44" s="96"/>
      <c r="B44" s="287"/>
      <c r="C44" s="365"/>
      <c r="D44" s="288"/>
      <c r="E44" s="289"/>
      <c r="F44" s="290"/>
      <c r="G44" s="291"/>
      <c r="H44" s="292"/>
      <c r="I44" s="293"/>
      <c r="J44" s="294"/>
      <c r="K44" s="295"/>
      <c r="L44" s="295"/>
      <c r="M44" s="295"/>
      <c r="N44" s="296"/>
      <c r="O44" s="297"/>
      <c r="P44" s="295"/>
      <c r="Q44" s="118"/>
      <c r="R44" s="298"/>
      <c r="S44" s="299"/>
      <c r="T44" s="295"/>
      <c r="U44" s="300"/>
      <c r="V44" s="301"/>
      <c r="W44" s="299"/>
      <c r="X44" s="295"/>
      <c r="Y44" s="295"/>
      <c r="Z44" s="295"/>
      <c r="AA44" s="295"/>
      <c r="AB44" s="302"/>
      <c r="AC44" s="299"/>
      <c r="AD44" s="295"/>
      <c r="AE44" s="303"/>
      <c r="AF44" s="297"/>
      <c r="AG44" s="303"/>
      <c r="AH44" s="304"/>
      <c r="AI44" s="305"/>
      <c r="AJ44" s="306"/>
      <c r="AK44" s="307"/>
      <c r="AL44" s="308"/>
      <c r="AM44" s="309"/>
      <c r="AN44" s="309"/>
      <c r="AO44" s="309"/>
      <c r="AP44" s="310"/>
      <c r="AQ44" s="311"/>
      <c r="AR44" s="118"/>
      <c r="AS44" s="119"/>
      <c r="AT44" s="117" t="s">
        <v>16</v>
      </c>
    </row>
    <row r="45" spans="1:46" s="87" customFormat="1" ht="80.099999999999994" customHeight="1">
      <c r="A45" s="97"/>
      <c r="B45" s="102"/>
      <c r="C45" s="98"/>
      <c r="D45" s="110"/>
      <c r="E45" s="259"/>
      <c r="F45" s="100"/>
      <c r="G45" s="115"/>
      <c r="H45" s="112"/>
      <c r="I45" s="113"/>
      <c r="J45" s="103"/>
      <c r="K45" s="312"/>
      <c r="L45" s="312"/>
      <c r="M45" s="312"/>
      <c r="N45" s="104"/>
      <c r="O45" s="313"/>
      <c r="P45" s="312"/>
      <c r="Q45" s="116"/>
      <c r="R45" s="314"/>
      <c r="S45" s="315"/>
      <c r="T45" s="312"/>
      <c r="U45" s="316"/>
      <c r="V45" s="317"/>
      <c r="W45" s="315"/>
      <c r="X45" s="312"/>
      <c r="Y45" s="312"/>
      <c r="Z45" s="312"/>
      <c r="AA45" s="312"/>
      <c r="AB45" s="318"/>
      <c r="AC45" s="315"/>
      <c r="AD45" s="312"/>
      <c r="AE45" s="319"/>
      <c r="AF45" s="313"/>
      <c r="AG45" s="319"/>
      <c r="AH45" s="320"/>
      <c r="AI45" s="321"/>
      <c r="AJ45" s="322"/>
      <c r="AK45" s="323"/>
      <c r="AL45" s="324"/>
      <c r="AM45" s="107"/>
      <c r="AN45" s="107"/>
      <c r="AO45" s="107"/>
      <c r="AP45" s="108"/>
      <c r="AQ45" s="88"/>
      <c r="AR45" s="116"/>
      <c r="AS45" s="120"/>
      <c r="AT45" s="117" t="s">
        <v>16</v>
      </c>
    </row>
    <row r="46" spans="1:46" s="87" customFormat="1" ht="80.099999999999994" customHeight="1">
      <c r="A46" s="97"/>
      <c r="B46" s="102"/>
      <c r="C46" s="98"/>
      <c r="D46" s="110"/>
      <c r="E46" s="259"/>
      <c r="F46" s="100"/>
      <c r="G46" s="115"/>
      <c r="H46" s="112"/>
      <c r="I46" s="113"/>
      <c r="J46" s="103"/>
      <c r="K46" s="312"/>
      <c r="L46" s="312"/>
      <c r="M46" s="312"/>
      <c r="N46" s="104"/>
      <c r="O46" s="313"/>
      <c r="P46" s="312"/>
      <c r="Q46" s="116"/>
      <c r="R46" s="314"/>
      <c r="S46" s="315"/>
      <c r="T46" s="312"/>
      <c r="U46" s="316"/>
      <c r="V46" s="317"/>
      <c r="W46" s="315"/>
      <c r="X46" s="312"/>
      <c r="Y46" s="312"/>
      <c r="Z46" s="312"/>
      <c r="AA46" s="312"/>
      <c r="AB46" s="318"/>
      <c r="AC46" s="315"/>
      <c r="AD46" s="312"/>
      <c r="AE46" s="319"/>
      <c r="AF46" s="313"/>
      <c r="AG46" s="319"/>
      <c r="AH46" s="320"/>
      <c r="AI46" s="321"/>
      <c r="AJ46" s="322"/>
      <c r="AK46" s="323"/>
      <c r="AL46" s="324"/>
      <c r="AM46" s="107"/>
      <c r="AN46" s="107"/>
      <c r="AO46" s="107"/>
      <c r="AP46" s="108"/>
      <c r="AQ46" s="88"/>
      <c r="AR46" s="116"/>
      <c r="AS46" s="120"/>
      <c r="AT46" s="117" t="s">
        <v>16</v>
      </c>
    </row>
    <row r="47" spans="1:46" s="87" customFormat="1" ht="80.099999999999994" customHeight="1">
      <c r="A47" s="97"/>
      <c r="B47" s="102"/>
      <c r="C47" s="98"/>
      <c r="D47" s="110"/>
      <c r="E47" s="259"/>
      <c r="F47" s="100"/>
      <c r="G47" s="115"/>
      <c r="H47" s="112"/>
      <c r="I47" s="113"/>
      <c r="J47" s="103"/>
      <c r="K47" s="312"/>
      <c r="L47" s="312"/>
      <c r="M47" s="312"/>
      <c r="N47" s="104"/>
      <c r="O47" s="313"/>
      <c r="P47" s="312"/>
      <c r="Q47" s="116"/>
      <c r="R47" s="314"/>
      <c r="S47" s="315"/>
      <c r="T47" s="312"/>
      <c r="U47" s="316"/>
      <c r="V47" s="317"/>
      <c r="W47" s="315"/>
      <c r="X47" s="312"/>
      <c r="Y47" s="312"/>
      <c r="Z47" s="312"/>
      <c r="AA47" s="312"/>
      <c r="AB47" s="318"/>
      <c r="AC47" s="315"/>
      <c r="AD47" s="312"/>
      <c r="AE47" s="319"/>
      <c r="AF47" s="313"/>
      <c r="AG47" s="319"/>
      <c r="AH47" s="320"/>
      <c r="AI47" s="321"/>
      <c r="AJ47" s="322"/>
      <c r="AK47" s="323"/>
      <c r="AL47" s="324"/>
      <c r="AM47" s="107"/>
      <c r="AN47" s="107"/>
      <c r="AO47" s="107"/>
      <c r="AP47" s="108"/>
      <c r="AQ47" s="88"/>
      <c r="AR47" s="116"/>
      <c r="AS47" s="120"/>
      <c r="AT47" s="117" t="s">
        <v>16</v>
      </c>
    </row>
    <row r="48" spans="1:46" s="87" customFormat="1" ht="80.099999999999994" customHeight="1">
      <c r="A48" s="97"/>
      <c r="B48" s="102"/>
      <c r="C48" s="98"/>
      <c r="D48" s="110"/>
      <c r="E48" s="259"/>
      <c r="F48" s="100"/>
      <c r="G48" s="115"/>
      <c r="H48" s="112"/>
      <c r="I48" s="113"/>
      <c r="J48" s="105"/>
      <c r="K48" s="312"/>
      <c r="L48" s="312"/>
      <c r="M48" s="312"/>
      <c r="N48" s="104"/>
      <c r="O48" s="313"/>
      <c r="P48" s="312"/>
      <c r="Q48" s="116"/>
      <c r="R48" s="314"/>
      <c r="S48" s="315"/>
      <c r="T48" s="312"/>
      <c r="U48" s="316"/>
      <c r="V48" s="317"/>
      <c r="W48" s="315"/>
      <c r="X48" s="312"/>
      <c r="Y48" s="312"/>
      <c r="Z48" s="312"/>
      <c r="AA48" s="312"/>
      <c r="AB48" s="318"/>
      <c r="AC48" s="315"/>
      <c r="AD48" s="312"/>
      <c r="AE48" s="319"/>
      <c r="AF48" s="313"/>
      <c r="AG48" s="319"/>
      <c r="AH48" s="320"/>
      <c r="AI48" s="321"/>
      <c r="AJ48" s="322"/>
      <c r="AK48" s="323"/>
      <c r="AL48" s="324"/>
      <c r="AM48" s="107"/>
      <c r="AN48" s="107"/>
      <c r="AO48" s="107"/>
      <c r="AP48" s="108"/>
      <c r="AQ48" s="88"/>
      <c r="AR48" s="116"/>
      <c r="AS48" s="120"/>
      <c r="AT48" s="117" t="s">
        <v>16</v>
      </c>
    </row>
    <row r="49" spans="1:46" s="87" customFormat="1" ht="80.099999999999994" customHeight="1">
      <c r="A49" s="97"/>
      <c r="B49" s="102"/>
      <c r="C49" s="98"/>
      <c r="D49" s="110"/>
      <c r="E49" s="259"/>
      <c r="F49" s="100"/>
      <c r="G49" s="115"/>
      <c r="H49" s="112"/>
      <c r="I49" s="113"/>
      <c r="J49" s="105"/>
      <c r="K49" s="312"/>
      <c r="L49" s="312"/>
      <c r="M49" s="312"/>
      <c r="N49" s="104"/>
      <c r="O49" s="313"/>
      <c r="P49" s="312"/>
      <c r="Q49" s="116"/>
      <c r="R49" s="314"/>
      <c r="S49" s="315"/>
      <c r="T49" s="312"/>
      <c r="U49" s="316"/>
      <c r="V49" s="317"/>
      <c r="W49" s="315"/>
      <c r="X49" s="312"/>
      <c r="Y49" s="312"/>
      <c r="Z49" s="312"/>
      <c r="AA49" s="312"/>
      <c r="AB49" s="318"/>
      <c r="AC49" s="315"/>
      <c r="AD49" s="312"/>
      <c r="AE49" s="319"/>
      <c r="AF49" s="313"/>
      <c r="AG49" s="319"/>
      <c r="AH49" s="320"/>
      <c r="AI49" s="321"/>
      <c r="AJ49" s="322"/>
      <c r="AK49" s="323"/>
      <c r="AL49" s="324"/>
      <c r="AM49" s="107"/>
      <c r="AN49" s="107"/>
      <c r="AO49" s="107"/>
      <c r="AP49" s="108"/>
      <c r="AQ49" s="88"/>
      <c r="AR49" s="116"/>
      <c r="AS49" s="120"/>
      <c r="AT49" s="117" t="s">
        <v>16</v>
      </c>
    </row>
    <row r="50" spans="1:46" s="87" customFormat="1" ht="80.099999999999994" customHeight="1">
      <c r="A50" s="97"/>
      <c r="B50" s="102"/>
      <c r="C50" s="98"/>
      <c r="D50" s="110"/>
      <c r="E50" s="259"/>
      <c r="F50" s="100"/>
      <c r="G50" s="115"/>
      <c r="H50" s="112"/>
      <c r="I50" s="113"/>
      <c r="J50" s="105"/>
      <c r="K50" s="312"/>
      <c r="L50" s="312"/>
      <c r="M50" s="312"/>
      <c r="N50" s="104"/>
      <c r="O50" s="313"/>
      <c r="P50" s="312"/>
      <c r="Q50" s="116"/>
      <c r="R50" s="314"/>
      <c r="S50" s="315"/>
      <c r="T50" s="312"/>
      <c r="U50" s="316"/>
      <c r="V50" s="317"/>
      <c r="W50" s="315"/>
      <c r="X50" s="312"/>
      <c r="Y50" s="312"/>
      <c r="Z50" s="312"/>
      <c r="AA50" s="312"/>
      <c r="AB50" s="318"/>
      <c r="AC50" s="315"/>
      <c r="AD50" s="312"/>
      <c r="AE50" s="319"/>
      <c r="AF50" s="313"/>
      <c r="AG50" s="319"/>
      <c r="AH50" s="320"/>
      <c r="AI50" s="321"/>
      <c r="AJ50" s="322"/>
      <c r="AK50" s="323"/>
      <c r="AL50" s="324"/>
      <c r="AM50" s="107"/>
      <c r="AN50" s="107"/>
      <c r="AO50" s="107"/>
      <c r="AP50" s="108"/>
      <c r="AQ50" s="88"/>
      <c r="AR50" s="116"/>
      <c r="AS50" s="120"/>
      <c r="AT50" s="117" t="s">
        <v>16</v>
      </c>
    </row>
    <row r="51" spans="1:46" s="87" customFormat="1" ht="80.099999999999994" customHeight="1">
      <c r="A51" s="97"/>
      <c r="B51" s="102"/>
      <c r="C51" s="98"/>
      <c r="D51" s="110"/>
      <c r="E51" s="259"/>
      <c r="F51" s="100"/>
      <c r="G51" s="115"/>
      <c r="H51" s="112"/>
      <c r="I51" s="113"/>
      <c r="J51" s="105"/>
      <c r="K51" s="312"/>
      <c r="L51" s="312"/>
      <c r="M51" s="312"/>
      <c r="N51" s="104"/>
      <c r="O51" s="313"/>
      <c r="P51" s="312"/>
      <c r="Q51" s="116"/>
      <c r="R51" s="314"/>
      <c r="S51" s="315"/>
      <c r="T51" s="312"/>
      <c r="U51" s="316"/>
      <c r="V51" s="317"/>
      <c r="W51" s="315"/>
      <c r="X51" s="312"/>
      <c r="Y51" s="312"/>
      <c r="Z51" s="312"/>
      <c r="AA51" s="312"/>
      <c r="AB51" s="318"/>
      <c r="AC51" s="315"/>
      <c r="AD51" s="312"/>
      <c r="AE51" s="319"/>
      <c r="AF51" s="313"/>
      <c r="AG51" s="319"/>
      <c r="AH51" s="320"/>
      <c r="AI51" s="321"/>
      <c r="AJ51" s="322"/>
      <c r="AK51" s="323"/>
      <c r="AL51" s="324"/>
      <c r="AM51" s="107"/>
      <c r="AN51" s="107"/>
      <c r="AO51" s="107"/>
      <c r="AP51" s="108"/>
      <c r="AQ51" s="88"/>
      <c r="AR51" s="116"/>
      <c r="AS51" s="120"/>
      <c r="AT51" s="117" t="s">
        <v>16</v>
      </c>
    </row>
    <row r="52" spans="1:46" s="87" customFormat="1" ht="80.099999999999994" customHeight="1">
      <c r="A52" s="97"/>
      <c r="B52" s="362"/>
      <c r="C52" s="98"/>
      <c r="D52" s="110"/>
      <c r="E52" s="259"/>
      <c r="F52" s="100"/>
      <c r="G52" s="115"/>
      <c r="H52" s="112"/>
      <c r="I52" s="113"/>
      <c r="J52" s="105"/>
      <c r="K52" s="312"/>
      <c r="L52" s="312"/>
      <c r="M52" s="312"/>
      <c r="N52" s="104"/>
      <c r="O52" s="313"/>
      <c r="P52" s="312"/>
      <c r="Q52" s="116"/>
      <c r="R52" s="314"/>
      <c r="S52" s="315"/>
      <c r="T52" s="312"/>
      <c r="U52" s="316"/>
      <c r="V52" s="317"/>
      <c r="W52" s="315"/>
      <c r="X52" s="312"/>
      <c r="Y52" s="312"/>
      <c r="Z52" s="312"/>
      <c r="AA52" s="312"/>
      <c r="AB52" s="318"/>
      <c r="AC52" s="315"/>
      <c r="AD52" s="312"/>
      <c r="AE52" s="319"/>
      <c r="AF52" s="313"/>
      <c r="AG52" s="319"/>
      <c r="AH52" s="320"/>
      <c r="AI52" s="321"/>
      <c r="AJ52" s="322"/>
      <c r="AK52" s="323"/>
      <c r="AL52" s="109"/>
      <c r="AM52" s="107"/>
      <c r="AN52" s="107"/>
      <c r="AO52" s="107"/>
      <c r="AP52" s="108"/>
      <c r="AQ52" s="88"/>
      <c r="AR52" s="116"/>
      <c r="AS52" s="120"/>
      <c r="AT52" s="117" t="s">
        <v>16</v>
      </c>
    </row>
    <row r="53" spans="1:46" s="87" customFormat="1" ht="80.099999999999994" customHeight="1">
      <c r="A53" s="97"/>
      <c r="B53" s="362"/>
      <c r="C53" s="98"/>
      <c r="D53" s="110"/>
      <c r="E53" s="259"/>
      <c r="F53" s="100"/>
      <c r="G53" s="115"/>
      <c r="H53" s="112"/>
      <c r="I53" s="113"/>
      <c r="J53" s="105"/>
      <c r="K53" s="312"/>
      <c r="L53" s="312"/>
      <c r="M53" s="312"/>
      <c r="N53" s="104"/>
      <c r="O53" s="313"/>
      <c r="P53" s="312"/>
      <c r="Q53" s="116"/>
      <c r="R53" s="314"/>
      <c r="S53" s="315"/>
      <c r="T53" s="312"/>
      <c r="U53" s="316"/>
      <c r="V53" s="317"/>
      <c r="W53" s="315"/>
      <c r="X53" s="312"/>
      <c r="Y53" s="312"/>
      <c r="Z53" s="312"/>
      <c r="AA53" s="312"/>
      <c r="AB53" s="318"/>
      <c r="AC53" s="315"/>
      <c r="AD53" s="312"/>
      <c r="AE53" s="319"/>
      <c r="AF53" s="313"/>
      <c r="AG53" s="319"/>
      <c r="AH53" s="320"/>
      <c r="AI53" s="321"/>
      <c r="AJ53" s="322"/>
      <c r="AK53" s="323"/>
      <c r="AL53" s="109"/>
      <c r="AM53" s="107"/>
      <c r="AN53" s="107"/>
      <c r="AO53" s="107"/>
      <c r="AP53" s="108"/>
      <c r="AQ53" s="88"/>
      <c r="AR53" s="116"/>
      <c r="AS53" s="120"/>
      <c r="AT53" s="117" t="s">
        <v>16</v>
      </c>
    </row>
    <row r="54" spans="1:46" s="87" customFormat="1" ht="80.099999999999994" customHeight="1">
      <c r="A54" s="97"/>
      <c r="B54" s="102"/>
      <c r="C54" s="98"/>
      <c r="D54" s="110"/>
      <c r="E54" s="259"/>
      <c r="F54" s="100"/>
      <c r="G54" s="115"/>
      <c r="H54" s="112"/>
      <c r="I54" s="113"/>
      <c r="J54" s="105"/>
      <c r="K54" s="312"/>
      <c r="L54" s="312"/>
      <c r="M54" s="312"/>
      <c r="N54" s="104"/>
      <c r="O54" s="313"/>
      <c r="P54" s="312"/>
      <c r="Q54" s="116"/>
      <c r="R54" s="314"/>
      <c r="S54" s="315"/>
      <c r="T54" s="312"/>
      <c r="U54" s="316"/>
      <c r="V54" s="317"/>
      <c r="W54" s="315"/>
      <c r="X54" s="312"/>
      <c r="Y54" s="312"/>
      <c r="Z54" s="312"/>
      <c r="AA54" s="312"/>
      <c r="AB54" s="318"/>
      <c r="AC54" s="315"/>
      <c r="AD54" s="312"/>
      <c r="AE54" s="319"/>
      <c r="AF54" s="313"/>
      <c r="AG54" s="319"/>
      <c r="AH54" s="320"/>
      <c r="AI54" s="321"/>
      <c r="AJ54" s="322"/>
      <c r="AK54" s="323"/>
      <c r="AL54" s="109"/>
      <c r="AM54" s="107"/>
      <c r="AN54" s="107"/>
      <c r="AO54" s="107"/>
      <c r="AP54" s="108"/>
      <c r="AQ54" s="88"/>
      <c r="AR54" s="116"/>
      <c r="AS54" s="120"/>
      <c r="AT54" s="117" t="s">
        <v>16</v>
      </c>
    </row>
    <row r="55" spans="1:46" s="87" customFormat="1" ht="80.099999999999994" customHeight="1">
      <c r="A55" s="97"/>
      <c r="B55" s="102"/>
      <c r="C55" s="98"/>
      <c r="D55" s="110"/>
      <c r="E55" s="259"/>
      <c r="F55" s="100"/>
      <c r="G55" s="115"/>
      <c r="H55" s="112"/>
      <c r="I55" s="113"/>
      <c r="J55" s="105"/>
      <c r="K55" s="312"/>
      <c r="L55" s="312"/>
      <c r="M55" s="312"/>
      <c r="N55" s="104"/>
      <c r="O55" s="313"/>
      <c r="P55" s="312"/>
      <c r="Q55" s="116"/>
      <c r="R55" s="314"/>
      <c r="S55" s="315"/>
      <c r="T55" s="312"/>
      <c r="U55" s="316"/>
      <c r="V55" s="317"/>
      <c r="W55" s="315"/>
      <c r="X55" s="312"/>
      <c r="Y55" s="312"/>
      <c r="Z55" s="312"/>
      <c r="AA55" s="312"/>
      <c r="AB55" s="318"/>
      <c r="AC55" s="315"/>
      <c r="AD55" s="312"/>
      <c r="AE55" s="319"/>
      <c r="AF55" s="313"/>
      <c r="AG55" s="319"/>
      <c r="AH55" s="320"/>
      <c r="AI55" s="321"/>
      <c r="AJ55" s="322"/>
      <c r="AK55" s="323"/>
      <c r="AL55" s="109"/>
      <c r="AM55" s="107"/>
      <c r="AN55" s="107"/>
      <c r="AO55" s="107"/>
      <c r="AP55" s="108"/>
      <c r="AQ55" s="88"/>
      <c r="AR55" s="116"/>
      <c r="AS55" s="120"/>
      <c r="AT55" s="117" t="s">
        <v>16</v>
      </c>
    </row>
    <row r="56" spans="1:46" s="87" customFormat="1" ht="80.099999999999994" customHeight="1">
      <c r="A56" s="97"/>
      <c r="B56" s="102"/>
      <c r="C56" s="98"/>
      <c r="D56" s="110"/>
      <c r="E56" s="259"/>
      <c r="F56" s="100"/>
      <c r="G56" s="115"/>
      <c r="H56" s="112"/>
      <c r="I56" s="113"/>
      <c r="J56" s="105"/>
      <c r="K56" s="312"/>
      <c r="L56" s="312"/>
      <c r="M56" s="312"/>
      <c r="N56" s="104"/>
      <c r="O56" s="313"/>
      <c r="P56" s="312"/>
      <c r="Q56" s="116"/>
      <c r="R56" s="314"/>
      <c r="S56" s="315"/>
      <c r="T56" s="312"/>
      <c r="U56" s="316"/>
      <c r="V56" s="317"/>
      <c r="W56" s="315"/>
      <c r="X56" s="312"/>
      <c r="Y56" s="312"/>
      <c r="Z56" s="312"/>
      <c r="AA56" s="312"/>
      <c r="AB56" s="318"/>
      <c r="AC56" s="315"/>
      <c r="AD56" s="312"/>
      <c r="AE56" s="319"/>
      <c r="AF56" s="313"/>
      <c r="AG56" s="319"/>
      <c r="AH56" s="320"/>
      <c r="AI56" s="321"/>
      <c r="AJ56" s="322"/>
      <c r="AK56" s="323"/>
      <c r="AL56" s="109"/>
      <c r="AM56" s="107"/>
      <c r="AN56" s="107"/>
      <c r="AO56" s="107"/>
      <c r="AP56" s="108"/>
      <c r="AQ56" s="88"/>
      <c r="AR56" s="116"/>
      <c r="AS56" s="120"/>
      <c r="AT56" s="117" t="s">
        <v>16</v>
      </c>
    </row>
    <row r="57" spans="1:46" s="87" customFormat="1" ht="80.099999999999994" customHeight="1">
      <c r="A57" s="97"/>
      <c r="B57" s="102"/>
      <c r="C57" s="98"/>
      <c r="D57" s="110"/>
      <c r="E57" s="259"/>
      <c r="F57" s="100"/>
      <c r="G57" s="115"/>
      <c r="H57" s="112"/>
      <c r="I57" s="113"/>
      <c r="J57" s="105"/>
      <c r="K57" s="312"/>
      <c r="L57" s="312"/>
      <c r="M57" s="312"/>
      <c r="N57" s="104"/>
      <c r="O57" s="313"/>
      <c r="P57" s="312"/>
      <c r="Q57" s="116"/>
      <c r="R57" s="314"/>
      <c r="S57" s="315"/>
      <c r="T57" s="312"/>
      <c r="U57" s="316"/>
      <c r="V57" s="317"/>
      <c r="W57" s="315"/>
      <c r="X57" s="312"/>
      <c r="Y57" s="312"/>
      <c r="Z57" s="312"/>
      <c r="AA57" s="312"/>
      <c r="AB57" s="318"/>
      <c r="AC57" s="315"/>
      <c r="AD57" s="312"/>
      <c r="AE57" s="319"/>
      <c r="AF57" s="313"/>
      <c r="AG57" s="319"/>
      <c r="AH57" s="320"/>
      <c r="AI57" s="321"/>
      <c r="AJ57" s="322"/>
      <c r="AK57" s="323"/>
      <c r="AL57" s="109"/>
      <c r="AM57" s="107"/>
      <c r="AN57" s="107"/>
      <c r="AO57" s="107"/>
      <c r="AP57" s="108"/>
      <c r="AQ57" s="88"/>
      <c r="AR57" s="116"/>
      <c r="AS57" s="120"/>
      <c r="AT57" s="117" t="s">
        <v>16</v>
      </c>
    </row>
    <row r="58" spans="1:46" s="87" customFormat="1" ht="80.099999999999994" customHeight="1">
      <c r="A58" s="97"/>
      <c r="B58" s="102"/>
      <c r="C58" s="98"/>
      <c r="D58" s="110"/>
      <c r="E58" s="259"/>
      <c r="F58" s="100"/>
      <c r="G58" s="115"/>
      <c r="H58" s="112"/>
      <c r="I58" s="113"/>
      <c r="J58" s="105"/>
      <c r="K58" s="312"/>
      <c r="L58" s="312"/>
      <c r="M58" s="312"/>
      <c r="N58" s="104"/>
      <c r="O58" s="313"/>
      <c r="P58" s="312"/>
      <c r="Q58" s="116"/>
      <c r="R58" s="314"/>
      <c r="S58" s="315"/>
      <c r="T58" s="312"/>
      <c r="U58" s="316"/>
      <c r="V58" s="317"/>
      <c r="W58" s="315"/>
      <c r="X58" s="312"/>
      <c r="Y58" s="312"/>
      <c r="Z58" s="312"/>
      <c r="AA58" s="312"/>
      <c r="AB58" s="318"/>
      <c r="AC58" s="315"/>
      <c r="AD58" s="312"/>
      <c r="AE58" s="319"/>
      <c r="AF58" s="313"/>
      <c r="AG58" s="319"/>
      <c r="AH58" s="320"/>
      <c r="AI58" s="321"/>
      <c r="AJ58" s="322"/>
      <c r="AK58" s="323"/>
      <c r="AL58" s="109"/>
      <c r="AM58" s="107"/>
      <c r="AN58" s="107"/>
      <c r="AO58" s="107"/>
      <c r="AP58" s="108"/>
      <c r="AQ58" s="88"/>
      <c r="AR58" s="116"/>
      <c r="AS58" s="120"/>
      <c r="AT58" s="117" t="s">
        <v>16</v>
      </c>
    </row>
    <row r="59" spans="1:46" s="87" customFormat="1" ht="80.099999999999994" customHeight="1">
      <c r="A59" s="97"/>
      <c r="B59" s="102"/>
      <c r="C59" s="98"/>
      <c r="D59" s="110"/>
      <c r="E59" s="259"/>
      <c r="F59" s="100"/>
      <c r="G59" s="115"/>
      <c r="H59" s="327"/>
      <c r="I59" s="113"/>
      <c r="J59" s="105"/>
      <c r="K59" s="312"/>
      <c r="L59" s="312"/>
      <c r="M59" s="312"/>
      <c r="N59" s="104"/>
      <c r="O59" s="313"/>
      <c r="P59" s="312"/>
      <c r="Q59" s="116"/>
      <c r="R59" s="314"/>
      <c r="S59" s="315"/>
      <c r="T59" s="312"/>
      <c r="U59" s="316"/>
      <c r="V59" s="317"/>
      <c r="W59" s="315"/>
      <c r="X59" s="312"/>
      <c r="Y59" s="312"/>
      <c r="Z59" s="312"/>
      <c r="AA59" s="312"/>
      <c r="AB59" s="318"/>
      <c r="AC59" s="315"/>
      <c r="AD59" s="312"/>
      <c r="AE59" s="319"/>
      <c r="AF59" s="313"/>
      <c r="AG59" s="319"/>
      <c r="AH59" s="320"/>
      <c r="AI59" s="321"/>
      <c r="AJ59" s="322"/>
      <c r="AK59" s="323"/>
      <c r="AL59" s="109"/>
      <c r="AM59" s="107"/>
      <c r="AN59" s="107"/>
      <c r="AO59" s="107"/>
      <c r="AP59" s="108"/>
      <c r="AQ59" s="88"/>
      <c r="AR59" s="116"/>
      <c r="AS59" s="120"/>
      <c r="AT59" s="117" t="s">
        <v>16</v>
      </c>
    </row>
    <row r="60" spans="1:46" s="87" customFormat="1" ht="80.099999999999994" customHeight="1">
      <c r="A60" s="97"/>
      <c r="B60" s="102"/>
      <c r="C60" s="98"/>
      <c r="D60" s="110"/>
      <c r="E60" s="259"/>
      <c r="F60" s="100"/>
      <c r="G60" s="115"/>
      <c r="H60" s="112"/>
      <c r="I60" s="113"/>
      <c r="J60" s="105"/>
      <c r="K60" s="312"/>
      <c r="L60" s="312"/>
      <c r="M60" s="312"/>
      <c r="N60" s="104"/>
      <c r="O60" s="313"/>
      <c r="P60" s="312"/>
      <c r="Q60" s="116"/>
      <c r="R60" s="314"/>
      <c r="S60" s="315"/>
      <c r="T60" s="312"/>
      <c r="U60" s="316"/>
      <c r="V60" s="317"/>
      <c r="W60" s="315"/>
      <c r="X60" s="312"/>
      <c r="Y60" s="312"/>
      <c r="Z60" s="312"/>
      <c r="AA60" s="312"/>
      <c r="AB60" s="318"/>
      <c r="AC60" s="315"/>
      <c r="AD60" s="312"/>
      <c r="AE60" s="319"/>
      <c r="AF60" s="313"/>
      <c r="AG60" s="319"/>
      <c r="AH60" s="320"/>
      <c r="AI60" s="321"/>
      <c r="AJ60" s="322"/>
      <c r="AK60" s="323"/>
      <c r="AL60" s="109"/>
      <c r="AM60" s="107"/>
      <c r="AN60" s="107"/>
      <c r="AO60" s="107"/>
      <c r="AP60" s="108"/>
      <c r="AQ60" s="88"/>
      <c r="AR60" s="116"/>
      <c r="AS60" s="120"/>
      <c r="AT60" s="117" t="s">
        <v>16</v>
      </c>
    </row>
    <row r="61" spans="1:46" s="87" customFormat="1" ht="80.099999999999994" customHeight="1">
      <c r="A61" s="97"/>
      <c r="B61" s="102"/>
      <c r="C61" s="98"/>
      <c r="D61" s="110"/>
      <c r="E61" s="259"/>
      <c r="F61" s="100"/>
      <c r="G61" s="115"/>
      <c r="H61" s="112"/>
      <c r="I61" s="113"/>
      <c r="J61" s="105"/>
      <c r="K61" s="312"/>
      <c r="L61" s="312"/>
      <c r="M61" s="312"/>
      <c r="N61" s="104"/>
      <c r="O61" s="313"/>
      <c r="P61" s="312"/>
      <c r="Q61" s="116"/>
      <c r="R61" s="314"/>
      <c r="S61" s="315"/>
      <c r="T61" s="312"/>
      <c r="U61" s="316"/>
      <c r="V61" s="317"/>
      <c r="W61" s="315"/>
      <c r="X61" s="312"/>
      <c r="Y61" s="312"/>
      <c r="Z61" s="312"/>
      <c r="AA61" s="312"/>
      <c r="AB61" s="318"/>
      <c r="AC61" s="315"/>
      <c r="AD61" s="312"/>
      <c r="AE61" s="319"/>
      <c r="AF61" s="313"/>
      <c r="AG61" s="319"/>
      <c r="AH61" s="320"/>
      <c r="AI61" s="321"/>
      <c r="AJ61" s="322"/>
      <c r="AK61" s="323"/>
      <c r="AL61" s="109"/>
      <c r="AM61" s="107"/>
      <c r="AN61" s="107"/>
      <c r="AO61" s="107"/>
      <c r="AP61" s="108"/>
      <c r="AQ61" s="88"/>
      <c r="AR61" s="116"/>
      <c r="AS61" s="120"/>
      <c r="AT61" s="117" t="s">
        <v>16</v>
      </c>
    </row>
    <row r="62" spans="1:46" s="87" customFormat="1" ht="80.099999999999994" customHeight="1">
      <c r="A62" s="97"/>
      <c r="B62" s="102"/>
      <c r="C62" s="98"/>
      <c r="D62" s="110"/>
      <c r="E62" s="259"/>
      <c r="F62" s="100"/>
      <c r="G62" s="115"/>
      <c r="H62" s="112"/>
      <c r="I62" s="113"/>
      <c r="J62" s="105"/>
      <c r="K62" s="312"/>
      <c r="L62" s="312"/>
      <c r="M62" s="312"/>
      <c r="N62" s="104"/>
      <c r="O62" s="313"/>
      <c r="P62" s="312"/>
      <c r="Q62" s="116"/>
      <c r="R62" s="314"/>
      <c r="S62" s="315"/>
      <c r="T62" s="312"/>
      <c r="U62" s="316"/>
      <c r="V62" s="317"/>
      <c r="W62" s="315"/>
      <c r="X62" s="312"/>
      <c r="Y62" s="312"/>
      <c r="Z62" s="312"/>
      <c r="AA62" s="312"/>
      <c r="AB62" s="318"/>
      <c r="AC62" s="315"/>
      <c r="AD62" s="312"/>
      <c r="AE62" s="319"/>
      <c r="AF62" s="313"/>
      <c r="AG62" s="319"/>
      <c r="AH62" s="320"/>
      <c r="AI62" s="321"/>
      <c r="AJ62" s="322"/>
      <c r="AK62" s="323"/>
      <c r="AL62" s="109"/>
      <c r="AM62" s="107"/>
      <c r="AN62" s="107"/>
      <c r="AO62" s="107"/>
      <c r="AP62" s="108"/>
      <c r="AQ62" s="88"/>
      <c r="AR62" s="116"/>
      <c r="AS62" s="120"/>
      <c r="AT62" s="117" t="s">
        <v>16</v>
      </c>
    </row>
    <row r="63" spans="1:46" s="87" customFormat="1" ht="80.099999999999994" customHeight="1">
      <c r="A63" s="97"/>
      <c r="B63" s="102"/>
      <c r="C63" s="98"/>
      <c r="D63" s="110"/>
      <c r="E63" s="259"/>
      <c r="F63" s="100"/>
      <c r="G63" s="115"/>
      <c r="H63" s="112"/>
      <c r="I63" s="113"/>
      <c r="J63" s="105"/>
      <c r="K63" s="312"/>
      <c r="L63" s="312"/>
      <c r="M63" s="312"/>
      <c r="N63" s="104"/>
      <c r="O63" s="313"/>
      <c r="P63" s="312"/>
      <c r="Q63" s="116"/>
      <c r="R63" s="314"/>
      <c r="S63" s="315"/>
      <c r="T63" s="312"/>
      <c r="U63" s="316"/>
      <c r="V63" s="317"/>
      <c r="W63" s="315"/>
      <c r="X63" s="312"/>
      <c r="Y63" s="312"/>
      <c r="Z63" s="312"/>
      <c r="AA63" s="312"/>
      <c r="AB63" s="318"/>
      <c r="AC63" s="315"/>
      <c r="AD63" s="312"/>
      <c r="AE63" s="319"/>
      <c r="AF63" s="313"/>
      <c r="AG63" s="319"/>
      <c r="AH63" s="320"/>
      <c r="AI63" s="321"/>
      <c r="AJ63" s="322"/>
      <c r="AK63" s="323"/>
      <c r="AL63" s="109"/>
      <c r="AM63" s="107"/>
      <c r="AN63" s="107"/>
      <c r="AO63" s="107"/>
      <c r="AP63" s="108"/>
      <c r="AQ63" s="88"/>
      <c r="AR63" s="116"/>
      <c r="AS63" s="120"/>
      <c r="AT63" s="117" t="s">
        <v>16</v>
      </c>
    </row>
    <row r="64" spans="1:46" s="87" customFormat="1" ht="80.099999999999994" customHeight="1">
      <c r="A64" s="97"/>
      <c r="B64" s="102"/>
      <c r="C64" s="98"/>
      <c r="D64" s="110"/>
      <c r="E64" s="259"/>
      <c r="F64" s="100"/>
      <c r="G64" s="115"/>
      <c r="H64" s="112"/>
      <c r="I64" s="113"/>
      <c r="J64" s="105"/>
      <c r="K64" s="312"/>
      <c r="L64" s="312"/>
      <c r="M64" s="312"/>
      <c r="N64" s="104"/>
      <c r="O64" s="313"/>
      <c r="P64" s="312"/>
      <c r="Q64" s="116"/>
      <c r="R64" s="314"/>
      <c r="S64" s="315"/>
      <c r="T64" s="312"/>
      <c r="U64" s="316"/>
      <c r="V64" s="317"/>
      <c r="W64" s="315"/>
      <c r="X64" s="312"/>
      <c r="Y64" s="312"/>
      <c r="Z64" s="312"/>
      <c r="AA64" s="312"/>
      <c r="AB64" s="318"/>
      <c r="AC64" s="315"/>
      <c r="AD64" s="312"/>
      <c r="AE64" s="319"/>
      <c r="AF64" s="313"/>
      <c r="AG64" s="319"/>
      <c r="AH64" s="320"/>
      <c r="AI64" s="321"/>
      <c r="AJ64" s="322"/>
      <c r="AK64" s="323"/>
      <c r="AL64" s="109"/>
      <c r="AM64" s="107"/>
      <c r="AN64" s="107"/>
      <c r="AO64" s="107"/>
      <c r="AP64" s="108"/>
      <c r="AQ64" s="88"/>
      <c r="AR64" s="116"/>
      <c r="AS64" s="120"/>
      <c r="AT64" s="117" t="s">
        <v>16</v>
      </c>
    </row>
    <row r="65" spans="1:46" s="87" customFormat="1" ht="80.099999999999994" customHeight="1">
      <c r="A65" s="97"/>
      <c r="B65" s="102"/>
      <c r="C65" s="98"/>
      <c r="D65" s="110"/>
      <c r="E65" s="259"/>
      <c r="F65" s="100"/>
      <c r="G65" s="115"/>
      <c r="H65" s="112"/>
      <c r="I65" s="113"/>
      <c r="J65" s="105"/>
      <c r="K65" s="312"/>
      <c r="L65" s="312"/>
      <c r="M65" s="312"/>
      <c r="N65" s="104"/>
      <c r="O65" s="313"/>
      <c r="P65" s="312"/>
      <c r="Q65" s="116"/>
      <c r="R65" s="325"/>
      <c r="S65" s="315"/>
      <c r="T65" s="312"/>
      <c r="U65" s="326"/>
      <c r="V65" s="317"/>
      <c r="W65" s="315"/>
      <c r="X65" s="312"/>
      <c r="Y65" s="312"/>
      <c r="Z65" s="312"/>
      <c r="AA65" s="312"/>
      <c r="AB65" s="318"/>
      <c r="AC65" s="315"/>
      <c r="AD65" s="312"/>
      <c r="AE65" s="319"/>
      <c r="AF65" s="313"/>
      <c r="AG65" s="319"/>
      <c r="AH65" s="320"/>
      <c r="AI65" s="321"/>
      <c r="AJ65" s="312"/>
      <c r="AK65" s="323"/>
      <c r="AL65" s="109"/>
      <c r="AM65" s="107"/>
      <c r="AN65" s="107"/>
      <c r="AO65" s="107"/>
      <c r="AP65" s="108"/>
      <c r="AQ65" s="88"/>
      <c r="AR65" s="116"/>
      <c r="AS65" s="120"/>
      <c r="AT65" s="117" t="s">
        <v>16</v>
      </c>
    </row>
    <row r="66" spans="1:46" s="87" customFormat="1" ht="80.099999999999994" customHeight="1">
      <c r="A66" s="97"/>
      <c r="B66" s="102"/>
      <c r="C66" s="98"/>
      <c r="D66" s="110"/>
      <c r="E66" s="259"/>
      <c r="F66" s="101"/>
      <c r="G66" s="115"/>
      <c r="H66" s="112"/>
      <c r="I66" s="113"/>
      <c r="J66" s="105"/>
      <c r="K66" s="312"/>
      <c r="L66" s="312"/>
      <c r="M66" s="312"/>
      <c r="N66" s="104"/>
      <c r="O66" s="313"/>
      <c r="P66" s="312"/>
      <c r="Q66" s="116"/>
      <c r="R66" s="314"/>
      <c r="S66" s="315"/>
      <c r="T66" s="312"/>
      <c r="U66" s="316"/>
      <c r="V66" s="317"/>
      <c r="W66" s="315"/>
      <c r="X66" s="312"/>
      <c r="Y66" s="312"/>
      <c r="Z66" s="312"/>
      <c r="AA66" s="312"/>
      <c r="AB66" s="318"/>
      <c r="AC66" s="315"/>
      <c r="AD66" s="312"/>
      <c r="AE66" s="319"/>
      <c r="AF66" s="313"/>
      <c r="AG66" s="319"/>
      <c r="AH66" s="320"/>
      <c r="AI66" s="321"/>
      <c r="AJ66" s="322"/>
      <c r="AK66" s="323"/>
      <c r="AL66" s="109"/>
      <c r="AM66" s="107"/>
      <c r="AN66" s="107"/>
      <c r="AO66" s="107"/>
      <c r="AP66" s="108"/>
      <c r="AQ66" s="88"/>
      <c r="AR66" s="116"/>
      <c r="AS66" s="120"/>
      <c r="AT66" s="117" t="s">
        <v>16</v>
      </c>
    </row>
    <row r="67" spans="1:46" s="87" customFormat="1" ht="80.099999999999994" customHeight="1">
      <c r="A67" s="97"/>
      <c r="B67" s="102"/>
      <c r="C67" s="98"/>
      <c r="D67" s="110"/>
      <c r="E67" s="259"/>
      <c r="F67" s="101"/>
      <c r="G67" s="115"/>
      <c r="H67" s="112"/>
      <c r="I67" s="113"/>
      <c r="J67" s="105"/>
      <c r="K67" s="312"/>
      <c r="L67" s="312"/>
      <c r="M67" s="312"/>
      <c r="N67" s="104"/>
      <c r="O67" s="313"/>
      <c r="P67" s="312"/>
      <c r="Q67" s="116"/>
      <c r="R67" s="314"/>
      <c r="S67" s="315"/>
      <c r="T67" s="312"/>
      <c r="U67" s="316"/>
      <c r="V67" s="317"/>
      <c r="W67" s="315"/>
      <c r="X67" s="312"/>
      <c r="Y67" s="312"/>
      <c r="Z67" s="312"/>
      <c r="AA67" s="312"/>
      <c r="AB67" s="318"/>
      <c r="AC67" s="315"/>
      <c r="AD67" s="312"/>
      <c r="AE67" s="319"/>
      <c r="AF67" s="313"/>
      <c r="AG67" s="319"/>
      <c r="AH67" s="320"/>
      <c r="AI67" s="321"/>
      <c r="AJ67" s="322"/>
      <c r="AK67" s="323"/>
      <c r="AL67" s="109"/>
      <c r="AM67" s="107"/>
      <c r="AN67" s="107"/>
      <c r="AO67" s="107"/>
      <c r="AP67" s="108"/>
      <c r="AQ67" s="88"/>
      <c r="AR67" s="116"/>
      <c r="AS67" s="120"/>
      <c r="AT67" s="117" t="s">
        <v>16</v>
      </c>
    </row>
    <row r="68" spans="1:46" s="87" customFormat="1" ht="80.099999999999994" customHeight="1">
      <c r="A68" s="97"/>
      <c r="B68" s="102"/>
      <c r="C68" s="98"/>
      <c r="D68" s="110"/>
      <c r="E68" s="259"/>
      <c r="F68" s="101"/>
      <c r="G68" s="115"/>
      <c r="H68" s="112"/>
      <c r="I68" s="113"/>
      <c r="J68" s="105"/>
      <c r="K68" s="312"/>
      <c r="L68" s="312"/>
      <c r="M68" s="312"/>
      <c r="N68" s="104"/>
      <c r="O68" s="313"/>
      <c r="P68" s="312"/>
      <c r="Q68" s="116"/>
      <c r="R68" s="314"/>
      <c r="S68" s="315"/>
      <c r="T68" s="312"/>
      <c r="U68" s="316"/>
      <c r="V68" s="317"/>
      <c r="W68" s="315"/>
      <c r="X68" s="312"/>
      <c r="Y68" s="312"/>
      <c r="Z68" s="312"/>
      <c r="AA68" s="312"/>
      <c r="AB68" s="318"/>
      <c r="AC68" s="315"/>
      <c r="AD68" s="312"/>
      <c r="AE68" s="319"/>
      <c r="AF68" s="313"/>
      <c r="AG68" s="319"/>
      <c r="AH68" s="320"/>
      <c r="AI68" s="321"/>
      <c r="AJ68" s="322"/>
      <c r="AK68" s="323"/>
      <c r="AL68" s="109"/>
      <c r="AM68" s="107"/>
      <c r="AN68" s="107"/>
      <c r="AO68" s="107"/>
      <c r="AP68" s="108"/>
      <c r="AQ68" s="88"/>
      <c r="AR68" s="116"/>
      <c r="AS68" s="120"/>
      <c r="AT68" s="117" t="s">
        <v>16</v>
      </c>
    </row>
    <row r="69" spans="1:46" s="87" customFormat="1" ht="80.099999999999994" customHeight="1">
      <c r="A69" s="97"/>
      <c r="B69" s="102"/>
      <c r="C69" s="98"/>
      <c r="D69" s="110"/>
      <c r="E69" s="259"/>
      <c r="F69" s="101"/>
      <c r="G69" s="115"/>
      <c r="H69" s="112"/>
      <c r="I69" s="113"/>
      <c r="J69" s="105"/>
      <c r="K69" s="312"/>
      <c r="L69" s="312"/>
      <c r="M69" s="312"/>
      <c r="N69" s="104"/>
      <c r="O69" s="313"/>
      <c r="P69" s="312"/>
      <c r="Q69" s="116"/>
      <c r="R69" s="314"/>
      <c r="S69" s="315"/>
      <c r="T69" s="312"/>
      <c r="U69" s="316"/>
      <c r="V69" s="317"/>
      <c r="W69" s="315"/>
      <c r="X69" s="312"/>
      <c r="Y69" s="312"/>
      <c r="Z69" s="312"/>
      <c r="AA69" s="312"/>
      <c r="AB69" s="318"/>
      <c r="AC69" s="315"/>
      <c r="AD69" s="312"/>
      <c r="AE69" s="319"/>
      <c r="AF69" s="313"/>
      <c r="AG69" s="319"/>
      <c r="AH69" s="320"/>
      <c r="AI69" s="321"/>
      <c r="AJ69" s="322"/>
      <c r="AK69" s="323"/>
      <c r="AL69" s="109"/>
      <c r="AM69" s="107"/>
      <c r="AN69" s="107"/>
      <c r="AO69" s="107"/>
      <c r="AP69" s="108"/>
      <c r="AQ69" s="88"/>
      <c r="AR69" s="116"/>
      <c r="AS69" s="120"/>
      <c r="AT69" s="117" t="s">
        <v>16</v>
      </c>
    </row>
    <row r="70" spans="1:46" s="87" customFormat="1" ht="80.099999999999994" customHeight="1">
      <c r="A70" s="97"/>
      <c r="B70" s="102"/>
      <c r="C70" s="98"/>
      <c r="D70" s="110"/>
      <c r="E70" s="259"/>
      <c r="F70" s="101"/>
      <c r="G70" s="115"/>
      <c r="H70" s="112"/>
      <c r="I70" s="113"/>
      <c r="J70" s="105"/>
      <c r="K70" s="312"/>
      <c r="L70" s="312"/>
      <c r="M70" s="312"/>
      <c r="N70" s="104"/>
      <c r="O70" s="313"/>
      <c r="P70" s="312"/>
      <c r="Q70" s="116"/>
      <c r="R70" s="314"/>
      <c r="S70" s="315"/>
      <c r="T70" s="312"/>
      <c r="U70" s="316"/>
      <c r="V70" s="317"/>
      <c r="W70" s="315"/>
      <c r="X70" s="312"/>
      <c r="Y70" s="312"/>
      <c r="Z70" s="312"/>
      <c r="AA70" s="312"/>
      <c r="AB70" s="318"/>
      <c r="AC70" s="315"/>
      <c r="AD70" s="312"/>
      <c r="AE70" s="319"/>
      <c r="AF70" s="313"/>
      <c r="AG70" s="319"/>
      <c r="AH70" s="320"/>
      <c r="AI70" s="321"/>
      <c r="AJ70" s="322"/>
      <c r="AK70" s="323"/>
      <c r="AL70" s="109"/>
      <c r="AM70" s="107"/>
      <c r="AN70" s="107"/>
      <c r="AO70" s="107"/>
      <c r="AP70" s="108"/>
      <c r="AQ70" s="88"/>
      <c r="AR70" s="116"/>
      <c r="AS70" s="120"/>
      <c r="AT70" s="117" t="s">
        <v>16</v>
      </c>
    </row>
    <row r="71" spans="1:46" s="87" customFormat="1" ht="80.099999999999994" customHeight="1">
      <c r="A71" s="97"/>
      <c r="B71" s="102"/>
      <c r="C71" s="98"/>
      <c r="D71" s="110"/>
      <c r="E71" s="259"/>
      <c r="F71" s="101"/>
      <c r="G71" s="115"/>
      <c r="H71" s="112"/>
      <c r="I71" s="113"/>
      <c r="J71" s="105"/>
      <c r="K71" s="312"/>
      <c r="L71" s="312"/>
      <c r="M71" s="312"/>
      <c r="N71" s="104"/>
      <c r="O71" s="313"/>
      <c r="P71" s="312"/>
      <c r="Q71" s="116"/>
      <c r="R71" s="314"/>
      <c r="S71" s="315"/>
      <c r="T71" s="312"/>
      <c r="U71" s="316"/>
      <c r="V71" s="317"/>
      <c r="W71" s="315"/>
      <c r="X71" s="312"/>
      <c r="Y71" s="312"/>
      <c r="Z71" s="312"/>
      <c r="AA71" s="312"/>
      <c r="AB71" s="318"/>
      <c r="AC71" s="315"/>
      <c r="AD71" s="312"/>
      <c r="AE71" s="319"/>
      <c r="AF71" s="313"/>
      <c r="AG71" s="319"/>
      <c r="AH71" s="320"/>
      <c r="AI71" s="321"/>
      <c r="AJ71" s="322"/>
      <c r="AK71" s="323"/>
      <c r="AL71" s="109"/>
      <c r="AM71" s="107"/>
      <c r="AN71" s="107"/>
      <c r="AO71" s="107"/>
      <c r="AP71" s="108"/>
      <c r="AQ71" s="88"/>
      <c r="AR71" s="116"/>
      <c r="AS71" s="120"/>
      <c r="AT71" s="117" t="s">
        <v>16</v>
      </c>
    </row>
    <row r="72" spans="1:46" s="87" customFormat="1" ht="80.099999999999994" customHeight="1">
      <c r="A72" s="97"/>
      <c r="B72" s="102"/>
      <c r="C72" s="98"/>
      <c r="D72" s="110"/>
      <c r="E72" s="259"/>
      <c r="F72" s="101"/>
      <c r="G72" s="115"/>
      <c r="H72" s="112"/>
      <c r="I72" s="113"/>
      <c r="J72" s="105"/>
      <c r="K72" s="312"/>
      <c r="L72" s="312"/>
      <c r="M72" s="312"/>
      <c r="N72" s="104"/>
      <c r="O72" s="313"/>
      <c r="P72" s="312"/>
      <c r="Q72" s="116"/>
      <c r="R72" s="314"/>
      <c r="S72" s="315"/>
      <c r="T72" s="312"/>
      <c r="U72" s="316"/>
      <c r="V72" s="317"/>
      <c r="W72" s="315"/>
      <c r="X72" s="312"/>
      <c r="Y72" s="312"/>
      <c r="Z72" s="312"/>
      <c r="AA72" s="312"/>
      <c r="AB72" s="318"/>
      <c r="AC72" s="315"/>
      <c r="AD72" s="312"/>
      <c r="AE72" s="319"/>
      <c r="AF72" s="313"/>
      <c r="AG72" s="319"/>
      <c r="AH72" s="320"/>
      <c r="AI72" s="321"/>
      <c r="AJ72" s="322"/>
      <c r="AK72" s="323"/>
      <c r="AL72" s="109"/>
      <c r="AM72" s="107"/>
      <c r="AN72" s="107"/>
      <c r="AO72" s="107"/>
      <c r="AP72" s="108"/>
      <c r="AQ72" s="88"/>
      <c r="AR72" s="116"/>
      <c r="AS72" s="120"/>
      <c r="AT72" s="117" t="s">
        <v>16</v>
      </c>
    </row>
    <row r="73" spans="1:46" s="87" customFormat="1" ht="80.099999999999994" customHeight="1">
      <c r="A73" s="97"/>
      <c r="B73" s="102"/>
      <c r="C73" s="98"/>
      <c r="D73" s="110"/>
      <c r="E73" s="259"/>
      <c r="F73" s="101"/>
      <c r="G73" s="115"/>
      <c r="H73" s="112"/>
      <c r="I73" s="113"/>
      <c r="J73" s="105"/>
      <c r="K73" s="312"/>
      <c r="L73" s="312"/>
      <c r="M73" s="312"/>
      <c r="N73" s="104"/>
      <c r="O73" s="313"/>
      <c r="P73" s="312"/>
      <c r="Q73" s="116"/>
      <c r="R73" s="314"/>
      <c r="S73" s="315"/>
      <c r="T73" s="312"/>
      <c r="U73" s="316"/>
      <c r="V73" s="317"/>
      <c r="W73" s="315"/>
      <c r="X73" s="312"/>
      <c r="Y73" s="312"/>
      <c r="Z73" s="312"/>
      <c r="AA73" s="312"/>
      <c r="AB73" s="318"/>
      <c r="AC73" s="315"/>
      <c r="AD73" s="312"/>
      <c r="AE73" s="319"/>
      <c r="AF73" s="313"/>
      <c r="AG73" s="319"/>
      <c r="AH73" s="320"/>
      <c r="AI73" s="321"/>
      <c r="AJ73" s="322"/>
      <c r="AK73" s="323"/>
      <c r="AL73" s="109"/>
      <c r="AM73" s="107"/>
      <c r="AN73" s="107"/>
      <c r="AO73" s="107"/>
      <c r="AP73" s="108"/>
      <c r="AQ73" s="88"/>
      <c r="AR73" s="116"/>
      <c r="AS73" s="120"/>
      <c r="AT73" s="117" t="s">
        <v>16</v>
      </c>
    </row>
    <row r="74" spans="1:46" s="87" customFormat="1" ht="80.099999999999994" customHeight="1">
      <c r="A74" s="97"/>
      <c r="B74" s="102"/>
      <c r="C74" s="98"/>
      <c r="D74" s="110"/>
      <c r="E74" s="259"/>
      <c r="F74" s="101"/>
      <c r="G74" s="115"/>
      <c r="H74" s="112"/>
      <c r="I74" s="113"/>
      <c r="J74" s="105"/>
      <c r="K74" s="312"/>
      <c r="L74" s="312"/>
      <c r="M74" s="312"/>
      <c r="N74" s="104"/>
      <c r="O74" s="313"/>
      <c r="P74" s="312"/>
      <c r="Q74" s="116"/>
      <c r="R74" s="314"/>
      <c r="S74" s="315"/>
      <c r="T74" s="312"/>
      <c r="U74" s="316"/>
      <c r="V74" s="317"/>
      <c r="W74" s="315"/>
      <c r="X74" s="312"/>
      <c r="Y74" s="312"/>
      <c r="Z74" s="312"/>
      <c r="AA74" s="312"/>
      <c r="AB74" s="318"/>
      <c r="AC74" s="315"/>
      <c r="AD74" s="312"/>
      <c r="AE74" s="319"/>
      <c r="AF74" s="313"/>
      <c r="AG74" s="319"/>
      <c r="AH74" s="320"/>
      <c r="AI74" s="321"/>
      <c r="AJ74" s="322"/>
      <c r="AK74" s="323"/>
      <c r="AL74" s="109"/>
      <c r="AM74" s="107"/>
      <c r="AN74" s="107"/>
      <c r="AO74" s="107"/>
      <c r="AP74" s="108"/>
      <c r="AQ74" s="88"/>
      <c r="AR74" s="116"/>
      <c r="AS74" s="120"/>
      <c r="AT74" s="117" t="s">
        <v>16</v>
      </c>
    </row>
    <row r="75" spans="1:46" s="87" customFormat="1" ht="80.099999999999994" customHeight="1">
      <c r="A75" s="97"/>
      <c r="B75" s="102"/>
      <c r="C75" s="98"/>
      <c r="D75" s="110"/>
      <c r="E75" s="259"/>
      <c r="F75" s="101"/>
      <c r="G75" s="115"/>
      <c r="H75" s="112"/>
      <c r="I75" s="113"/>
      <c r="J75" s="105"/>
      <c r="K75" s="312"/>
      <c r="L75" s="312"/>
      <c r="M75" s="312"/>
      <c r="N75" s="104"/>
      <c r="O75" s="313"/>
      <c r="P75" s="312"/>
      <c r="Q75" s="116"/>
      <c r="R75" s="314"/>
      <c r="S75" s="315"/>
      <c r="T75" s="312"/>
      <c r="U75" s="316"/>
      <c r="V75" s="317"/>
      <c r="W75" s="315"/>
      <c r="X75" s="312"/>
      <c r="Y75" s="312"/>
      <c r="Z75" s="312"/>
      <c r="AA75" s="312"/>
      <c r="AB75" s="318"/>
      <c r="AC75" s="315"/>
      <c r="AD75" s="312"/>
      <c r="AE75" s="319"/>
      <c r="AF75" s="313"/>
      <c r="AG75" s="319"/>
      <c r="AH75" s="320"/>
      <c r="AI75" s="321"/>
      <c r="AJ75" s="322"/>
      <c r="AK75" s="323"/>
      <c r="AL75" s="109"/>
      <c r="AM75" s="107"/>
      <c r="AN75" s="107"/>
      <c r="AO75" s="107"/>
      <c r="AP75" s="108"/>
      <c r="AQ75" s="88"/>
      <c r="AR75" s="116"/>
      <c r="AS75" s="120"/>
      <c r="AT75" s="117" t="s">
        <v>16</v>
      </c>
    </row>
    <row r="76" spans="1:46" s="87" customFormat="1" ht="80.099999999999994" customHeight="1">
      <c r="A76" s="97"/>
      <c r="B76" s="102"/>
      <c r="C76" s="98"/>
      <c r="D76" s="110"/>
      <c r="E76" s="259"/>
      <c r="F76" s="101"/>
      <c r="G76" s="115"/>
      <c r="H76" s="112"/>
      <c r="I76" s="113"/>
      <c r="J76" s="103"/>
      <c r="K76" s="312"/>
      <c r="L76" s="312"/>
      <c r="M76" s="312"/>
      <c r="N76" s="104"/>
      <c r="O76" s="313"/>
      <c r="P76" s="312"/>
      <c r="Q76" s="116"/>
      <c r="R76" s="314"/>
      <c r="S76" s="315"/>
      <c r="T76" s="312"/>
      <c r="U76" s="316"/>
      <c r="V76" s="317"/>
      <c r="W76" s="315"/>
      <c r="X76" s="312"/>
      <c r="Y76" s="312"/>
      <c r="Z76" s="312"/>
      <c r="AA76" s="312"/>
      <c r="AB76" s="318"/>
      <c r="AC76" s="315"/>
      <c r="AD76" s="312"/>
      <c r="AE76" s="319"/>
      <c r="AF76" s="313"/>
      <c r="AG76" s="319"/>
      <c r="AH76" s="320"/>
      <c r="AI76" s="321"/>
      <c r="AJ76" s="322"/>
      <c r="AK76" s="323"/>
      <c r="AL76" s="109"/>
      <c r="AM76" s="107"/>
      <c r="AN76" s="107"/>
      <c r="AO76" s="107"/>
      <c r="AP76" s="108"/>
      <c r="AQ76" s="88"/>
      <c r="AR76" s="116"/>
      <c r="AS76" s="121"/>
      <c r="AT76" s="117" t="s">
        <v>16</v>
      </c>
    </row>
    <row r="77" spans="1:46" s="87" customFormat="1" ht="80.099999999999994" customHeight="1">
      <c r="A77" s="97"/>
      <c r="B77" s="102"/>
      <c r="C77" s="98"/>
      <c r="D77" s="110"/>
      <c r="E77" s="259"/>
      <c r="F77" s="102"/>
      <c r="G77" s="115"/>
      <c r="H77" s="112"/>
      <c r="I77" s="113"/>
      <c r="J77" s="103"/>
      <c r="K77" s="312"/>
      <c r="L77" s="312"/>
      <c r="M77" s="312"/>
      <c r="N77" s="104"/>
      <c r="O77" s="313"/>
      <c r="P77" s="312"/>
      <c r="Q77" s="116"/>
      <c r="R77" s="314"/>
      <c r="S77" s="315"/>
      <c r="T77" s="312"/>
      <c r="U77" s="316"/>
      <c r="V77" s="317"/>
      <c r="W77" s="315"/>
      <c r="X77" s="312"/>
      <c r="Y77" s="312"/>
      <c r="Z77" s="312"/>
      <c r="AA77" s="312"/>
      <c r="AB77" s="318"/>
      <c r="AC77" s="315"/>
      <c r="AD77" s="312"/>
      <c r="AE77" s="319"/>
      <c r="AF77" s="313"/>
      <c r="AG77" s="319"/>
      <c r="AH77" s="320"/>
      <c r="AI77" s="321"/>
      <c r="AJ77" s="322"/>
      <c r="AK77" s="323"/>
      <c r="AL77" s="109"/>
      <c r="AM77" s="107"/>
      <c r="AN77" s="107"/>
      <c r="AO77" s="107"/>
      <c r="AP77" s="108"/>
      <c r="AQ77" s="88"/>
      <c r="AR77" s="116"/>
      <c r="AS77" s="121"/>
      <c r="AT77" s="117" t="s">
        <v>16</v>
      </c>
    </row>
    <row r="78" spans="1:46" s="87" customFormat="1" ht="80.099999999999994" customHeight="1">
      <c r="A78" s="97"/>
      <c r="B78" s="102"/>
      <c r="C78" s="98"/>
      <c r="D78" s="110"/>
      <c r="E78" s="259"/>
      <c r="F78" s="101"/>
      <c r="G78" s="115"/>
      <c r="H78" s="112"/>
      <c r="I78" s="113"/>
      <c r="J78" s="103"/>
      <c r="K78" s="312"/>
      <c r="L78" s="312"/>
      <c r="M78" s="312"/>
      <c r="N78" s="104"/>
      <c r="O78" s="313"/>
      <c r="P78" s="312"/>
      <c r="Q78" s="116"/>
      <c r="R78" s="314"/>
      <c r="S78" s="315"/>
      <c r="T78" s="312"/>
      <c r="U78" s="316"/>
      <c r="V78" s="317"/>
      <c r="W78" s="315"/>
      <c r="X78" s="312"/>
      <c r="Y78" s="312"/>
      <c r="Z78" s="312"/>
      <c r="AA78" s="312"/>
      <c r="AB78" s="318"/>
      <c r="AC78" s="315"/>
      <c r="AD78" s="312"/>
      <c r="AE78" s="319"/>
      <c r="AF78" s="313"/>
      <c r="AG78" s="319"/>
      <c r="AH78" s="320"/>
      <c r="AI78" s="321"/>
      <c r="AJ78" s="322"/>
      <c r="AK78" s="323"/>
      <c r="AL78" s="109"/>
      <c r="AM78" s="107"/>
      <c r="AN78" s="107"/>
      <c r="AO78" s="107"/>
      <c r="AP78" s="108"/>
      <c r="AQ78" s="88"/>
      <c r="AR78" s="116"/>
      <c r="AS78" s="121"/>
      <c r="AT78" s="117" t="s">
        <v>16</v>
      </c>
    </row>
    <row r="79" spans="1:46" s="87" customFormat="1" ht="80.099999999999994" customHeight="1">
      <c r="A79" s="97"/>
      <c r="B79" s="102"/>
      <c r="C79" s="98"/>
      <c r="D79" s="110"/>
      <c r="E79" s="259"/>
      <c r="F79" s="101"/>
      <c r="G79" s="115"/>
      <c r="H79" s="112"/>
      <c r="I79" s="113"/>
      <c r="J79" s="103"/>
      <c r="K79" s="312"/>
      <c r="L79" s="312"/>
      <c r="M79" s="312"/>
      <c r="N79" s="104"/>
      <c r="O79" s="313"/>
      <c r="P79" s="312"/>
      <c r="Q79" s="116"/>
      <c r="R79" s="314"/>
      <c r="S79" s="315"/>
      <c r="T79" s="312"/>
      <c r="U79" s="316"/>
      <c r="V79" s="317"/>
      <c r="W79" s="315"/>
      <c r="X79" s="312"/>
      <c r="Y79" s="312"/>
      <c r="Z79" s="312"/>
      <c r="AA79" s="312"/>
      <c r="AB79" s="318"/>
      <c r="AC79" s="315"/>
      <c r="AD79" s="312"/>
      <c r="AE79" s="319"/>
      <c r="AF79" s="313"/>
      <c r="AG79" s="319"/>
      <c r="AH79" s="320"/>
      <c r="AI79" s="321"/>
      <c r="AJ79" s="322"/>
      <c r="AK79" s="323"/>
      <c r="AL79" s="109"/>
      <c r="AM79" s="107"/>
      <c r="AN79" s="107"/>
      <c r="AO79" s="107"/>
      <c r="AP79" s="108"/>
      <c r="AQ79" s="88"/>
      <c r="AR79" s="116"/>
      <c r="AS79" s="121"/>
      <c r="AT79" s="117" t="s">
        <v>16</v>
      </c>
    </row>
    <row r="80" spans="1:46" s="87" customFormat="1" ht="80.099999999999994" customHeight="1">
      <c r="A80" s="97"/>
      <c r="B80" s="102"/>
      <c r="C80" s="98"/>
      <c r="D80" s="110"/>
      <c r="E80" s="259"/>
      <c r="F80" s="101"/>
      <c r="G80" s="115"/>
      <c r="H80" s="112"/>
      <c r="I80" s="113"/>
      <c r="J80" s="103"/>
      <c r="K80" s="312"/>
      <c r="L80" s="312"/>
      <c r="M80" s="312"/>
      <c r="N80" s="104"/>
      <c r="O80" s="313"/>
      <c r="P80" s="312"/>
      <c r="Q80" s="116"/>
      <c r="R80" s="314"/>
      <c r="S80" s="315"/>
      <c r="T80" s="312"/>
      <c r="U80" s="316"/>
      <c r="V80" s="317"/>
      <c r="W80" s="315"/>
      <c r="X80" s="312"/>
      <c r="Y80" s="312"/>
      <c r="Z80" s="312"/>
      <c r="AA80" s="312"/>
      <c r="AB80" s="318"/>
      <c r="AC80" s="315"/>
      <c r="AD80" s="312"/>
      <c r="AE80" s="319"/>
      <c r="AF80" s="313"/>
      <c r="AG80" s="319"/>
      <c r="AH80" s="320"/>
      <c r="AI80" s="321"/>
      <c r="AJ80" s="322"/>
      <c r="AK80" s="323"/>
      <c r="AL80" s="109"/>
      <c r="AM80" s="107"/>
      <c r="AN80" s="107"/>
      <c r="AO80" s="107"/>
      <c r="AP80" s="108"/>
      <c r="AQ80" s="88"/>
      <c r="AR80" s="116"/>
      <c r="AS80" s="121"/>
      <c r="AT80" s="117" t="s">
        <v>16</v>
      </c>
    </row>
    <row r="81" spans="1:46" s="87" customFormat="1" ht="80.099999999999994" customHeight="1">
      <c r="A81" s="97"/>
      <c r="B81" s="102"/>
      <c r="C81" s="98"/>
      <c r="D81" s="110"/>
      <c r="E81" s="259"/>
      <c r="F81" s="101"/>
      <c r="G81" s="115"/>
      <c r="H81" s="327"/>
      <c r="I81" s="113"/>
      <c r="J81" s="103"/>
      <c r="K81" s="312"/>
      <c r="L81" s="312"/>
      <c r="M81" s="312"/>
      <c r="N81" s="104"/>
      <c r="O81" s="313"/>
      <c r="P81" s="312"/>
      <c r="Q81" s="116"/>
      <c r="R81" s="314"/>
      <c r="S81" s="315"/>
      <c r="T81" s="312"/>
      <c r="U81" s="316"/>
      <c r="V81" s="317"/>
      <c r="W81" s="315"/>
      <c r="X81" s="312"/>
      <c r="Y81" s="312"/>
      <c r="Z81" s="312"/>
      <c r="AA81" s="312"/>
      <c r="AB81" s="318"/>
      <c r="AC81" s="315"/>
      <c r="AD81" s="312"/>
      <c r="AE81" s="319"/>
      <c r="AF81" s="313"/>
      <c r="AG81" s="319"/>
      <c r="AH81" s="320"/>
      <c r="AI81" s="321"/>
      <c r="AJ81" s="322"/>
      <c r="AK81" s="323"/>
      <c r="AL81" s="109"/>
      <c r="AM81" s="107"/>
      <c r="AN81" s="107"/>
      <c r="AO81" s="107"/>
      <c r="AP81" s="108"/>
      <c r="AQ81" s="88"/>
      <c r="AR81" s="116"/>
      <c r="AS81" s="121"/>
      <c r="AT81" s="117" t="s">
        <v>16</v>
      </c>
    </row>
    <row r="82" spans="1:46" s="87" customFormat="1" ht="80.099999999999994" customHeight="1">
      <c r="A82" s="97"/>
      <c r="B82" s="102"/>
      <c r="C82" s="98"/>
      <c r="D82" s="110"/>
      <c r="E82" s="259"/>
      <c r="F82" s="101"/>
      <c r="G82" s="115"/>
      <c r="H82" s="327"/>
      <c r="I82" s="113"/>
      <c r="J82" s="103"/>
      <c r="K82" s="312"/>
      <c r="L82" s="312"/>
      <c r="M82" s="312"/>
      <c r="N82" s="104"/>
      <c r="O82" s="313"/>
      <c r="P82" s="312"/>
      <c r="Q82" s="116"/>
      <c r="R82" s="314"/>
      <c r="S82" s="315"/>
      <c r="T82" s="312"/>
      <c r="U82" s="316"/>
      <c r="V82" s="317"/>
      <c r="W82" s="315"/>
      <c r="X82" s="312"/>
      <c r="Y82" s="312"/>
      <c r="Z82" s="312"/>
      <c r="AA82" s="312"/>
      <c r="AB82" s="318"/>
      <c r="AC82" s="315"/>
      <c r="AD82" s="312"/>
      <c r="AE82" s="319"/>
      <c r="AF82" s="313"/>
      <c r="AG82" s="319"/>
      <c r="AH82" s="320"/>
      <c r="AI82" s="321"/>
      <c r="AJ82" s="322"/>
      <c r="AK82" s="323"/>
      <c r="AL82" s="109"/>
      <c r="AM82" s="107"/>
      <c r="AN82" s="107"/>
      <c r="AO82" s="107"/>
      <c r="AP82" s="108"/>
      <c r="AQ82" s="88"/>
      <c r="AR82" s="116"/>
      <c r="AS82" s="121"/>
      <c r="AT82" s="117" t="s">
        <v>16</v>
      </c>
    </row>
    <row r="83" spans="1:46" s="87" customFormat="1" ht="80.099999999999994" customHeight="1">
      <c r="A83" s="97"/>
      <c r="B83" s="102"/>
      <c r="C83" s="98"/>
      <c r="D83" s="110"/>
      <c r="E83" s="259"/>
      <c r="F83" s="101"/>
      <c r="G83" s="115"/>
      <c r="H83" s="112"/>
      <c r="I83" s="113"/>
      <c r="J83" s="103"/>
      <c r="K83" s="312"/>
      <c r="L83" s="312"/>
      <c r="M83" s="312"/>
      <c r="N83" s="104"/>
      <c r="O83" s="313"/>
      <c r="P83" s="312"/>
      <c r="Q83" s="116"/>
      <c r="R83" s="314"/>
      <c r="S83" s="315"/>
      <c r="T83" s="312"/>
      <c r="U83" s="316"/>
      <c r="V83" s="317"/>
      <c r="W83" s="315"/>
      <c r="X83" s="312"/>
      <c r="Y83" s="312"/>
      <c r="Z83" s="312"/>
      <c r="AA83" s="312"/>
      <c r="AB83" s="318"/>
      <c r="AC83" s="315"/>
      <c r="AD83" s="312"/>
      <c r="AE83" s="319"/>
      <c r="AF83" s="313"/>
      <c r="AG83" s="319"/>
      <c r="AH83" s="320"/>
      <c r="AI83" s="321"/>
      <c r="AJ83" s="322"/>
      <c r="AK83" s="323"/>
      <c r="AL83" s="109"/>
      <c r="AM83" s="107"/>
      <c r="AN83" s="107"/>
      <c r="AO83" s="107"/>
      <c r="AP83" s="108"/>
      <c r="AQ83" s="88"/>
      <c r="AR83" s="116"/>
      <c r="AS83" s="121"/>
      <c r="AT83" s="117" t="s">
        <v>16</v>
      </c>
    </row>
    <row r="84" spans="1:46" s="87" customFormat="1" ht="80.099999999999994" customHeight="1">
      <c r="A84" s="97"/>
      <c r="B84" s="102"/>
      <c r="C84" s="98"/>
      <c r="D84" s="110"/>
      <c r="E84" s="259"/>
      <c r="F84" s="101"/>
      <c r="G84" s="115"/>
      <c r="H84" s="112"/>
      <c r="I84" s="113"/>
      <c r="J84" s="103"/>
      <c r="K84" s="312"/>
      <c r="L84" s="312"/>
      <c r="M84" s="312"/>
      <c r="N84" s="104"/>
      <c r="O84" s="313"/>
      <c r="P84" s="312"/>
      <c r="Q84" s="116"/>
      <c r="R84" s="314"/>
      <c r="S84" s="315"/>
      <c r="T84" s="312"/>
      <c r="U84" s="316"/>
      <c r="V84" s="317"/>
      <c r="W84" s="315"/>
      <c r="X84" s="312"/>
      <c r="Y84" s="312"/>
      <c r="Z84" s="312"/>
      <c r="AA84" s="312"/>
      <c r="AB84" s="318"/>
      <c r="AC84" s="315"/>
      <c r="AD84" s="312"/>
      <c r="AE84" s="319"/>
      <c r="AF84" s="313"/>
      <c r="AG84" s="319"/>
      <c r="AH84" s="320"/>
      <c r="AI84" s="321"/>
      <c r="AJ84" s="322"/>
      <c r="AK84" s="323"/>
      <c r="AL84" s="109"/>
      <c r="AM84" s="107"/>
      <c r="AN84" s="107"/>
      <c r="AO84" s="107"/>
      <c r="AP84" s="108"/>
      <c r="AQ84" s="88"/>
      <c r="AR84" s="116"/>
      <c r="AS84" s="121"/>
      <c r="AT84" s="117" t="s">
        <v>16</v>
      </c>
    </row>
    <row r="85" spans="1:46" s="87" customFormat="1" ht="80.099999999999994" customHeight="1">
      <c r="A85" s="97"/>
      <c r="B85" s="102"/>
      <c r="C85" s="98"/>
      <c r="D85" s="110"/>
      <c r="E85" s="259"/>
      <c r="F85" s="101"/>
      <c r="G85" s="115"/>
      <c r="H85" s="112"/>
      <c r="I85" s="113"/>
      <c r="J85" s="103"/>
      <c r="K85" s="312"/>
      <c r="L85" s="312"/>
      <c r="M85" s="312"/>
      <c r="N85" s="104"/>
      <c r="O85" s="313"/>
      <c r="P85" s="312"/>
      <c r="Q85" s="116"/>
      <c r="R85" s="314"/>
      <c r="S85" s="315"/>
      <c r="T85" s="312"/>
      <c r="U85" s="316"/>
      <c r="V85" s="317"/>
      <c r="W85" s="315"/>
      <c r="X85" s="312"/>
      <c r="Y85" s="312"/>
      <c r="Z85" s="312"/>
      <c r="AA85" s="312"/>
      <c r="AB85" s="318"/>
      <c r="AC85" s="315"/>
      <c r="AD85" s="312"/>
      <c r="AE85" s="319"/>
      <c r="AF85" s="313"/>
      <c r="AG85" s="319"/>
      <c r="AH85" s="320"/>
      <c r="AI85" s="321"/>
      <c r="AJ85" s="322"/>
      <c r="AK85" s="323"/>
      <c r="AL85" s="109"/>
      <c r="AM85" s="107"/>
      <c r="AN85" s="107"/>
      <c r="AO85" s="107"/>
      <c r="AP85" s="108"/>
      <c r="AQ85" s="88"/>
      <c r="AR85" s="116"/>
      <c r="AS85" s="121"/>
      <c r="AT85" s="117" t="s">
        <v>16</v>
      </c>
    </row>
    <row r="86" spans="1:46" s="87" customFormat="1" ht="80.099999999999994" customHeight="1">
      <c r="A86" s="97"/>
      <c r="B86" s="102"/>
      <c r="C86" s="98"/>
      <c r="D86" s="110"/>
      <c r="E86" s="259"/>
      <c r="F86" s="101"/>
      <c r="G86" s="115"/>
      <c r="H86" s="112"/>
      <c r="I86" s="113"/>
      <c r="J86" s="103"/>
      <c r="K86" s="312"/>
      <c r="L86" s="312"/>
      <c r="M86" s="312"/>
      <c r="N86" s="104"/>
      <c r="O86" s="313"/>
      <c r="P86" s="312"/>
      <c r="Q86" s="116"/>
      <c r="R86" s="314"/>
      <c r="S86" s="315"/>
      <c r="T86" s="312"/>
      <c r="U86" s="316"/>
      <c r="V86" s="317"/>
      <c r="W86" s="315"/>
      <c r="X86" s="312"/>
      <c r="Y86" s="312"/>
      <c r="Z86" s="312"/>
      <c r="AA86" s="312"/>
      <c r="AB86" s="318"/>
      <c r="AC86" s="315"/>
      <c r="AD86" s="312"/>
      <c r="AE86" s="319"/>
      <c r="AF86" s="313"/>
      <c r="AG86" s="319"/>
      <c r="AH86" s="320"/>
      <c r="AI86" s="321"/>
      <c r="AJ86" s="322"/>
      <c r="AK86" s="323"/>
      <c r="AL86" s="109"/>
      <c r="AM86" s="107"/>
      <c r="AN86" s="107"/>
      <c r="AO86" s="107"/>
      <c r="AP86" s="108"/>
      <c r="AQ86" s="88"/>
      <c r="AR86" s="116"/>
      <c r="AS86" s="121"/>
      <c r="AT86" s="117" t="s">
        <v>16</v>
      </c>
    </row>
    <row r="87" spans="1:46" s="87" customFormat="1" ht="80.099999999999994" customHeight="1">
      <c r="A87" s="97"/>
      <c r="B87" s="102"/>
      <c r="C87" s="98"/>
      <c r="D87" s="110"/>
      <c r="E87" s="259"/>
      <c r="F87" s="101"/>
      <c r="G87" s="115"/>
      <c r="H87" s="112"/>
      <c r="I87" s="113"/>
      <c r="J87" s="103"/>
      <c r="K87" s="312"/>
      <c r="L87" s="312"/>
      <c r="M87" s="312"/>
      <c r="N87" s="104"/>
      <c r="O87" s="313"/>
      <c r="P87" s="312"/>
      <c r="Q87" s="116"/>
      <c r="R87" s="314"/>
      <c r="S87" s="315"/>
      <c r="T87" s="312"/>
      <c r="U87" s="316"/>
      <c r="V87" s="317"/>
      <c r="W87" s="315"/>
      <c r="X87" s="312"/>
      <c r="Y87" s="312"/>
      <c r="Z87" s="312"/>
      <c r="AA87" s="312"/>
      <c r="AB87" s="318"/>
      <c r="AC87" s="315"/>
      <c r="AD87" s="312"/>
      <c r="AE87" s="319"/>
      <c r="AF87" s="313"/>
      <c r="AG87" s="319"/>
      <c r="AH87" s="320"/>
      <c r="AI87" s="321"/>
      <c r="AJ87" s="322"/>
      <c r="AK87" s="323"/>
      <c r="AL87" s="109"/>
      <c r="AM87" s="107"/>
      <c r="AN87" s="107"/>
      <c r="AO87" s="107"/>
      <c r="AP87" s="108"/>
      <c r="AQ87" s="88"/>
      <c r="AR87" s="116"/>
      <c r="AS87" s="121"/>
      <c r="AT87" s="117" t="s">
        <v>16</v>
      </c>
    </row>
    <row r="88" spans="1:46" s="87" customFormat="1" ht="80.099999999999994" customHeight="1">
      <c r="A88" s="97"/>
      <c r="B88" s="102"/>
      <c r="C88" s="98"/>
      <c r="D88" s="110"/>
      <c r="E88" s="259"/>
      <c r="F88" s="101"/>
      <c r="G88" s="115"/>
      <c r="H88" s="112"/>
      <c r="I88" s="113"/>
      <c r="J88" s="103"/>
      <c r="K88" s="312"/>
      <c r="L88" s="312"/>
      <c r="M88" s="312"/>
      <c r="N88" s="104"/>
      <c r="O88" s="313"/>
      <c r="P88" s="312"/>
      <c r="Q88" s="116"/>
      <c r="R88" s="314"/>
      <c r="S88" s="315"/>
      <c r="T88" s="312"/>
      <c r="U88" s="316"/>
      <c r="V88" s="317"/>
      <c r="W88" s="315"/>
      <c r="X88" s="312"/>
      <c r="Y88" s="312"/>
      <c r="Z88" s="312"/>
      <c r="AA88" s="312"/>
      <c r="AB88" s="318"/>
      <c r="AC88" s="315"/>
      <c r="AD88" s="312"/>
      <c r="AE88" s="319"/>
      <c r="AF88" s="313"/>
      <c r="AG88" s="319"/>
      <c r="AH88" s="320"/>
      <c r="AI88" s="321"/>
      <c r="AJ88" s="322"/>
      <c r="AK88" s="323"/>
      <c r="AL88" s="109"/>
      <c r="AM88" s="107"/>
      <c r="AN88" s="107"/>
      <c r="AO88" s="107"/>
      <c r="AP88" s="108"/>
      <c r="AQ88" s="88"/>
      <c r="AR88" s="116"/>
      <c r="AS88" s="328"/>
      <c r="AT88" s="117" t="s">
        <v>16</v>
      </c>
    </row>
    <row r="89" spans="1:46" s="87" customFormat="1" ht="80.099999999999994" customHeight="1">
      <c r="A89" s="97"/>
      <c r="B89" s="102"/>
      <c r="C89" s="98"/>
      <c r="D89" s="110"/>
      <c r="E89" s="259"/>
      <c r="F89" s="101"/>
      <c r="G89" s="115"/>
      <c r="H89" s="112"/>
      <c r="I89" s="113"/>
      <c r="J89" s="103"/>
      <c r="K89" s="312"/>
      <c r="L89" s="312"/>
      <c r="M89" s="312"/>
      <c r="N89" s="104"/>
      <c r="O89" s="313"/>
      <c r="P89" s="312"/>
      <c r="Q89" s="116"/>
      <c r="R89" s="314"/>
      <c r="S89" s="315"/>
      <c r="T89" s="312"/>
      <c r="U89" s="316"/>
      <c r="V89" s="317"/>
      <c r="W89" s="315"/>
      <c r="X89" s="312"/>
      <c r="Y89" s="312"/>
      <c r="Z89" s="312"/>
      <c r="AA89" s="312"/>
      <c r="AB89" s="318"/>
      <c r="AC89" s="315"/>
      <c r="AD89" s="312"/>
      <c r="AE89" s="319"/>
      <c r="AF89" s="313"/>
      <c r="AG89" s="319"/>
      <c r="AH89" s="320"/>
      <c r="AI89" s="321"/>
      <c r="AJ89" s="322"/>
      <c r="AK89" s="323"/>
      <c r="AL89" s="109"/>
      <c r="AM89" s="107"/>
      <c r="AN89" s="107"/>
      <c r="AO89" s="107"/>
      <c r="AP89" s="108"/>
      <c r="AQ89" s="88"/>
      <c r="AR89" s="116"/>
      <c r="AS89" s="328"/>
      <c r="AT89" s="117" t="s">
        <v>16</v>
      </c>
    </row>
    <row r="90" spans="1:46" s="87" customFormat="1" ht="80.099999999999994" customHeight="1">
      <c r="A90" s="97"/>
      <c r="B90" s="102"/>
      <c r="C90" s="98"/>
      <c r="D90" s="110"/>
      <c r="E90" s="259"/>
      <c r="F90" s="101"/>
      <c r="G90" s="115"/>
      <c r="H90" s="112"/>
      <c r="I90" s="113"/>
      <c r="J90" s="103"/>
      <c r="K90" s="312"/>
      <c r="L90" s="312"/>
      <c r="M90" s="312"/>
      <c r="N90" s="104"/>
      <c r="O90" s="313"/>
      <c r="P90" s="312"/>
      <c r="Q90" s="116"/>
      <c r="R90" s="314"/>
      <c r="S90" s="315"/>
      <c r="T90" s="312"/>
      <c r="U90" s="316"/>
      <c r="V90" s="317"/>
      <c r="W90" s="315"/>
      <c r="X90" s="312"/>
      <c r="Y90" s="312"/>
      <c r="Z90" s="312"/>
      <c r="AA90" s="312"/>
      <c r="AB90" s="318"/>
      <c r="AC90" s="315"/>
      <c r="AD90" s="312"/>
      <c r="AE90" s="319"/>
      <c r="AF90" s="313"/>
      <c r="AG90" s="319"/>
      <c r="AH90" s="320"/>
      <c r="AI90" s="321"/>
      <c r="AJ90" s="322"/>
      <c r="AK90" s="323"/>
      <c r="AL90" s="109"/>
      <c r="AM90" s="107"/>
      <c r="AN90" s="107"/>
      <c r="AO90" s="107"/>
      <c r="AP90" s="108"/>
      <c r="AQ90" s="88"/>
      <c r="AR90" s="116"/>
      <c r="AS90" s="328"/>
      <c r="AT90" s="117" t="s">
        <v>16</v>
      </c>
    </row>
    <row r="91" spans="1:46" s="87" customFormat="1" ht="80.099999999999994" customHeight="1">
      <c r="A91" s="97"/>
      <c r="B91" s="102"/>
      <c r="C91" s="98"/>
      <c r="D91" s="110"/>
      <c r="E91" s="259"/>
      <c r="F91" s="101"/>
      <c r="G91" s="115"/>
      <c r="H91" s="112"/>
      <c r="I91" s="113"/>
      <c r="J91" s="103"/>
      <c r="K91" s="312"/>
      <c r="L91" s="312"/>
      <c r="M91" s="312"/>
      <c r="N91" s="104"/>
      <c r="O91" s="313"/>
      <c r="P91" s="312"/>
      <c r="Q91" s="116"/>
      <c r="R91" s="314"/>
      <c r="S91" s="315"/>
      <c r="T91" s="312"/>
      <c r="U91" s="316"/>
      <c r="V91" s="317"/>
      <c r="W91" s="315"/>
      <c r="X91" s="312"/>
      <c r="Y91" s="312"/>
      <c r="Z91" s="312"/>
      <c r="AA91" s="312"/>
      <c r="AB91" s="318"/>
      <c r="AC91" s="315"/>
      <c r="AD91" s="312"/>
      <c r="AE91" s="319"/>
      <c r="AF91" s="313"/>
      <c r="AG91" s="319"/>
      <c r="AH91" s="320"/>
      <c r="AI91" s="321"/>
      <c r="AJ91" s="322"/>
      <c r="AK91" s="323"/>
      <c r="AL91" s="109"/>
      <c r="AM91" s="107"/>
      <c r="AN91" s="107"/>
      <c r="AO91" s="107"/>
      <c r="AP91" s="108"/>
      <c r="AQ91" s="88"/>
      <c r="AR91" s="116"/>
      <c r="AS91" s="121"/>
      <c r="AT91" s="117" t="s">
        <v>16</v>
      </c>
    </row>
    <row r="92" spans="1:46" s="87" customFormat="1" ht="80.099999999999994" customHeight="1">
      <c r="A92" s="97"/>
      <c r="B92" s="102"/>
      <c r="C92" s="98"/>
      <c r="D92" s="110"/>
      <c r="E92" s="259"/>
      <c r="F92" s="101"/>
      <c r="G92" s="115"/>
      <c r="H92" s="112"/>
      <c r="I92" s="113"/>
      <c r="J92" s="103"/>
      <c r="K92" s="312"/>
      <c r="L92" s="312"/>
      <c r="M92" s="312"/>
      <c r="N92" s="104"/>
      <c r="O92" s="313"/>
      <c r="P92" s="312"/>
      <c r="Q92" s="116"/>
      <c r="R92" s="314"/>
      <c r="S92" s="315"/>
      <c r="T92" s="312"/>
      <c r="U92" s="316"/>
      <c r="V92" s="317"/>
      <c r="W92" s="315"/>
      <c r="X92" s="312"/>
      <c r="Y92" s="312"/>
      <c r="Z92" s="312"/>
      <c r="AA92" s="312"/>
      <c r="AB92" s="318"/>
      <c r="AC92" s="315"/>
      <c r="AD92" s="312"/>
      <c r="AE92" s="319"/>
      <c r="AF92" s="313"/>
      <c r="AG92" s="319"/>
      <c r="AH92" s="320"/>
      <c r="AI92" s="321"/>
      <c r="AJ92" s="322"/>
      <c r="AK92" s="323"/>
      <c r="AL92" s="109"/>
      <c r="AM92" s="107"/>
      <c r="AN92" s="107"/>
      <c r="AO92" s="107"/>
      <c r="AP92" s="108"/>
      <c r="AQ92" s="88"/>
      <c r="AR92" s="116"/>
      <c r="AS92" s="121"/>
      <c r="AT92" s="117" t="s">
        <v>16</v>
      </c>
    </row>
    <row r="93" spans="1:46" s="87" customFormat="1" ht="80.099999999999994" customHeight="1">
      <c r="A93" s="97"/>
      <c r="B93" s="102"/>
      <c r="C93" s="98"/>
      <c r="D93" s="110"/>
      <c r="E93" s="259"/>
      <c r="F93" s="101"/>
      <c r="G93" s="115"/>
      <c r="H93" s="112"/>
      <c r="I93" s="113"/>
      <c r="J93" s="103"/>
      <c r="K93" s="312"/>
      <c r="L93" s="312"/>
      <c r="M93" s="312"/>
      <c r="N93" s="104"/>
      <c r="O93" s="313"/>
      <c r="P93" s="312"/>
      <c r="Q93" s="116"/>
      <c r="R93" s="314"/>
      <c r="S93" s="315"/>
      <c r="T93" s="312"/>
      <c r="U93" s="316"/>
      <c r="V93" s="317"/>
      <c r="W93" s="315"/>
      <c r="X93" s="312"/>
      <c r="Y93" s="312"/>
      <c r="Z93" s="312"/>
      <c r="AA93" s="312"/>
      <c r="AB93" s="318"/>
      <c r="AC93" s="315"/>
      <c r="AD93" s="312"/>
      <c r="AE93" s="319"/>
      <c r="AF93" s="313"/>
      <c r="AG93" s="319"/>
      <c r="AH93" s="320"/>
      <c r="AI93" s="321"/>
      <c r="AJ93" s="322"/>
      <c r="AK93" s="323"/>
      <c r="AL93" s="109"/>
      <c r="AM93" s="107"/>
      <c r="AN93" s="107"/>
      <c r="AO93" s="107"/>
      <c r="AP93" s="108"/>
      <c r="AQ93" s="88"/>
      <c r="AR93" s="116"/>
      <c r="AS93" s="121"/>
      <c r="AT93" s="117" t="s">
        <v>16</v>
      </c>
    </row>
    <row r="94" spans="1:46" s="87" customFormat="1" ht="80.099999999999994" customHeight="1">
      <c r="A94" s="97"/>
      <c r="B94" s="102"/>
      <c r="C94" s="98"/>
      <c r="D94" s="110"/>
      <c r="E94" s="259"/>
      <c r="F94" s="101"/>
      <c r="G94" s="115"/>
      <c r="H94" s="112"/>
      <c r="I94" s="113"/>
      <c r="J94" s="103"/>
      <c r="K94" s="312"/>
      <c r="L94" s="312"/>
      <c r="M94" s="312"/>
      <c r="N94" s="104"/>
      <c r="O94" s="313"/>
      <c r="P94" s="312"/>
      <c r="Q94" s="116"/>
      <c r="R94" s="314"/>
      <c r="S94" s="315"/>
      <c r="T94" s="312"/>
      <c r="U94" s="316"/>
      <c r="V94" s="317"/>
      <c r="W94" s="315"/>
      <c r="X94" s="312"/>
      <c r="Y94" s="312"/>
      <c r="Z94" s="312"/>
      <c r="AA94" s="312"/>
      <c r="AB94" s="318"/>
      <c r="AC94" s="315"/>
      <c r="AD94" s="312"/>
      <c r="AE94" s="319"/>
      <c r="AF94" s="313"/>
      <c r="AG94" s="319"/>
      <c r="AH94" s="320"/>
      <c r="AI94" s="321"/>
      <c r="AJ94" s="322"/>
      <c r="AK94" s="323"/>
      <c r="AL94" s="109"/>
      <c r="AM94" s="107"/>
      <c r="AN94" s="107"/>
      <c r="AO94" s="107"/>
      <c r="AP94" s="108"/>
      <c r="AQ94" s="88"/>
      <c r="AR94" s="116"/>
      <c r="AS94" s="121"/>
      <c r="AT94" s="117" t="s">
        <v>16</v>
      </c>
    </row>
    <row r="95" spans="1:46" s="87" customFormat="1" ht="80.099999999999994" customHeight="1">
      <c r="A95" s="97"/>
      <c r="B95" s="102"/>
      <c r="C95" s="98"/>
      <c r="D95" s="111"/>
      <c r="E95" s="259"/>
      <c r="F95" s="101"/>
      <c r="G95" s="115"/>
      <c r="H95" s="112"/>
      <c r="I95" s="113"/>
      <c r="J95" s="103"/>
      <c r="K95" s="312"/>
      <c r="L95" s="312"/>
      <c r="M95" s="312"/>
      <c r="N95" s="104"/>
      <c r="O95" s="313"/>
      <c r="P95" s="312"/>
      <c r="Q95" s="116"/>
      <c r="R95" s="325"/>
      <c r="S95" s="315"/>
      <c r="T95" s="312"/>
      <c r="U95" s="326"/>
      <c r="V95" s="317"/>
      <c r="W95" s="315"/>
      <c r="X95" s="312"/>
      <c r="Y95" s="312"/>
      <c r="Z95" s="312"/>
      <c r="AA95" s="312"/>
      <c r="AB95" s="318"/>
      <c r="AC95" s="315"/>
      <c r="AD95" s="312"/>
      <c r="AE95" s="319"/>
      <c r="AF95" s="313"/>
      <c r="AG95" s="319"/>
      <c r="AH95" s="320"/>
      <c r="AI95" s="321"/>
      <c r="AJ95" s="312"/>
      <c r="AK95" s="323"/>
      <c r="AL95" s="109"/>
      <c r="AM95" s="107"/>
      <c r="AN95" s="107"/>
      <c r="AO95" s="107"/>
      <c r="AP95" s="108"/>
      <c r="AQ95" s="88"/>
      <c r="AR95" s="116"/>
      <c r="AS95" s="121"/>
      <c r="AT95" s="117" t="s">
        <v>16</v>
      </c>
    </row>
    <row r="96" spans="1:46" s="87" customFormat="1" ht="80.099999999999994" customHeight="1">
      <c r="A96" s="97"/>
      <c r="B96" s="102"/>
      <c r="C96" s="98"/>
      <c r="D96" s="111"/>
      <c r="E96" s="259"/>
      <c r="F96" s="101"/>
      <c r="G96" s="115"/>
      <c r="H96" s="112"/>
      <c r="I96" s="113"/>
      <c r="J96" s="103"/>
      <c r="K96" s="312"/>
      <c r="L96" s="312"/>
      <c r="M96" s="312"/>
      <c r="N96" s="104"/>
      <c r="O96" s="313"/>
      <c r="P96" s="312"/>
      <c r="Q96" s="116"/>
      <c r="R96" s="325"/>
      <c r="S96" s="315"/>
      <c r="T96" s="312"/>
      <c r="U96" s="326"/>
      <c r="V96" s="317"/>
      <c r="W96" s="315"/>
      <c r="X96" s="312"/>
      <c r="Y96" s="312"/>
      <c r="Z96" s="312"/>
      <c r="AA96" s="312"/>
      <c r="AB96" s="318"/>
      <c r="AC96" s="315"/>
      <c r="AD96" s="312"/>
      <c r="AE96" s="319"/>
      <c r="AF96" s="313"/>
      <c r="AG96" s="319"/>
      <c r="AH96" s="320"/>
      <c r="AI96" s="321"/>
      <c r="AJ96" s="312"/>
      <c r="AK96" s="323"/>
      <c r="AL96" s="109"/>
      <c r="AM96" s="107"/>
      <c r="AN96" s="107"/>
      <c r="AO96" s="107"/>
      <c r="AP96" s="108"/>
      <c r="AQ96" s="88"/>
      <c r="AR96" s="116"/>
      <c r="AS96" s="121"/>
      <c r="AT96" s="117" t="s">
        <v>16</v>
      </c>
    </row>
    <row r="97" spans="1:46" s="87" customFormat="1" ht="80.099999999999994" customHeight="1">
      <c r="A97" s="97"/>
      <c r="B97" s="102"/>
      <c r="C97" s="98"/>
      <c r="D97" s="111"/>
      <c r="E97" s="259"/>
      <c r="F97" s="101"/>
      <c r="G97" s="115"/>
      <c r="H97" s="112"/>
      <c r="I97" s="113"/>
      <c r="J97" s="103"/>
      <c r="K97" s="312"/>
      <c r="L97" s="312"/>
      <c r="M97" s="312"/>
      <c r="N97" s="104"/>
      <c r="O97" s="313"/>
      <c r="P97" s="312"/>
      <c r="Q97" s="116"/>
      <c r="R97" s="325"/>
      <c r="S97" s="315"/>
      <c r="T97" s="312"/>
      <c r="U97" s="326"/>
      <c r="V97" s="317"/>
      <c r="W97" s="315"/>
      <c r="X97" s="312"/>
      <c r="Y97" s="312"/>
      <c r="Z97" s="312"/>
      <c r="AA97" s="312"/>
      <c r="AB97" s="318"/>
      <c r="AC97" s="315"/>
      <c r="AD97" s="312"/>
      <c r="AE97" s="319"/>
      <c r="AF97" s="313"/>
      <c r="AG97" s="319"/>
      <c r="AH97" s="320"/>
      <c r="AI97" s="321"/>
      <c r="AJ97" s="312"/>
      <c r="AK97" s="323"/>
      <c r="AL97" s="109"/>
      <c r="AM97" s="107"/>
      <c r="AN97" s="107"/>
      <c r="AO97" s="107"/>
      <c r="AP97" s="108"/>
      <c r="AQ97" s="88"/>
      <c r="AR97" s="116"/>
      <c r="AS97" s="121"/>
      <c r="AT97" s="117" t="s">
        <v>16</v>
      </c>
    </row>
    <row r="98" spans="1:46" s="87" customFormat="1" ht="80.099999999999994" customHeight="1">
      <c r="A98" s="97"/>
      <c r="B98" s="102"/>
      <c r="C98" s="98"/>
      <c r="D98" s="111"/>
      <c r="E98" s="259"/>
      <c r="F98" s="101"/>
      <c r="G98" s="115"/>
      <c r="H98" s="112"/>
      <c r="I98" s="113"/>
      <c r="J98" s="103"/>
      <c r="K98" s="312"/>
      <c r="L98" s="312"/>
      <c r="M98" s="312"/>
      <c r="N98" s="104"/>
      <c r="O98" s="313"/>
      <c r="P98" s="312"/>
      <c r="Q98" s="116"/>
      <c r="R98" s="314"/>
      <c r="S98" s="315"/>
      <c r="T98" s="312"/>
      <c r="U98" s="316"/>
      <c r="V98" s="317"/>
      <c r="W98" s="315"/>
      <c r="X98" s="312"/>
      <c r="Y98" s="312"/>
      <c r="Z98" s="312"/>
      <c r="AA98" s="312"/>
      <c r="AB98" s="318"/>
      <c r="AC98" s="315"/>
      <c r="AD98" s="312"/>
      <c r="AE98" s="319"/>
      <c r="AF98" s="313"/>
      <c r="AG98" s="319"/>
      <c r="AH98" s="320"/>
      <c r="AI98" s="321"/>
      <c r="AJ98" s="322"/>
      <c r="AK98" s="323"/>
      <c r="AL98" s="109"/>
      <c r="AM98" s="107"/>
      <c r="AN98" s="107"/>
      <c r="AO98" s="107"/>
      <c r="AP98" s="108"/>
      <c r="AQ98" s="88"/>
      <c r="AR98" s="116"/>
      <c r="AS98" s="121"/>
      <c r="AT98" s="117" t="s">
        <v>16</v>
      </c>
    </row>
    <row r="99" spans="1:46" s="87" customFormat="1" ht="80.099999999999994" customHeight="1">
      <c r="A99" s="97"/>
      <c r="B99" s="102"/>
      <c r="C99" s="98"/>
      <c r="D99" s="111"/>
      <c r="E99" s="259"/>
      <c r="F99" s="101"/>
      <c r="G99" s="115"/>
      <c r="H99" s="112"/>
      <c r="I99" s="113"/>
      <c r="J99" s="103"/>
      <c r="K99" s="312"/>
      <c r="L99" s="312"/>
      <c r="M99" s="312"/>
      <c r="N99" s="104"/>
      <c r="O99" s="313"/>
      <c r="P99" s="312"/>
      <c r="Q99" s="116"/>
      <c r="R99" s="314"/>
      <c r="S99" s="315"/>
      <c r="T99" s="312"/>
      <c r="U99" s="316"/>
      <c r="V99" s="317"/>
      <c r="W99" s="315"/>
      <c r="X99" s="312"/>
      <c r="Y99" s="312"/>
      <c r="Z99" s="312"/>
      <c r="AA99" s="312"/>
      <c r="AB99" s="318"/>
      <c r="AC99" s="315"/>
      <c r="AD99" s="312"/>
      <c r="AE99" s="319"/>
      <c r="AF99" s="313"/>
      <c r="AG99" s="319"/>
      <c r="AH99" s="320"/>
      <c r="AI99" s="321"/>
      <c r="AJ99" s="312"/>
      <c r="AK99" s="323"/>
      <c r="AL99" s="109"/>
      <c r="AM99" s="107"/>
      <c r="AN99" s="107"/>
      <c r="AO99" s="107"/>
      <c r="AP99" s="108"/>
      <c r="AQ99" s="88"/>
      <c r="AR99" s="116"/>
      <c r="AS99" s="121"/>
      <c r="AT99" s="117" t="s">
        <v>16</v>
      </c>
    </row>
    <row r="100" spans="1:46" s="87" customFormat="1" ht="80.099999999999994" customHeight="1">
      <c r="A100" s="97"/>
      <c r="B100" s="102"/>
      <c r="C100" s="98"/>
      <c r="D100" s="111"/>
      <c r="E100" s="259"/>
      <c r="F100" s="101"/>
      <c r="G100" s="115"/>
      <c r="H100" s="112"/>
      <c r="I100" s="113"/>
      <c r="J100" s="103"/>
      <c r="K100" s="312"/>
      <c r="L100" s="312"/>
      <c r="M100" s="312"/>
      <c r="N100" s="104"/>
      <c r="O100" s="313"/>
      <c r="P100" s="312"/>
      <c r="Q100" s="116"/>
      <c r="R100" s="314"/>
      <c r="S100" s="315"/>
      <c r="T100" s="312"/>
      <c r="U100" s="316"/>
      <c r="V100" s="317"/>
      <c r="W100" s="315"/>
      <c r="X100" s="312"/>
      <c r="Y100" s="312"/>
      <c r="Z100" s="312"/>
      <c r="AA100" s="312"/>
      <c r="AB100" s="318"/>
      <c r="AC100" s="315"/>
      <c r="AD100" s="312"/>
      <c r="AE100" s="319"/>
      <c r="AF100" s="313"/>
      <c r="AG100" s="319"/>
      <c r="AH100" s="320"/>
      <c r="AI100" s="321"/>
      <c r="AJ100" s="322"/>
      <c r="AK100" s="323"/>
      <c r="AL100" s="109"/>
      <c r="AM100" s="107"/>
      <c r="AN100" s="107"/>
      <c r="AO100" s="107"/>
      <c r="AP100" s="108"/>
      <c r="AQ100" s="88"/>
      <c r="AR100" s="116"/>
      <c r="AS100" s="121"/>
      <c r="AT100" s="117" t="s">
        <v>16</v>
      </c>
    </row>
    <row r="101" spans="1:46" s="87" customFormat="1" ht="80.099999999999994" customHeight="1">
      <c r="A101" s="97"/>
      <c r="B101" s="102"/>
      <c r="C101" s="98"/>
      <c r="D101" s="111"/>
      <c r="E101" s="259"/>
      <c r="F101" s="101"/>
      <c r="G101" s="115"/>
      <c r="H101" s="112"/>
      <c r="I101" s="113"/>
      <c r="J101" s="103"/>
      <c r="K101" s="312"/>
      <c r="L101" s="312"/>
      <c r="M101" s="312"/>
      <c r="N101" s="104"/>
      <c r="O101" s="313"/>
      <c r="P101" s="312"/>
      <c r="Q101" s="116"/>
      <c r="R101" s="314"/>
      <c r="S101" s="315"/>
      <c r="T101" s="312"/>
      <c r="U101" s="316"/>
      <c r="V101" s="317"/>
      <c r="W101" s="315"/>
      <c r="X101" s="312"/>
      <c r="Y101" s="312"/>
      <c r="Z101" s="312"/>
      <c r="AA101" s="312"/>
      <c r="AB101" s="318"/>
      <c r="AC101" s="315"/>
      <c r="AD101" s="312"/>
      <c r="AE101" s="319"/>
      <c r="AF101" s="313"/>
      <c r="AG101" s="319"/>
      <c r="AH101" s="320"/>
      <c r="AI101" s="321"/>
      <c r="AJ101" s="322"/>
      <c r="AK101" s="323"/>
      <c r="AL101" s="109"/>
      <c r="AM101" s="107"/>
      <c r="AN101" s="107"/>
      <c r="AO101" s="107"/>
      <c r="AP101" s="108"/>
      <c r="AQ101" s="88"/>
      <c r="AR101" s="116"/>
      <c r="AS101" s="121"/>
      <c r="AT101" s="117" t="s">
        <v>16</v>
      </c>
    </row>
    <row r="102" spans="1:46" s="87" customFormat="1" ht="80.099999999999994" customHeight="1">
      <c r="A102" s="97"/>
      <c r="B102" s="102"/>
      <c r="C102" s="98"/>
      <c r="D102" s="111"/>
      <c r="E102" s="259"/>
      <c r="F102" s="101"/>
      <c r="G102" s="114"/>
      <c r="H102" s="112"/>
      <c r="I102" s="113"/>
      <c r="J102" s="103"/>
      <c r="K102" s="312"/>
      <c r="L102" s="312"/>
      <c r="M102" s="312"/>
      <c r="N102" s="104"/>
      <c r="O102" s="313"/>
      <c r="P102" s="312"/>
      <c r="Q102" s="116"/>
      <c r="R102" s="314"/>
      <c r="S102" s="315"/>
      <c r="T102" s="312"/>
      <c r="U102" s="316"/>
      <c r="V102" s="317"/>
      <c r="W102" s="315"/>
      <c r="X102" s="312"/>
      <c r="Y102" s="312"/>
      <c r="Z102" s="312"/>
      <c r="AA102" s="312"/>
      <c r="AB102" s="318"/>
      <c r="AC102" s="315"/>
      <c r="AD102" s="312"/>
      <c r="AE102" s="319"/>
      <c r="AF102" s="313"/>
      <c r="AG102" s="319"/>
      <c r="AH102" s="320"/>
      <c r="AI102" s="321"/>
      <c r="AJ102" s="312"/>
      <c r="AK102" s="323"/>
      <c r="AL102" s="109"/>
      <c r="AM102" s="107"/>
      <c r="AN102" s="107"/>
      <c r="AO102" s="107"/>
      <c r="AP102" s="108"/>
      <c r="AQ102" s="88"/>
      <c r="AR102" s="116"/>
      <c r="AS102" s="121"/>
      <c r="AT102" s="117" t="s">
        <v>16</v>
      </c>
    </row>
    <row r="103" spans="1:46" s="87" customFormat="1" ht="80.099999999999994" customHeight="1">
      <c r="A103" s="97"/>
      <c r="B103" s="102"/>
      <c r="C103" s="98"/>
      <c r="D103" s="111"/>
      <c r="E103" s="259"/>
      <c r="F103" s="101"/>
      <c r="G103" s="114"/>
      <c r="H103" s="327"/>
      <c r="I103" s="113"/>
      <c r="J103" s="103"/>
      <c r="K103" s="312"/>
      <c r="L103" s="312"/>
      <c r="M103" s="312"/>
      <c r="N103" s="104"/>
      <c r="O103" s="313"/>
      <c r="P103" s="312"/>
      <c r="Q103" s="116"/>
      <c r="R103" s="314"/>
      <c r="S103" s="315"/>
      <c r="T103" s="312"/>
      <c r="U103" s="316"/>
      <c r="V103" s="317"/>
      <c r="W103" s="315"/>
      <c r="X103" s="312"/>
      <c r="Y103" s="312"/>
      <c r="Z103" s="312"/>
      <c r="AA103" s="312"/>
      <c r="AB103" s="318"/>
      <c r="AC103" s="315"/>
      <c r="AD103" s="312"/>
      <c r="AE103" s="319"/>
      <c r="AF103" s="313"/>
      <c r="AG103" s="319"/>
      <c r="AH103" s="320"/>
      <c r="AI103" s="321"/>
      <c r="AJ103" s="322"/>
      <c r="AK103" s="323"/>
      <c r="AL103" s="109"/>
      <c r="AM103" s="107"/>
      <c r="AN103" s="107"/>
      <c r="AO103" s="107"/>
      <c r="AP103" s="108"/>
      <c r="AQ103" s="88"/>
      <c r="AR103" s="116"/>
      <c r="AS103" s="121"/>
      <c r="AT103" s="117" t="s">
        <v>16</v>
      </c>
    </row>
    <row r="104" spans="1:46" s="87" customFormat="1" ht="80.099999999999994" customHeight="1">
      <c r="A104" s="97"/>
      <c r="B104" s="102"/>
      <c r="C104" s="98"/>
      <c r="D104" s="110"/>
      <c r="E104" s="259"/>
      <c r="F104" s="101"/>
      <c r="G104" s="115"/>
      <c r="H104" s="112"/>
      <c r="I104" s="113"/>
      <c r="J104" s="103"/>
      <c r="K104" s="312"/>
      <c r="L104" s="312"/>
      <c r="M104" s="312"/>
      <c r="N104" s="104"/>
      <c r="O104" s="313"/>
      <c r="P104" s="312"/>
      <c r="Q104" s="116"/>
      <c r="R104" s="314"/>
      <c r="S104" s="315"/>
      <c r="T104" s="312"/>
      <c r="U104" s="316"/>
      <c r="V104" s="317"/>
      <c r="W104" s="315"/>
      <c r="X104" s="312"/>
      <c r="Y104" s="312"/>
      <c r="Z104" s="312"/>
      <c r="AA104" s="312"/>
      <c r="AB104" s="318"/>
      <c r="AC104" s="315"/>
      <c r="AD104" s="312"/>
      <c r="AE104" s="319"/>
      <c r="AF104" s="313"/>
      <c r="AG104" s="319"/>
      <c r="AH104" s="320"/>
      <c r="AI104" s="321"/>
      <c r="AJ104" s="322"/>
      <c r="AK104" s="323"/>
      <c r="AL104" s="109"/>
      <c r="AM104" s="107"/>
      <c r="AN104" s="107"/>
      <c r="AO104" s="107"/>
      <c r="AP104" s="108"/>
      <c r="AQ104" s="88"/>
      <c r="AR104" s="116"/>
      <c r="AS104" s="121"/>
      <c r="AT104" s="117" t="s">
        <v>16</v>
      </c>
    </row>
    <row r="105" spans="1:46" s="87" customFormat="1" ht="80.099999999999994" customHeight="1">
      <c r="A105" s="97"/>
      <c r="B105" s="102"/>
      <c r="C105" s="98"/>
      <c r="D105" s="110"/>
      <c r="E105" s="259"/>
      <c r="F105" s="101"/>
      <c r="G105" s="115"/>
      <c r="H105" s="112"/>
      <c r="I105" s="113"/>
      <c r="J105" s="103"/>
      <c r="K105" s="312"/>
      <c r="L105" s="312"/>
      <c r="M105" s="312"/>
      <c r="N105" s="104"/>
      <c r="O105" s="313"/>
      <c r="P105" s="312"/>
      <c r="Q105" s="116"/>
      <c r="R105" s="314"/>
      <c r="S105" s="315"/>
      <c r="T105" s="312"/>
      <c r="U105" s="316"/>
      <c r="V105" s="317"/>
      <c r="W105" s="315"/>
      <c r="X105" s="312"/>
      <c r="Y105" s="312"/>
      <c r="Z105" s="312"/>
      <c r="AA105" s="312"/>
      <c r="AB105" s="318"/>
      <c r="AC105" s="315"/>
      <c r="AD105" s="312"/>
      <c r="AE105" s="319"/>
      <c r="AF105" s="313"/>
      <c r="AG105" s="319"/>
      <c r="AH105" s="320"/>
      <c r="AI105" s="321"/>
      <c r="AJ105" s="322"/>
      <c r="AK105" s="323"/>
      <c r="AL105" s="109"/>
      <c r="AM105" s="107"/>
      <c r="AN105" s="107"/>
      <c r="AO105" s="107"/>
      <c r="AP105" s="108"/>
      <c r="AQ105" s="88"/>
      <c r="AR105" s="116"/>
      <c r="AS105" s="121"/>
      <c r="AT105" s="117" t="s">
        <v>16</v>
      </c>
    </row>
    <row r="106" spans="1:46" s="87" customFormat="1" ht="80.099999999999994" customHeight="1">
      <c r="A106" s="97"/>
      <c r="B106" s="102"/>
      <c r="C106" s="98"/>
      <c r="D106" s="110"/>
      <c r="E106" s="259"/>
      <c r="F106" s="101"/>
      <c r="G106" s="115"/>
      <c r="H106" s="112"/>
      <c r="I106" s="113"/>
      <c r="J106" s="103"/>
      <c r="K106" s="312"/>
      <c r="L106" s="312"/>
      <c r="M106" s="312"/>
      <c r="N106" s="106"/>
      <c r="O106" s="313"/>
      <c r="P106" s="312"/>
      <c r="Q106" s="116"/>
      <c r="R106" s="314"/>
      <c r="S106" s="315"/>
      <c r="T106" s="312"/>
      <c r="U106" s="316"/>
      <c r="V106" s="317"/>
      <c r="W106" s="315"/>
      <c r="X106" s="312"/>
      <c r="Y106" s="312"/>
      <c r="Z106" s="312"/>
      <c r="AA106" s="312"/>
      <c r="AB106" s="318"/>
      <c r="AC106" s="315"/>
      <c r="AD106" s="312"/>
      <c r="AE106" s="319"/>
      <c r="AF106" s="313"/>
      <c r="AG106" s="319"/>
      <c r="AH106" s="320"/>
      <c r="AI106" s="321"/>
      <c r="AJ106" s="322"/>
      <c r="AK106" s="323"/>
      <c r="AL106" s="109"/>
      <c r="AM106" s="107"/>
      <c r="AN106" s="107"/>
      <c r="AO106" s="107"/>
      <c r="AP106" s="108"/>
      <c r="AQ106" s="88"/>
      <c r="AR106" s="116"/>
      <c r="AS106" s="121"/>
      <c r="AT106" s="117" t="s">
        <v>16</v>
      </c>
    </row>
    <row r="107" spans="1:46" s="87" customFormat="1" ht="80.099999999999994" customHeight="1">
      <c r="A107" s="97"/>
      <c r="B107" s="102"/>
      <c r="C107" s="98"/>
      <c r="D107" s="110"/>
      <c r="E107" s="259"/>
      <c r="F107" s="101"/>
      <c r="G107" s="115"/>
      <c r="H107" s="112"/>
      <c r="I107" s="113"/>
      <c r="J107" s="103"/>
      <c r="K107" s="312"/>
      <c r="L107" s="312"/>
      <c r="M107" s="312"/>
      <c r="N107" s="106"/>
      <c r="O107" s="313"/>
      <c r="P107" s="312"/>
      <c r="Q107" s="116"/>
      <c r="R107" s="314"/>
      <c r="S107" s="315"/>
      <c r="T107" s="312"/>
      <c r="U107" s="316"/>
      <c r="V107" s="317"/>
      <c r="W107" s="315"/>
      <c r="X107" s="312"/>
      <c r="Y107" s="312"/>
      <c r="Z107" s="312"/>
      <c r="AA107" s="312"/>
      <c r="AB107" s="318"/>
      <c r="AC107" s="315"/>
      <c r="AD107" s="312"/>
      <c r="AE107" s="319"/>
      <c r="AF107" s="313"/>
      <c r="AG107" s="319"/>
      <c r="AH107" s="320"/>
      <c r="AI107" s="321"/>
      <c r="AJ107" s="322"/>
      <c r="AK107" s="323"/>
      <c r="AL107" s="109"/>
      <c r="AM107" s="107"/>
      <c r="AN107" s="107"/>
      <c r="AO107" s="107"/>
      <c r="AP107" s="108"/>
      <c r="AQ107" s="88"/>
      <c r="AR107" s="116"/>
      <c r="AS107" s="121"/>
      <c r="AT107" s="117" t="s">
        <v>16</v>
      </c>
    </row>
    <row r="108" spans="1:46" s="87" customFormat="1" ht="80.099999999999994" customHeight="1">
      <c r="A108" s="97"/>
      <c r="B108" s="102"/>
      <c r="C108" s="98"/>
      <c r="D108" s="110"/>
      <c r="E108" s="259"/>
      <c r="F108" s="101"/>
      <c r="G108" s="115"/>
      <c r="H108" s="327"/>
      <c r="I108" s="113"/>
      <c r="J108" s="103"/>
      <c r="K108" s="312"/>
      <c r="L108" s="312"/>
      <c r="M108" s="312"/>
      <c r="N108" s="104"/>
      <c r="O108" s="313"/>
      <c r="P108" s="312"/>
      <c r="Q108" s="116"/>
      <c r="R108" s="314"/>
      <c r="S108" s="315"/>
      <c r="T108" s="312"/>
      <c r="U108" s="316"/>
      <c r="V108" s="317"/>
      <c r="W108" s="315"/>
      <c r="X108" s="312"/>
      <c r="Y108" s="312"/>
      <c r="Z108" s="312"/>
      <c r="AA108" s="312"/>
      <c r="AB108" s="318"/>
      <c r="AC108" s="315"/>
      <c r="AD108" s="312"/>
      <c r="AE108" s="319"/>
      <c r="AF108" s="313"/>
      <c r="AG108" s="319"/>
      <c r="AH108" s="320"/>
      <c r="AI108" s="321"/>
      <c r="AJ108" s="322"/>
      <c r="AK108" s="323"/>
      <c r="AL108" s="109"/>
      <c r="AM108" s="107"/>
      <c r="AN108" s="107"/>
      <c r="AO108" s="107"/>
      <c r="AP108" s="108"/>
      <c r="AQ108" s="88"/>
      <c r="AR108" s="116"/>
      <c r="AS108" s="121"/>
      <c r="AT108" s="117" t="s">
        <v>16</v>
      </c>
    </row>
    <row r="109" spans="1:46" s="87" customFormat="1" ht="80.099999999999994" customHeight="1">
      <c r="A109" s="97"/>
      <c r="B109" s="102"/>
      <c r="C109" s="98"/>
      <c r="D109" s="110"/>
      <c r="E109" s="259"/>
      <c r="F109" s="101"/>
      <c r="G109" s="115"/>
      <c r="H109" s="112"/>
      <c r="I109" s="113"/>
      <c r="J109" s="103"/>
      <c r="K109" s="312"/>
      <c r="L109" s="312"/>
      <c r="M109" s="312"/>
      <c r="N109" s="104"/>
      <c r="O109" s="313"/>
      <c r="P109" s="312"/>
      <c r="Q109" s="116"/>
      <c r="R109" s="325"/>
      <c r="S109" s="315"/>
      <c r="T109" s="312"/>
      <c r="U109" s="326"/>
      <c r="V109" s="317"/>
      <c r="W109" s="315"/>
      <c r="X109" s="312"/>
      <c r="Y109" s="312"/>
      <c r="Z109" s="312"/>
      <c r="AA109" s="312"/>
      <c r="AB109" s="318"/>
      <c r="AC109" s="315"/>
      <c r="AD109" s="312"/>
      <c r="AE109" s="319"/>
      <c r="AF109" s="313"/>
      <c r="AG109" s="319"/>
      <c r="AH109" s="320"/>
      <c r="AI109" s="321"/>
      <c r="AJ109" s="312"/>
      <c r="AK109" s="323"/>
      <c r="AL109" s="109"/>
      <c r="AM109" s="107"/>
      <c r="AN109" s="107"/>
      <c r="AO109" s="107"/>
      <c r="AP109" s="108"/>
      <c r="AQ109" s="88"/>
      <c r="AR109" s="116"/>
      <c r="AS109" s="121"/>
      <c r="AT109" s="117" t="s">
        <v>16</v>
      </c>
    </row>
    <row r="110" spans="1:46" s="87" customFormat="1" ht="80.099999999999994" customHeight="1">
      <c r="A110" s="97"/>
      <c r="B110" s="102"/>
      <c r="C110" s="98"/>
      <c r="D110" s="110"/>
      <c r="E110" s="259"/>
      <c r="F110" s="101"/>
      <c r="G110" s="115"/>
      <c r="H110" s="112"/>
      <c r="I110" s="113"/>
      <c r="J110" s="103"/>
      <c r="K110" s="312"/>
      <c r="L110" s="312"/>
      <c r="M110" s="312"/>
      <c r="N110" s="104"/>
      <c r="O110" s="313"/>
      <c r="P110" s="312"/>
      <c r="Q110" s="116"/>
      <c r="R110" s="325"/>
      <c r="S110" s="315"/>
      <c r="T110" s="312"/>
      <c r="U110" s="326"/>
      <c r="V110" s="317"/>
      <c r="W110" s="315"/>
      <c r="X110" s="312"/>
      <c r="Y110" s="312"/>
      <c r="Z110" s="312"/>
      <c r="AA110" s="312"/>
      <c r="AB110" s="318"/>
      <c r="AC110" s="315"/>
      <c r="AD110" s="312"/>
      <c r="AE110" s="319"/>
      <c r="AF110" s="313"/>
      <c r="AG110" s="319"/>
      <c r="AH110" s="320"/>
      <c r="AI110" s="321"/>
      <c r="AJ110" s="312"/>
      <c r="AK110" s="323"/>
      <c r="AL110" s="109"/>
      <c r="AM110" s="107"/>
      <c r="AN110" s="107"/>
      <c r="AO110" s="107"/>
      <c r="AP110" s="108"/>
      <c r="AQ110" s="88"/>
      <c r="AR110" s="116"/>
      <c r="AS110" s="121"/>
      <c r="AT110" s="117" t="s">
        <v>16</v>
      </c>
    </row>
    <row r="111" spans="1:46" s="87" customFormat="1" ht="80.099999999999994" customHeight="1">
      <c r="A111" s="97"/>
      <c r="B111" s="102"/>
      <c r="C111" s="98"/>
      <c r="D111" s="110"/>
      <c r="E111" s="259"/>
      <c r="F111" s="101"/>
      <c r="G111" s="115"/>
      <c r="H111" s="112"/>
      <c r="I111" s="113"/>
      <c r="J111" s="103"/>
      <c r="K111" s="312"/>
      <c r="L111" s="312"/>
      <c r="M111" s="312"/>
      <c r="N111" s="104"/>
      <c r="O111" s="313"/>
      <c r="P111" s="312"/>
      <c r="Q111" s="116"/>
      <c r="R111" s="325"/>
      <c r="S111" s="315"/>
      <c r="T111" s="312"/>
      <c r="U111" s="326"/>
      <c r="V111" s="317"/>
      <c r="W111" s="315"/>
      <c r="X111" s="312"/>
      <c r="Y111" s="312"/>
      <c r="Z111" s="312"/>
      <c r="AA111" s="312"/>
      <c r="AB111" s="318"/>
      <c r="AC111" s="315"/>
      <c r="AD111" s="312"/>
      <c r="AE111" s="319"/>
      <c r="AF111" s="313"/>
      <c r="AG111" s="319"/>
      <c r="AH111" s="320"/>
      <c r="AI111" s="321"/>
      <c r="AJ111" s="312"/>
      <c r="AK111" s="323"/>
      <c r="AL111" s="109"/>
      <c r="AM111" s="107"/>
      <c r="AN111" s="107"/>
      <c r="AO111" s="107"/>
      <c r="AP111" s="108"/>
      <c r="AQ111" s="88"/>
      <c r="AR111" s="116"/>
      <c r="AS111" s="121"/>
      <c r="AT111" s="117" t="s">
        <v>16</v>
      </c>
    </row>
    <row r="112" spans="1:46" s="87" customFormat="1" ht="80.099999999999994" customHeight="1" thickBot="1">
      <c r="A112" s="122"/>
      <c r="B112" s="329"/>
      <c r="C112" s="330"/>
      <c r="D112" s="331"/>
      <c r="E112" s="259"/>
      <c r="F112" s="332"/>
      <c r="G112" s="333"/>
      <c r="H112" s="334"/>
      <c r="I112" s="335"/>
      <c r="J112" s="336"/>
      <c r="K112" s="337"/>
      <c r="L112" s="337"/>
      <c r="M112" s="337"/>
      <c r="N112" s="338"/>
      <c r="O112" s="339"/>
      <c r="P112" s="337"/>
      <c r="Q112" s="340"/>
      <c r="R112" s="341"/>
      <c r="S112" s="342"/>
      <c r="T112" s="337"/>
      <c r="U112" s="343"/>
      <c r="V112" s="344"/>
      <c r="W112" s="342"/>
      <c r="X112" s="337"/>
      <c r="Y112" s="337"/>
      <c r="Z112" s="337"/>
      <c r="AA112" s="337"/>
      <c r="AB112" s="345"/>
      <c r="AC112" s="342"/>
      <c r="AD112" s="337"/>
      <c r="AE112" s="346"/>
      <c r="AF112" s="339"/>
      <c r="AG112" s="346"/>
      <c r="AH112" s="347"/>
      <c r="AI112" s="348"/>
      <c r="AJ112" s="337"/>
      <c r="AK112" s="349"/>
      <c r="AL112" s="350"/>
      <c r="AM112" s="351"/>
      <c r="AN112" s="351"/>
      <c r="AO112" s="351"/>
      <c r="AP112" s="352"/>
      <c r="AQ112" s="353"/>
      <c r="AR112" s="340"/>
      <c r="AS112" s="354"/>
      <c r="AT112" s="117" t="s">
        <v>16</v>
      </c>
    </row>
    <row r="113" spans="14:36" ht="80.099999999999994" customHeight="1" thickTop="1">
      <c r="N113" s="322"/>
      <c r="R113" s="314"/>
      <c r="U113" s="316"/>
      <c r="AJ113" s="322"/>
    </row>
  </sheetData>
  <autoFilter ref="A43:AT112"/>
  <mergeCells count="32">
    <mergeCell ref="G28:I28"/>
    <mergeCell ref="G39:H40"/>
    <mergeCell ref="B28:D28"/>
    <mergeCell ref="E31:E32"/>
    <mergeCell ref="E33:E34"/>
    <mergeCell ref="E35:E36"/>
    <mergeCell ref="E29:E30"/>
    <mergeCell ref="G29:H33"/>
    <mergeCell ref="G34:H38"/>
    <mergeCell ref="AT41:AT42"/>
    <mergeCell ref="H42:R42"/>
    <mergeCell ref="E42:G42"/>
    <mergeCell ref="AL42:AP42"/>
    <mergeCell ref="S42:V42"/>
    <mergeCell ref="W42:AB42"/>
    <mergeCell ref="AI42:AK42"/>
    <mergeCell ref="AC42:AH42"/>
    <mergeCell ref="B6:D10"/>
    <mergeCell ref="D29:D30"/>
    <mergeCell ref="D31:D32"/>
    <mergeCell ref="D33:D34"/>
    <mergeCell ref="D35:D36"/>
    <mergeCell ref="B15:C15"/>
    <mergeCell ref="B12:C12"/>
    <mergeCell ref="A17:B17"/>
    <mergeCell ref="B13:C13"/>
    <mergeCell ref="B14:C14"/>
    <mergeCell ref="A42:D42"/>
    <mergeCell ref="B29:C30"/>
    <mergeCell ref="B31:C32"/>
    <mergeCell ref="B33:C34"/>
    <mergeCell ref="B35:C36"/>
  </mergeCells>
  <conditionalFormatting sqref="AQ112 AQ44:AQ90 AQ92:AQ109">
    <cfRule type="cellIs" dxfId="85" priority="108" operator="equal">
      <formula>2</formula>
    </cfRule>
    <cfRule type="cellIs" dxfId="84" priority="109" operator="equal">
      <formula>1</formula>
    </cfRule>
  </conditionalFormatting>
  <conditionalFormatting sqref="AQ110">
    <cfRule type="cellIs" dxfId="83" priority="105" operator="equal">
      <formula>2</formula>
    </cfRule>
    <cfRule type="cellIs" dxfId="82" priority="106" operator="equal">
      <formula>1</formula>
    </cfRule>
  </conditionalFormatting>
  <conditionalFormatting sqref="AQ111">
    <cfRule type="cellIs" dxfId="81" priority="102" operator="equal">
      <formula>2</formula>
    </cfRule>
    <cfRule type="cellIs" dxfId="80" priority="103" operator="equal">
      <formula>1</formula>
    </cfRule>
  </conditionalFormatting>
  <conditionalFormatting sqref="AQ91">
    <cfRule type="cellIs" dxfId="79" priority="82" operator="equal">
      <formula>2</formula>
    </cfRule>
    <cfRule type="cellIs" dxfId="78" priority="83" operator="equal">
      <formula>1</formula>
    </cfRule>
  </conditionalFormatting>
  <conditionalFormatting sqref="C44:C112">
    <cfRule type="cellIs" dxfId="77" priority="34" operator="lessThanOrEqual">
      <formula>40</formula>
    </cfRule>
    <cfRule type="cellIs" dxfId="76" priority="35" operator="greaterThan">
      <formula>40</formula>
    </cfRule>
  </conditionalFormatting>
  <conditionalFormatting sqref="A52">
    <cfRule type="cellIs" dxfId="75" priority="50" operator="equal">
      <formula>"OUTIL"</formula>
    </cfRule>
  </conditionalFormatting>
  <conditionalFormatting sqref="A88:A112 A44:A85">
    <cfRule type="cellIs" dxfId="74" priority="48" operator="equal">
      <formula>"PNEUMATIQUE"</formula>
    </cfRule>
    <cfRule type="cellIs" dxfId="73" priority="49" operator="equal">
      <formula>"SPÉCIFIQUE"</formula>
    </cfRule>
    <cfRule type="cellIs" dxfId="72" priority="51" operator="equal">
      <formula>"GABARIT"</formula>
    </cfRule>
    <cfRule type="cellIs" dxfId="71" priority="52" operator="equal">
      <formula>"FERRAGE"</formula>
    </cfRule>
    <cfRule type="cellIs" dxfId="70" priority="53" operator="equal">
      <formula>"VIS"</formula>
    </cfRule>
    <cfRule type="cellIs" dxfId="69" priority="54" operator="equal">
      <formula>"STANDARD"</formula>
    </cfRule>
    <cfRule type="cellIs" dxfId="68" priority="55" operator="equal">
      <formula>"JOINT"</formula>
    </cfRule>
    <cfRule type="cellIs" dxfId="67" priority="56" operator="equal">
      <formula>"DEMI-COQUILLE"</formula>
    </cfRule>
    <cfRule type="cellIs" dxfId="66" priority="57" operator="equal">
      <formula>"BARRETTE"</formula>
    </cfRule>
    <cfRule type="cellIs" dxfId="65" priority="58" operator="equal">
      <formula>"PVC"</formula>
    </cfRule>
    <cfRule type="cellIs" dxfId="64" priority="59" operator="equal">
      <formula>"RUPTURE"</formula>
    </cfRule>
    <cfRule type="cellIs" dxfId="63" priority="60" operator="equal">
      <formula>"FROID"</formula>
    </cfRule>
  </conditionalFormatting>
  <conditionalFormatting sqref="A86:A87">
    <cfRule type="cellIs" dxfId="62" priority="36" operator="equal">
      <formula>"PNEUMATIQUE"</formula>
    </cfRule>
    <cfRule type="cellIs" dxfId="61" priority="37" operator="equal">
      <formula>"SPÉCIFIQUE"</formula>
    </cfRule>
    <cfRule type="cellIs" dxfId="60" priority="38" operator="equal">
      <formula>"GABARIT"</formula>
    </cfRule>
    <cfRule type="cellIs" dxfId="59" priority="39" operator="equal">
      <formula>"FERRAGE"</formula>
    </cfRule>
    <cfRule type="cellIs" dxfId="58" priority="40" operator="equal">
      <formula>"VIS"</formula>
    </cfRule>
    <cfRule type="cellIs" dxfId="57" priority="41" operator="equal">
      <formula>"STANDARD"</formula>
    </cfRule>
    <cfRule type="cellIs" dxfId="56" priority="42" operator="equal">
      <formula>"JOINT"</formula>
    </cfRule>
    <cfRule type="cellIs" dxfId="55" priority="43" operator="equal">
      <formula>"DEMI-COQUILLE"</formula>
    </cfRule>
    <cfRule type="cellIs" dxfId="54" priority="44" operator="equal">
      <formula>"BARRETTE"</formula>
    </cfRule>
    <cfRule type="cellIs" dxfId="53" priority="45" operator="equal">
      <formula>"PVC"</formula>
    </cfRule>
    <cfRule type="cellIs" dxfId="52" priority="46" operator="equal">
      <formula>"RUPTURE"</formula>
    </cfRule>
    <cfRule type="cellIs" dxfId="51" priority="47" operator="equal">
      <formula>"FROID"</formula>
    </cfRule>
  </conditionalFormatting>
  <conditionalFormatting sqref="H44:H492">
    <cfRule type="cellIs" dxfId="50" priority="9" operator="lessThanOrEqual">
      <formula>0</formula>
    </cfRule>
  </conditionalFormatting>
  <conditionalFormatting sqref="G44:G492">
    <cfRule type="cellIs" dxfId="49" priority="8" operator="equal">
      <formula>"Fabriqué en Inde Priorité 2"</formula>
    </cfRule>
  </conditionalFormatting>
  <conditionalFormatting sqref="I44:I492">
    <cfRule type="expression" dxfId="48" priority="7">
      <formula>NOT(OR(A44="FROID",A44="RUPTURE",A44="DEMI-COQUILLE"))</formula>
    </cfRule>
  </conditionalFormatting>
  <conditionalFormatting sqref="D44:D492">
    <cfRule type="expression" dxfId="47" priority="5">
      <formula>LEN(D44)&gt;40</formula>
    </cfRule>
  </conditionalFormatting>
  <conditionalFormatting sqref="M44:M492">
    <cfRule type="expression" dxfId="46" priority="4">
      <formula>NOT(OR(A44="FROID",A44="RUPTURE",A44="DEMI-COQUILLE"))</formula>
    </cfRule>
  </conditionalFormatting>
  <conditionalFormatting sqref="V44:V492">
    <cfRule type="cellIs" dxfId="45" priority="10" operator="greaterThanOrEqual">
      <formula>4.7</formula>
    </cfRule>
    <cfRule type="cellIs" dxfId="44" priority="13" operator="lessThan">
      <formula>4.7</formula>
    </cfRule>
  </conditionalFormatting>
  <conditionalFormatting sqref="AI44:AI492">
    <cfRule type="cellIs" dxfId="43" priority="11" operator="greaterThan">
      <formula>1</formula>
    </cfRule>
    <cfRule type="cellIs" dxfId="42" priority="12" operator="lessThanOrEqual">
      <formula>1</formula>
    </cfRule>
  </conditionalFormatting>
  <dataValidations count="1">
    <dataValidation type="list" allowBlank="1" showInputMessage="1" showErrorMessage="1" sqref="A44:A1048576">
      <formula1>$I$29:$I$40</formula1>
    </dataValidation>
  </dataValidations>
  <printOptions horizontalCentered="1"/>
  <pageMargins left="0.19685039370078741" right="0.19685039370078741" top="0.19685039370078741" bottom="0.19685039370078741" header="0" footer="0"/>
  <pageSetup paperSize="8" scale="26" fitToWidth="2" fitToHeight="0" pageOrder="overThenDown" orientation="landscape" r:id="rId1"/>
  <headerFooter alignWithMargins="0"/>
  <rowBreaks count="1" manualBreakCount="1">
    <brk id="41" max="38" man="1"/>
  </rowBreaks>
  <colBreaks count="1" manualBreakCount="1">
    <brk id="18" min="41" max="11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  <pageSetUpPr fitToPage="1"/>
  </sheetPr>
  <dimension ref="A1:AC55"/>
  <sheetViews>
    <sheetView zoomScale="55" zoomScaleNormal="55" zoomScaleSheetLayoutView="70" workbookViewId="0">
      <pane xSplit="8" ySplit="12" topLeftCell="I13" activePane="bottomRight" state="frozen"/>
      <selection pane="topRight" activeCell="H1" sqref="H1"/>
      <selection pane="bottomLeft" activeCell="A12" sqref="A12"/>
      <selection pane="bottomRight" activeCell="C8" sqref="C8"/>
    </sheetView>
  </sheetViews>
  <sheetFormatPr baseColWidth="10" defaultRowHeight="50.1" customHeight="1"/>
  <cols>
    <col min="1" max="1" width="5.7109375" style="141" customWidth="1"/>
    <col min="2" max="2" width="45.7109375" style="263" customWidth="1"/>
    <col min="3" max="3" width="45.7109375" style="141" customWidth="1"/>
    <col min="4" max="4" width="81.5703125" style="258" bestFit="1" customWidth="1"/>
    <col min="5" max="5" width="38" style="170" hidden="1" customWidth="1"/>
    <col min="6" max="6" width="31.5703125" style="171" bestFit="1" customWidth="1"/>
    <col min="7" max="7" width="23.42578125" style="230" bestFit="1" customWidth="1"/>
    <col min="8" max="8" width="8.28515625" style="143" customWidth="1"/>
    <col min="9" max="9" width="21.5703125" style="266" bestFit="1" customWidth="1"/>
    <col min="10" max="10" width="21.42578125" style="244" bestFit="1" customWidth="1"/>
    <col min="11" max="11" width="25.28515625" style="252" bestFit="1" customWidth="1"/>
    <col min="12" max="12" width="26.140625" style="252" customWidth="1"/>
    <col min="13" max="13" width="25" style="244" customWidth="1"/>
    <col min="14" max="14" width="27.140625" style="244" customWidth="1"/>
    <col min="15" max="15" width="29" style="244" bestFit="1" customWidth="1"/>
    <col min="16" max="16" width="28" style="244" bestFit="1" customWidth="1"/>
    <col min="17" max="17" width="33.7109375" style="244" bestFit="1" customWidth="1"/>
    <col min="18" max="18" width="28.140625" style="244" bestFit="1" customWidth="1"/>
    <col min="19" max="19" width="33.7109375" style="251" bestFit="1" customWidth="1"/>
    <col min="20" max="20" width="29.28515625" style="251" bestFit="1" customWidth="1"/>
    <col min="21" max="21" width="25.28515625" style="251" bestFit="1" customWidth="1"/>
    <col min="22" max="22" width="27.140625" style="244" bestFit="1" customWidth="1"/>
    <col min="23" max="23" width="20.7109375" style="251" customWidth="1"/>
    <col min="24" max="24" width="20" style="251" customWidth="1"/>
    <col min="25" max="25" width="11.42578125" style="244"/>
    <col min="26" max="26" width="16.28515625" style="244" bestFit="1" customWidth="1"/>
    <col min="27" max="27" width="10.7109375" style="244" customWidth="1"/>
    <col min="28" max="28" width="17.28515625" style="244" bestFit="1" customWidth="1"/>
    <col min="29" max="29" width="19.42578125" style="244" bestFit="1" customWidth="1"/>
    <col min="30" max="16384" width="11.42578125" style="244"/>
  </cols>
  <sheetData>
    <row r="1" spans="2:29" s="141" customFormat="1" ht="50.1" customHeight="1" thickBot="1">
      <c r="B1" s="220" t="s">
        <v>112</v>
      </c>
      <c r="C1" s="227" t="s">
        <v>129</v>
      </c>
      <c r="D1" s="215"/>
      <c r="E1" s="215"/>
      <c r="F1" s="215"/>
      <c r="G1" s="215"/>
      <c r="H1" s="215"/>
      <c r="I1" s="140"/>
      <c r="J1" s="140"/>
      <c r="K1" s="139"/>
      <c r="L1" s="139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</row>
    <row r="2" spans="2:29" s="141" customFormat="1" ht="9.9499999999999993" customHeight="1" thickBot="1">
      <c r="B2" s="221"/>
      <c r="C2" s="168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</row>
    <row r="3" spans="2:29" s="141" customFormat="1" ht="39.950000000000003" customHeight="1">
      <c r="B3" s="222" t="s">
        <v>110</v>
      </c>
      <c r="C3" s="216" t="s">
        <v>136</v>
      </c>
      <c r="D3" s="436" t="s">
        <v>119</v>
      </c>
      <c r="E3" s="437"/>
      <c r="F3" s="437"/>
      <c r="G3" s="437"/>
      <c r="H3" s="438"/>
      <c r="K3" s="143"/>
      <c r="L3" s="143"/>
      <c r="Q3" s="146"/>
      <c r="S3" s="147"/>
      <c r="T3" s="147"/>
      <c r="U3" s="147"/>
      <c r="V3" s="147"/>
      <c r="W3" s="147"/>
      <c r="X3" s="144"/>
    </row>
    <row r="4" spans="2:29" s="141" customFormat="1" ht="39.950000000000003" customHeight="1">
      <c r="B4" s="223" t="s">
        <v>107</v>
      </c>
      <c r="C4" s="217" t="s">
        <v>135</v>
      </c>
      <c r="D4" s="427"/>
      <c r="E4" s="428"/>
      <c r="F4" s="428"/>
      <c r="G4" s="428"/>
      <c r="H4" s="429"/>
      <c r="I4" s="143"/>
      <c r="J4" s="143"/>
      <c r="K4" s="143"/>
      <c r="L4" s="143"/>
      <c r="S4" s="144"/>
      <c r="T4" s="144"/>
      <c r="U4" s="144"/>
      <c r="W4" s="144"/>
      <c r="X4" s="144"/>
    </row>
    <row r="5" spans="2:29" s="141" customFormat="1" ht="39.950000000000003" customHeight="1">
      <c r="B5" s="223" t="s">
        <v>123</v>
      </c>
      <c r="C5" s="217">
        <v>45</v>
      </c>
      <c r="D5" s="430"/>
      <c r="E5" s="431"/>
      <c r="F5" s="431"/>
      <c r="G5" s="431"/>
      <c r="H5" s="432"/>
      <c r="I5" s="143"/>
      <c r="J5" s="143"/>
      <c r="K5" s="143"/>
      <c r="L5" s="143"/>
      <c r="S5" s="144"/>
      <c r="T5" s="144"/>
      <c r="U5" s="144"/>
      <c r="W5" s="144"/>
      <c r="X5" s="144"/>
    </row>
    <row r="6" spans="2:29" s="141" customFormat="1" ht="39.950000000000003" customHeight="1" thickBot="1">
      <c r="B6" s="223" t="s">
        <v>108</v>
      </c>
      <c r="C6" s="217" t="s">
        <v>137</v>
      </c>
      <c r="D6" s="430"/>
      <c r="E6" s="431"/>
      <c r="F6" s="431"/>
      <c r="G6" s="431"/>
      <c r="H6" s="432"/>
      <c r="I6" s="143"/>
      <c r="J6" s="143"/>
      <c r="K6" s="143"/>
      <c r="L6" s="143"/>
      <c r="O6" s="149"/>
      <c r="S6" s="144"/>
      <c r="T6" s="144"/>
      <c r="U6" s="144"/>
      <c r="W6" s="144"/>
      <c r="X6" s="144"/>
    </row>
    <row r="7" spans="2:29" s="141" customFormat="1" ht="39.950000000000003" customHeight="1" thickBot="1">
      <c r="B7" s="224" t="s">
        <v>109</v>
      </c>
      <c r="C7" s="218">
        <v>65465654</v>
      </c>
      <c r="D7" s="433"/>
      <c r="E7" s="434"/>
      <c r="F7" s="434"/>
      <c r="G7" s="434"/>
      <c r="H7" s="435"/>
      <c r="I7" s="143"/>
      <c r="J7" s="143"/>
      <c r="K7" s="143"/>
      <c r="L7" s="445" t="s">
        <v>62</v>
      </c>
      <c r="S7" s="445" t="s">
        <v>63</v>
      </c>
      <c r="T7" s="144"/>
      <c r="U7" s="445" t="s">
        <v>64</v>
      </c>
      <c r="W7" s="144"/>
      <c r="X7" s="144"/>
    </row>
    <row r="8" spans="2:29" s="141" customFormat="1" ht="9.9499999999999993" customHeight="1" thickBot="1">
      <c r="B8" s="221"/>
      <c r="C8" s="219"/>
      <c r="D8" s="213"/>
      <c r="E8" s="213"/>
      <c r="F8" s="145"/>
      <c r="G8" s="143"/>
      <c r="H8" s="143"/>
      <c r="I8" s="143"/>
      <c r="J8" s="143"/>
      <c r="K8" s="143"/>
      <c r="L8" s="446"/>
      <c r="S8" s="446"/>
      <c r="T8" s="144"/>
      <c r="U8" s="446"/>
      <c r="W8" s="144"/>
    </row>
    <row r="9" spans="2:29" s="141" customFormat="1" ht="39.950000000000003" customHeight="1" thickBot="1">
      <c r="B9" s="225" t="s">
        <v>113</v>
      </c>
      <c r="C9" s="253">
        <v>1000</v>
      </c>
      <c r="D9" s="255"/>
      <c r="E9" s="213"/>
      <c r="F9" s="145"/>
      <c r="G9" s="143"/>
      <c r="H9" s="143"/>
      <c r="I9" s="143"/>
      <c r="J9" s="143"/>
      <c r="K9" s="143"/>
      <c r="L9" s="214">
        <v>2.74</v>
      </c>
      <c r="S9" s="214">
        <v>0.65</v>
      </c>
      <c r="T9" s="144"/>
      <c r="U9" s="214">
        <v>2.74</v>
      </c>
      <c r="W9" s="144"/>
    </row>
    <row r="10" spans="2:29" s="141" customFormat="1" ht="39.950000000000003" customHeight="1" thickBot="1">
      <c r="B10" s="226" t="s">
        <v>114</v>
      </c>
      <c r="C10" s="254">
        <v>1480</v>
      </c>
      <c r="D10" s="148"/>
      <c r="E10" s="148"/>
      <c r="F10" s="145"/>
      <c r="G10" s="150"/>
      <c r="H10" s="150"/>
      <c r="I10" s="455" t="s">
        <v>65</v>
      </c>
      <c r="J10" s="459"/>
      <c r="K10" s="459"/>
      <c r="L10" s="456"/>
      <c r="M10" s="447" t="s">
        <v>29</v>
      </c>
      <c r="N10" s="449" t="s">
        <v>66</v>
      </c>
      <c r="O10" s="450"/>
      <c r="P10" s="451"/>
      <c r="Q10" s="449" t="s">
        <v>67</v>
      </c>
      <c r="R10" s="450"/>
      <c r="S10" s="451"/>
      <c r="T10" s="455" t="s">
        <v>68</v>
      </c>
      <c r="U10" s="456"/>
      <c r="V10" s="439" t="s">
        <v>102</v>
      </c>
      <c r="W10" s="441" t="s">
        <v>115</v>
      </c>
      <c r="X10" s="442"/>
    </row>
    <row r="11" spans="2:29" s="141" customFormat="1" ht="9.9499999999999993" customHeight="1" thickBot="1">
      <c r="D11" s="151"/>
      <c r="E11" s="151"/>
      <c r="F11" s="152"/>
      <c r="G11" s="153"/>
      <c r="H11" s="153"/>
      <c r="I11" s="457"/>
      <c r="J11" s="460"/>
      <c r="K11" s="460"/>
      <c r="L11" s="458"/>
      <c r="M11" s="448"/>
      <c r="N11" s="452"/>
      <c r="O11" s="453"/>
      <c r="P11" s="454"/>
      <c r="Q11" s="452"/>
      <c r="R11" s="453"/>
      <c r="S11" s="454"/>
      <c r="T11" s="457"/>
      <c r="U11" s="458"/>
      <c r="V11" s="440"/>
      <c r="W11" s="443"/>
      <c r="X11" s="444"/>
    </row>
    <row r="12" spans="2:29" s="163" customFormat="1" ht="80.099999999999994" customHeight="1" thickBot="1">
      <c r="B12" s="154" t="s">
        <v>17</v>
      </c>
      <c r="C12" s="155" t="s">
        <v>69</v>
      </c>
      <c r="D12" s="156" t="s">
        <v>70</v>
      </c>
      <c r="E12" s="233" t="s">
        <v>117</v>
      </c>
      <c r="F12" s="261" t="s">
        <v>118</v>
      </c>
      <c r="G12" s="256" t="s">
        <v>71</v>
      </c>
      <c r="H12" s="157" t="s">
        <v>111</v>
      </c>
      <c r="I12" s="158" t="s">
        <v>72</v>
      </c>
      <c r="J12" s="159" t="s">
        <v>73</v>
      </c>
      <c r="K12" s="159" t="s">
        <v>74</v>
      </c>
      <c r="L12" s="159" t="s">
        <v>75</v>
      </c>
      <c r="M12" s="160" t="s">
        <v>76</v>
      </c>
      <c r="N12" s="160" t="s">
        <v>77</v>
      </c>
      <c r="O12" s="160" t="s">
        <v>78</v>
      </c>
      <c r="P12" s="160" t="s">
        <v>79</v>
      </c>
      <c r="Q12" s="159" t="s">
        <v>80</v>
      </c>
      <c r="R12" s="159" t="s">
        <v>74</v>
      </c>
      <c r="S12" s="159" t="s">
        <v>75</v>
      </c>
      <c r="T12" s="159" t="s">
        <v>81</v>
      </c>
      <c r="U12" s="159" t="s">
        <v>75</v>
      </c>
      <c r="V12" s="161" t="s">
        <v>82</v>
      </c>
      <c r="W12" s="159" t="s">
        <v>83</v>
      </c>
      <c r="X12" s="162" t="s">
        <v>75</v>
      </c>
      <c r="Z12"/>
      <c r="AA12"/>
      <c r="AB12"/>
      <c r="AC12"/>
    </row>
    <row r="13" spans="2:29" ht="50.1" customHeight="1">
      <c r="B13" s="262" t="s">
        <v>130</v>
      </c>
      <c r="C13" s="231" t="str">
        <f>IFERROR(VLOOKUP(B13,NOMENCLATURE!B:I,4,0),"")</f>
        <v/>
      </c>
      <c r="D13" s="257" t="str">
        <f>IFERROR(VLOOKUP(B13,NOMENCLATURE!B:J,3,0),"")</f>
        <v/>
      </c>
      <c r="E13" s="232" t="str">
        <f>IFERROR(MATCH(B13,NOMENCLATURE!B:B,0),"")</f>
        <v/>
      </c>
      <c r="F13" s="164" t="s">
        <v>139</v>
      </c>
      <c r="G13" s="228">
        <f>C9</f>
        <v>1000</v>
      </c>
      <c r="H13" s="165">
        <v>2</v>
      </c>
      <c r="I13" s="264" t="str">
        <f>IFERROR(IF(OR($C13="PROFIL FROID",$C13="DEMI-COQUILLE"),INDEX(NOMENCLATURE!H:H,E13),"0"),"0")</f>
        <v>0</v>
      </c>
      <c r="J13" s="234" t="str">
        <f>IFERROR(IF(OR($C13="PROFIL FROID",$C13="DEMI-COQUILLE"),INDEX(NOMENCLATURE!I:I,$E13),"0"),"0")</f>
        <v>0</v>
      </c>
      <c r="K13" s="267"/>
      <c r="L13" s="236" t="str">
        <f>IFERROR(IF(OR($C13="PROFIL FROID",$C13="DEMI-COQUILLE"),$G13/1000*$H13*$I13*$L$9,"0"),"0")</f>
        <v>0</v>
      </c>
      <c r="M13" s="237" t="str">
        <f>IFERROR(IF($C13="ACCESSOIRE PVC",INDEX(NOMENCLATURE!R:R,$E13),"")*$G13/1000*$H13,"0")</f>
        <v>0</v>
      </c>
      <c r="N13" s="238">
        <f>IFERROR(IF(C13="ACCESSOIRE JOINT",INDEX(NOMENCLATURE!R:R,$E13),)*G13/1000*H13,)</f>
        <v>0</v>
      </c>
      <c r="O13" s="239">
        <f>IFERROR(IF(C13="ACCESSOIRE FERRAGE",INDEX(NOMENCLATURE!R:R,$E13),"0")*IF(G13="",1,G13/1000)*H13,"0")</f>
        <v>0</v>
      </c>
      <c r="P13" s="240">
        <f>IFERROR(IF(OR(C13="ACCESSOIRE STANDARD",C13="ACCESSOIRE SPÉCIFIQUE",C13="ACCESSOIRE VIS"),INDEX(NOMENCLATURE!R:R,$E13),"0")*IF(G13="",1,G13/1000)*H13,"0")</f>
        <v>0</v>
      </c>
      <c r="Q13" s="238"/>
      <c r="R13" s="241"/>
      <c r="S13" s="236"/>
      <c r="T13" s="235"/>
      <c r="U13" s="236" t="str">
        <f>IFERROR(IF(OR($C13="PROFIL FROID",$C13="DEMI-COQUILLE"),G13/1000*H13*J13*$U$9,"0"),"0")</f>
        <v>0</v>
      </c>
      <c r="V13" s="237"/>
      <c r="W13" s="242"/>
      <c r="X13" s="243">
        <f>V13+U13+S13+Q13+P13+O13+N13+M13+L13</f>
        <v>0</v>
      </c>
      <c r="Z13"/>
      <c r="AA13"/>
      <c r="AB13"/>
      <c r="AC13"/>
    </row>
    <row r="14" spans="2:29" ht="50.1" customHeight="1">
      <c r="B14" s="262" t="s">
        <v>130</v>
      </c>
      <c r="C14" s="231" t="str">
        <f>IFERROR(VLOOKUP(B14,NOMENCLATURE!B:I,4,0),"")</f>
        <v/>
      </c>
      <c r="D14" s="257" t="str">
        <f>IFERROR(VLOOKUP(B14,NOMENCLATURE!B:J,3,0),"")</f>
        <v/>
      </c>
      <c r="E14" s="232" t="str">
        <f>IFERROR(MATCH(B14,NOMENCLATURE!B:B,0),"")</f>
        <v/>
      </c>
      <c r="F14" s="164" t="s">
        <v>138</v>
      </c>
      <c r="G14" s="228">
        <f>C10</f>
        <v>1480</v>
      </c>
      <c r="H14" s="165">
        <v>2</v>
      </c>
      <c r="I14" s="264" t="str">
        <f>IFERROR(IF(OR($C14="PROFIL FROID",$C14="DEMI-COQUILLE"),INDEX(NOMENCLATURE!H:H,E14),"0"),"0")</f>
        <v>0</v>
      </c>
      <c r="J14" s="234" t="str">
        <f>IFERROR(IF(OR($C14="PROFIL FROID",$C14="DEMI-COQUILLE"),INDEX(NOMENCLATURE!I:I,$E14),"0"),"0")</f>
        <v>0</v>
      </c>
      <c r="K14" s="235"/>
      <c r="L14" s="236" t="str">
        <f t="shared" ref="L14:L53" si="0">IFERROR(IF(OR($C14="PROFIL FROID",$C14="DEMI-COQUILLE"),$G14/1000*$H14*$I14*$L$9,"0"),"0")</f>
        <v>0</v>
      </c>
      <c r="M14" s="237" t="str">
        <f>IFERROR(IF($C14="ACCESSOIRE PVC",INDEX(NOMENCLATURE!R:R,$E14),"")*$G14/1000*$H14,"0")</f>
        <v>0</v>
      </c>
      <c r="N14" s="238">
        <f>IFERROR(IF(C14="ACCESSOIRE JOINT",INDEX(NOMENCLATURE!R:R,$E14),)*G14/1000*H14,)</f>
        <v>0</v>
      </c>
      <c r="O14" s="239">
        <f>IFERROR(IF(C14="ACCESSOIRE FERRAGE",INDEX(NOMENCLATURE!R:R,$E14),"0")*IF(G14="",1,G14/1000)*H14,"0")</f>
        <v>0</v>
      </c>
      <c r="P14" s="240">
        <f>IFERROR(IF(OR(C14="ACCESSOIRE STANDARD",C14="ACCESSOIRE SPÉCIFIQUE",C14="ACCESSOIRE VIS"),INDEX(NOMENCLATURE!R:R,$E14),"0")*IF(G14="",1,G14/1000)*H14,"0")</f>
        <v>0</v>
      </c>
      <c r="Q14" s="238"/>
      <c r="R14" s="241"/>
      <c r="S14" s="236"/>
      <c r="T14" s="235"/>
      <c r="U14" s="236" t="str">
        <f t="shared" ref="U14:U53" si="1">IFERROR(IF(OR($C14="PROFIL FROID",$C14="DEMI-COQUILLE"),G14/1000*H14*J14*$U$9,"0"),"0")</f>
        <v>0</v>
      </c>
      <c r="V14" s="237"/>
      <c r="W14" s="245"/>
      <c r="X14" s="246">
        <f t="shared" ref="X14:X53" si="2">V14+U14+S14+Q14+P14+O14+N14+M14+L14</f>
        <v>0</v>
      </c>
      <c r="Z14"/>
      <c r="AA14"/>
      <c r="AB14"/>
      <c r="AC14"/>
    </row>
    <row r="15" spans="2:29" ht="50.1" customHeight="1">
      <c r="B15" s="262">
        <v>794801</v>
      </c>
      <c r="C15" s="231" t="str">
        <f>IFERROR(VLOOKUP(B15,NOMENCLATURE!B:I,4,0),"")</f>
        <v/>
      </c>
      <c r="D15" s="257" t="str">
        <f>IFERROR(VLOOKUP(B15,NOMENCLATURE!B:J,3,0),"")</f>
        <v/>
      </c>
      <c r="E15" s="232" t="str">
        <f>IFERROR(MATCH(B15,NOMENCLATURE!B:B,0),"")</f>
        <v/>
      </c>
      <c r="F15" s="166"/>
      <c r="G15" s="229">
        <f>C9-9</f>
        <v>991</v>
      </c>
      <c r="H15" s="167">
        <v>1</v>
      </c>
      <c r="I15" s="264" t="str">
        <f>IFERROR(IF(OR($C15="PROFIL FROID",$C15="DEMI-COQUILLE"),INDEX(NOMENCLATURE!H:H,E15),"0"),"0")</f>
        <v>0</v>
      </c>
      <c r="J15" s="234" t="str">
        <f>IFERROR(IF(OR($C15="PROFIL FROID",$C15="DEMI-COQUILLE"),INDEX(NOMENCLATURE!I:I,$E15),"0"),"0")</f>
        <v>0</v>
      </c>
      <c r="K15" s="235"/>
      <c r="L15" s="236" t="str">
        <f t="shared" si="0"/>
        <v>0</v>
      </c>
      <c r="M15" s="237" t="str">
        <f>IFERROR(IF($C15="ACCESSOIRE PVC",INDEX(NOMENCLATURE!R:R,$E15),"")*$G15/1000*$H15,"0")</f>
        <v>0</v>
      </c>
      <c r="N15" s="238">
        <f>IFERROR(IF(C15="ACCESSOIRE JOINT",INDEX(NOMENCLATURE!R:R,$E15),)*G15/1000*H15,)</f>
        <v>0</v>
      </c>
      <c r="O15" s="239">
        <f>IFERROR(IF(C15="ACCESSOIRE FERRAGE",INDEX(NOMENCLATURE!R:R,$E15),"0")*IF(G15="",1,G15/1000)*H15,"0")</f>
        <v>0</v>
      </c>
      <c r="P15" s="240">
        <f>IFERROR(IF(OR(C15="ACCESSOIRE STANDARD",C15="ACCESSOIRE SPÉCIFIQUE",C15="ACCESSOIRE VIS"),INDEX(NOMENCLATURE!R:R,$E15),"0")*IF(G15="",1,G15/1000)*H15,"0")</f>
        <v>0</v>
      </c>
      <c r="Q15" s="238"/>
      <c r="R15" s="241"/>
      <c r="S15" s="236"/>
      <c r="T15" s="235"/>
      <c r="U15" s="236" t="str">
        <f t="shared" si="1"/>
        <v>0</v>
      </c>
      <c r="V15" s="237"/>
      <c r="W15" s="245"/>
      <c r="X15" s="246">
        <f>V15+U15+S15+Q15+P15+O15+N15+M15+L15</f>
        <v>0</v>
      </c>
      <c r="Z15"/>
      <c r="AA15"/>
      <c r="AB15"/>
      <c r="AC15"/>
    </row>
    <row r="16" spans="2:29" ht="50.1" customHeight="1">
      <c r="B16" s="262" t="s">
        <v>132</v>
      </c>
      <c r="C16" s="231" t="str">
        <f>IFERROR(VLOOKUP(B16,NOMENCLATURE!B:I,4,0),"")</f>
        <v/>
      </c>
      <c r="D16" s="257" t="str">
        <f>IFERROR(VLOOKUP(B16,NOMENCLATURE!B:J,3,0),"")</f>
        <v/>
      </c>
      <c r="E16" s="232" t="str">
        <f>IFERROR(MATCH(B16,NOMENCLATURE!B:B,0),"")</f>
        <v/>
      </c>
      <c r="F16" s="164" t="s">
        <v>139</v>
      </c>
      <c r="G16" s="229">
        <f>C9/2-24</f>
        <v>476</v>
      </c>
      <c r="H16" s="165">
        <v>4</v>
      </c>
      <c r="I16" s="264" t="str">
        <f>IFERROR(IF(OR($C16="PROFIL FROID",$C16="DEMI-COQUILLE"),INDEX(NOMENCLATURE!H:H,E16),"0"),"0")</f>
        <v>0</v>
      </c>
      <c r="J16" s="234" t="str">
        <f>IFERROR(IF(OR($C16="PROFIL FROID",$C16="DEMI-COQUILLE"),INDEX(NOMENCLATURE!I:I,$E16),"0"),"0")</f>
        <v>0</v>
      </c>
      <c r="K16" s="235"/>
      <c r="L16" s="236" t="str">
        <f>IFERROR(IF(OR($C16="PROFIL FROID",$C16="DEMI-COQUILLE"),$G16/1000*$H16*$I16*$L$9,"0"),"0")</f>
        <v>0</v>
      </c>
      <c r="M16" s="237" t="str">
        <f>IFERROR(IF($C16="ACCESSOIRE PVC",INDEX(NOMENCLATURE!R:R,$E16),"")*$G16/1000*$H16,"0")</f>
        <v>0</v>
      </c>
      <c r="N16" s="238">
        <f>IFERROR(IF(C16="ACCESSOIRE JOINT",INDEX(NOMENCLATURE!R:R,$E16),)*G16/1000*H16,)</f>
        <v>0</v>
      </c>
      <c r="O16" s="239">
        <f>IFERROR(IF(C16="ACCESSOIRE FERRAGE",INDEX(NOMENCLATURE!R:R,$E16),"0")*IF(G16="",1,G16/1000)*H16,"0")</f>
        <v>0</v>
      </c>
      <c r="P16" s="240">
        <f>IFERROR(IF(OR(C16="ACCESSOIRE STANDARD",C16="ACCESSOIRE SPÉCIFIQUE",C16="ACCESSOIRE VIS"),INDEX(NOMENCLATURE!R:R,$E16),"0")*IF(G16="",1,G16/1000)*H16,"0")</f>
        <v>0</v>
      </c>
      <c r="Q16" s="238"/>
      <c r="R16" s="241"/>
      <c r="S16" s="236"/>
      <c r="T16" s="235"/>
      <c r="U16" s="236" t="str">
        <f t="shared" si="1"/>
        <v>0</v>
      </c>
      <c r="V16" s="237"/>
      <c r="W16" s="245"/>
      <c r="X16" s="246">
        <f t="shared" si="2"/>
        <v>0</v>
      </c>
      <c r="Z16"/>
      <c r="AA16"/>
      <c r="AB16"/>
      <c r="AC16"/>
    </row>
    <row r="17" spans="1:29" ht="50.1" customHeight="1">
      <c r="B17" s="262" t="s">
        <v>132</v>
      </c>
      <c r="C17" s="231" t="str">
        <f>IFERROR(VLOOKUP(B17,NOMENCLATURE!B:I,4,0),"")</f>
        <v/>
      </c>
      <c r="D17" s="257" t="str">
        <f>IFERROR(VLOOKUP(B17,NOMENCLATURE!B:J,3,0),"")</f>
        <v/>
      </c>
      <c r="E17" s="232" t="str">
        <f>IFERROR(MATCH(B17,NOMENCLATURE!B:B,0),"")</f>
        <v/>
      </c>
      <c r="F17" s="164" t="s">
        <v>138</v>
      </c>
      <c r="G17" s="228">
        <f>C10-42</f>
        <v>1438</v>
      </c>
      <c r="H17" s="165">
        <v>4</v>
      </c>
      <c r="I17" s="264" t="str">
        <f>IFERROR(IF(OR($C17="PROFIL FROID",$C17="DEMI-COQUILLE"),INDEX(NOMENCLATURE!H:H,E17),"0"),"0")</f>
        <v>0</v>
      </c>
      <c r="J17" s="234" t="str">
        <f>IFERROR(IF(OR($C17="PROFIL FROID",$C17="DEMI-COQUILLE"),INDEX(NOMENCLATURE!I:I,$E17),"0"),"0")</f>
        <v>0</v>
      </c>
      <c r="K17" s="235"/>
      <c r="L17" s="236" t="str">
        <f t="shared" si="0"/>
        <v>0</v>
      </c>
      <c r="M17" s="237" t="str">
        <f>IFERROR(IF($C17="ACCESSOIRE PVC",INDEX(NOMENCLATURE!R:R,$E17),"")*$G17/1000*$H17,"0")</f>
        <v>0</v>
      </c>
      <c r="N17" s="238">
        <f>IFERROR(IF(C17="ACCESSOIRE JOINT",INDEX(NOMENCLATURE!R:R,$E17),)*G17/1000*H17,)</f>
        <v>0</v>
      </c>
      <c r="O17" s="239">
        <f>IFERROR(IF(C17="ACCESSOIRE FERRAGE",INDEX(NOMENCLATURE!R:R,$E17),"0")*IF(G17="",1,G17/1000)*H17,"0")</f>
        <v>0</v>
      </c>
      <c r="P17" s="240">
        <f>IFERROR(IF(OR(C17="ACCESSOIRE STANDARD",C17="ACCESSOIRE SPÉCIFIQUE",C17="ACCESSOIRE VIS"),INDEX(NOMENCLATURE!R:R,$E17),"0")*IF(G17="",1,G17/1000)*H17,"0")</f>
        <v>0</v>
      </c>
      <c r="Q17" s="238"/>
      <c r="R17" s="241"/>
      <c r="S17" s="236"/>
      <c r="T17" s="235"/>
      <c r="U17" s="236" t="str">
        <f t="shared" si="1"/>
        <v>0</v>
      </c>
      <c r="V17" s="237"/>
      <c r="W17" s="245"/>
      <c r="X17" s="246">
        <f t="shared" si="2"/>
        <v>0</v>
      </c>
      <c r="Z17"/>
      <c r="AA17"/>
      <c r="AB17"/>
      <c r="AC17"/>
    </row>
    <row r="18" spans="1:29" s="221" customFormat="1" ht="50.1" customHeight="1">
      <c r="A18" s="168"/>
      <c r="B18" s="262" t="s">
        <v>133</v>
      </c>
      <c r="C18" s="231" t="str">
        <f>IFERROR(VLOOKUP(B18,NOMENCLATURE!B:I,4,0),"")</f>
        <v/>
      </c>
      <c r="D18" s="257" t="str">
        <f>IFERROR(VLOOKUP(B18,NOMENCLATURE!B:J,3,0),"")</f>
        <v/>
      </c>
      <c r="E18" s="232" t="str">
        <f>IFERROR(MATCH(B18,NOMENCLATURE!B:B,0),"")</f>
        <v/>
      </c>
      <c r="F18" s="164"/>
      <c r="G18" s="228">
        <f>C10-108</f>
        <v>1372</v>
      </c>
      <c r="H18" s="165">
        <v>1</v>
      </c>
      <c r="I18" s="264" t="str">
        <f>IFERROR(IF(OR($C18="PROFIL FROID",$C18="DEMI-COQUILLE"),INDEX(NOMENCLATURE!H:H,E18),"0"),"0")</f>
        <v>0</v>
      </c>
      <c r="J18" s="234" t="str">
        <f>IFERROR(IF(OR($C18="PROFIL FROID",$C18="DEMI-COQUILLE"),INDEX(NOMENCLATURE!I:I,$E18),"0"),"0")</f>
        <v>0</v>
      </c>
      <c r="K18" s="235"/>
      <c r="L18" s="236" t="str">
        <f t="shared" si="0"/>
        <v>0</v>
      </c>
      <c r="M18" s="237" t="str">
        <f>IFERROR(IF($C18="ACCESSOIRE PVC",INDEX(NOMENCLATURE!R:R,$E18),"")*$G18/1000*$H18,"0")</f>
        <v>0</v>
      </c>
      <c r="N18" s="238">
        <f>IFERROR(IF(C18="ACCESSOIRE JOINT",INDEX(NOMENCLATURE!R:R,$E18),)*G18/1000*H18,)</f>
        <v>0</v>
      </c>
      <c r="O18" s="239">
        <f>IFERROR(IF(C18="ACCESSOIRE FERRAGE",INDEX(NOMENCLATURE!R:R,$E18),"0")*IF(G18="",1,G18/1000)*H18,"0")</f>
        <v>0</v>
      </c>
      <c r="P18" s="240">
        <f>IFERROR(IF(OR(C18="ACCESSOIRE STANDARD",C18="ACCESSOIRE SPÉCIFIQUE",C18="ACCESSOIRE VIS"),INDEX(NOMENCLATURE!R:R,$E18),"0")*IF(G18="",1,G18/1000)*H18,"0")</f>
        <v>0</v>
      </c>
      <c r="Q18" s="238"/>
      <c r="R18" s="241"/>
      <c r="S18" s="236"/>
      <c r="T18" s="235"/>
      <c r="U18" s="236" t="str">
        <f t="shared" si="1"/>
        <v>0</v>
      </c>
      <c r="V18" s="237"/>
      <c r="W18" s="245"/>
      <c r="X18" s="246">
        <f t="shared" si="2"/>
        <v>0</v>
      </c>
      <c r="Z18"/>
      <c r="AA18"/>
      <c r="AB18"/>
      <c r="AC18"/>
    </row>
    <row r="19" spans="1:29" ht="50.1" customHeight="1">
      <c r="B19" s="262" t="s">
        <v>131</v>
      </c>
      <c r="C19" s="231" t="str">
        <f>IFERROR(VLOOKUP(B19,NOMENCLATURE!B:I,4,0),"")</f>
        <v/>
      </c>
      <c r="D19" s="257" t="str">
        <f>IFERROR(VLOOKUP(B19,NOMENCLATURE!B:J,3,0),"")</f>
        <v/>
      </c>
      <c r="E19" s="232" t="str">
        <f>IFERROR(MATCH(B19,NOMENCLATURE!B:B,0),"")</f>
        <v/>
      </c>
      <c r="F19" s="164" t="s">
        <v>139</v>
      </c>
      <c r="G19" s="228">
        <f>C9/2-90</f>
        <v>410</v>
      </c>
      <c r="H19" s="165">
        <v>1</v>
      </c>
      <c r="I19" s="264" t="str">
        <f>IFERROR(IF(OR($C19="PROFIL FROID",$C19="DEMI-COQUILLE"),INDEX(NOMENCLATURE!H:H,E19),"0"),"0")</f>
        <v>0</v>
      </c>
      <c r="J19" s="234" t="str">
        <f>IFERROR(IF(OR($C19="PROFIL FROID",$C19="DEMI-COQUILLE"),INDEX(NOMENCLATURE!I:I,$E19),"0"),"0")</f>
        <v>0</v>
      </c>
      <c r="K19" s="235"/>
      <c r="L19" s="236" t="str">
        <f t="shared" si="0"/>
        <v>0</v>
      </c>
      <c r="M19" s="237" t="str">
        <f>IFERROR(IF($C19="ACCESSOIRE PVC",INDEX(NOMENCLATURE!R:R,$E19),"")*$G19/1000*$H19,"0")</f>
        <v>0</v>
      </c>
      <c r="N19" s="238">
        <f>IFERROR(IF(C19="ACCESSOIRE JOINT",INDEX(NOMENCLATURE!R:R,$E19),)*G19/1000*H19,)</f>
        <v>0</v>
      </c>
      <c r="O19" s="239">
        <f>IFERROR(IF(C19="ACCESSOIRE FERRAGE",INDEX(NOMENCLATURE!R:R,$E19),"0")*IF(G19="",1,G19/1000)*H19,"0")</f>
        <v>0</v>
      </c>
      <c r="P19" s="240">
        <f>IFERROR(IF(OR(C19="ACCESSOIRE STANDARD",C19="ACCESSOIRE SPÉCIFIQUE",C19="ACCESSOIRE VIS"),INDEX(NOMENCLATURE!R:R,$E19),"0")*IF(G19="",1,G19/1000)*H19,"0")</f>
        <v>0</v>
      </c>
      <c r="Q19" s="238"/>
      <c r="R19" s="241"/>
      <c r="S19" s="236"/>
      <c r="T19" s="235"/>
      <c r="U19" s="236" t="str">
        <f t="shared" si="1"/>
        <v>0</v>
      </c>
      <c r="V19" s="237"/>
      <c r="W19" s="245"/>
      <c r="X19" s="246">
        <f t="shared" si="2"/>
        <v>0</v>
      </c>
      <c r="Z19"/>
      <c r="AA19"/>
      <c r="AB19"/>
      <c r="AC19"/>
    </row>
    <row r="20" spans="1:29" ht="50.1" customHeight="1">
      <c r="B20" s="262" t="s">
        <v>131</v>
      </c>
      <c r="C20" s="231" t="str">
        <f>IFERROR(VLOOKUP(B20,NOMENCLATURE!B:I,4,0),"")</f>
        <v/>
      </c>
      <c r="D20" s="257" t="str">
        <f>IFERROR(VLOOKUP(B20,NOMENCLATURE!B:J,3,0),"")</f>
        <v/>
      </c>
      <c r="E20" s="232" t="str">
        <f>IFERROR(MATCH(B20,NOMENCLATURE!B:B,0),"")</f>
        <v/>
      </c>
      <c r="F20" s="164" t="s">
        <v>138</v>
      </c>
      <c r="G20" s="228">
        <f>C9/2-24</f>
        <v>476</v>
      </c>
      <c r="H20" s="165">
        <v>1</v>
      </c>
      <c r="I20" s="264" t="str">
        <f>IFERROR(IF(OR($C20="PROFIL FROID",$C20="DEMI-COQUILLE"),INDEX(NOMENCLATURE!H:H,E20),"0"),"0")</f>
        <v>0</v>
      </c>
      <c r="J20" s="234" t="str">
        <f>IFERROR(IF(OR($C20="PROFIL FROID",$C20="DEMI-COQUILLE"),INDEX(NOMENCLATURE!I:I,$E20),"0"),"0")</f>
        <v>0</v>
      </c>
      <c r="K20" s="235"/>
      <c r="L20" s="236" t="str">
        <f t="shared" si="0"/>
        <v>0</v>
      </c>
      <c r="M20" s="237" t="str">
        <f>IFERROR(IF($C20="ACCESSOIRE PVC",INDEX(NOMENCLATURE!R:R,$E20),"")*$G20/1000*$H20,"0")</f>
        <v>0</v>
      </c>
      <c r="N20" s="238">
        <f>IFERROR(IF(C20="ACCESSOIRE JOINT",INDEX(NOMENCLATURE!R:R,$E20),)*G20/1000*H20,)</f>
        <v>0</v>
      </c>
      <c r="O20" s="239">
        <f>IFERROR(IF(C20="ACCESSOIRE FERRAGE",INDEX(NOMENCLATURE!R:R,$E20),"0")*IF(G20="",1,G20/1000)*H20,"0")</f>
        <v>0</v>
      </c>
      <c r="P20" s="240">
        <f>IFERROR(IF(OR(C20="ACCESSOIRE STANDARD",C20="ACCESSOIRE SPÉCIFIQUE",C20="ACCESSOIRE VIS"),INDEX(NOMENCLATURE!R:R,$E20),"0")*IF(G20="",1,G20/1000)*H20,"0")</f>
        <v>0</v>
      </c>
      <c r="Q20" s="238"/>
      <c r="R20" s="241"/>
      <c r="S20" s="236"/>
      <c r="T20" s="235"/>
      <c r="U20" s="236" t="str">
        <f t="shared" si="1"/>
        <v>0</v>
      </c>
      <c r="V20" s="237"/>
      <c r="W20" s="245"/>
      <c r="X20" s="246">
        <f t="shared" si="2"/>
        <v>0</v>
      </c>
      <c r="Z20"/>
      <c r="AA20"/>
      <c r="AB20"/>
      <c r="AC20"/>
    </row>
    <row r="21" spans="1:29" ht="50.1" customHeight="1">
      <c r="B21" s="262">
        <v>2023</v>
      </c>
      <c r="C21" s="231" t="str">
        <f>IFERROR(VLOOKUP(B21,NOMENCLATURE!B:I,4,0),"")</f>
        <v/>
      </c>
      <c r="D21" s="257" t="str">
        <f>IFERROR(VLOOKUP(B21,NOMENCLATURE!B:J,3,0),"")</f>
        <v/>
      </c>
      <c r="E21" s="232" t="str">
        <f>IFERROR(MATCH(B21,NOMENCLATURE!B:B,0),"")</f>
        <v/>
      </c>
      <c r="F21" s="164"/>
      <c r="G21" s="228">
        <f>C10/2-139</f>
        <v>601</v>
      </c>
      <c r="H21" s="165">
        <v>2</v>
      </c>
      <c r="I21" s="264" t="str">
        <f>IFERROR(IF(OR($C21="PROFIL FROID",$C21="DEMI-COQUILLE"),INDEX(NOMENCLATURE!H:H,E21),"0"),"0")</f>
        <v>0</v>
      </c>
      <c r="J21" s="234" t="str">
        <f>IFERROR(IF(OR($C21="PROFIL FROID",$C21="DEMI-COQUILLE"),INDEX(NOMENCLATURE!I:I,$E21),"0"),"0")</f>
        <v>0</v>
      </c>
      <c r="K21" s="235"/>
      <c r="L21" s="236" t="str">
        <f t="shared" si="0"/>
        <v>0</v>
      </c>
      <c r="M21" s="237" t="str">
        <f>IFERROR(IF($C21="ACCESSOIRE PVC",INDEX(NOMENCLATURE!R:R,$E21),"")*$G21/1000*$H21,"0")</f>
        <v>0</v>
      </c>
      <c r="N21" s="238">
        <f>IFERROR(IF(C21="ACCESSOIRE JOINT",INDEX(NOMENCLATURE!R:R,$E21),)*G21/1000*H21,)</f>
        <v>0</v>
      </c>
      <c r="O21" s="239">
        <f>IFERROR(IF(C21="ACCESSOIRE FERRAGE",INDEX(NOMENCLATURE!R:R,$E21),"0")*IF(G21="",1,G21/1000)*H21,"0")</f>
        <v>0</v>
      </c>
      <c r="P21" s="240">
        <f>IFERROR(IF(OR(C21="ACCESSOIRE STANDARD",C21="ACCESSOIRE SPÉCIFIQUE",C21="ACCESSOIRE VIS"),INDEX(NOMENCLATURE!R:R,$E21),"0")*IF(G21="",1,G21/1000)*H21,"0")</f>
        <v>0</v>
      </c>
      <c r="Q21" s="238"/>
      <c r="R21" s="241"/>
      <c r="S21" s="236"/>
      <c r="T21" s="235"/>
      <c r="U21" s="236" t="str">
        <f t="shared" si="1"/>
        <v>0</v>
      </c>
      <c r="V21" s="237"/>
      <c r="W21" s="245"/>
      <c r="X21" s="246">
        <f t="shared" ref="X21" si="3">V21+U21+S21+Q21+P21+O21+N21+M21+L21</f>
        <v>0</v>
      </c>
      <c r="Z21"/>
      <c r="AA21"/>
      <c r="AB21"/>
      <c r="AC21"/>
    </row>
    <row r="22" spans="1:29" ht="50.1" customHeight="1">
      <c r="B22" s="262" t="s">
        <v>134</v>
      </c>
      <c r="C22" s="231" t="str">
        <f>IFERROR(VLOOKUP(B22,NOMENCLATURE!B:I,4,0),"")</f>
        <v/>
      </c>
      <c r="D22" s="257" t="str">
        <f>IFERROR(VLOOKUP(B22,NOMENCLATURE!B:J,3,0),"")</f>
        <v/>
      </c>
      <c r="E22" s="232" t="str">
        <f>IFERROR(MATCH(B22,NOMENCLATURE!B:B,0),"")</f>
        <v/>
      </c>
      <c r="F22" s="164" t="s">
        <v>139</v>
      </c>
      <c r="G22" s="228">
        <f>C9/2-105</f>
        <v>395</v>
      </c>
      <c r="H22" s="165">
        <v>4</v>
      </c>
      <c r="I22" s="264" t="str">
        <f>IFERROR(IF(OR($C22="PROFIL FROID",$C22="DEMI-COQUILLE"),INDEX(NOMENCLATURE!H:H,E22),"0"),"0")</f>
        <v>0</v>
      </c>
      <c r="J22" s="234" t="str">
        <f>IFERROR(IF(OR($C22="PROFIL FROID",$C22="DEMI-COQUILLE"),INDEX(NOMENCLATURE!I:I,$E22),"0"),"0")</f>
        <v>0</v>
      </c>
      <c r="K22" s="235"/>
      <c r="L22" s="236" t="str">
        <f t="shared" si="0"/>
        <v>0</v>
      </c>
      <c r="M22" s="237" t="str">
        <f>IFERROR(IF($C22="ACCESSOIRE PVC",INDEX(NOMENCLATURE!R:R,$E22),"")*$G22/1000*$H22,"0")</f>
        <v>0</v>
      </c>
      <c r="N22" s="238">
        <f>IFERROR(IF(C22="ACCESSOIRE JOINT",INDEX(NOMENCLATURE!R:R,$E22),)*G22/1000*H22,)</f>
        <v>0</v>
      </c>
      <c r="O22" s="239">
        <f>IFERROR(IF(C22="ACCESSOIRE FERRAGE",INDEX(NOMENCLATURE!R:R,$E22),"0")*IF(G22="",1,G22/1000)*H22,"0")</f>
        <v>0</v>
      </c>
      <c r="P22" s="240">
        <f>IFERROR(IF(OR(C22="ACCESSOIRE STANDARD",C22="ACCESSOIRE SPÉCIFIQUE",C22="ACCESSOIRE VIS"),INDEX(NOMENCLATURE!R:R,$E22),"0")*IF(G22="",1,G22/1000)*H22,"0")</f>
        <v>0</v>
      </c>
      <c r="Q22" s="238"/>
      <c r="R22" s="241"/>
      <c r="S22" s="236"/>
      <c r="T22" s="235"/>
      <c r="U22" s="236" t="str">
        <f t="shared" si="1"/>
        <v>0</v>
      </c>
      <c r="V22" s="237"/>
      <c r="W22" s="245"/>
      <c r="X22" s="246">
        <f t="shared" si="2"/>
        <v>0</v>
      </c>
      <c r="Z22"/>
      <c r="AA22"/>
      <c r="AB22"/>
      <c r="AC22"/>
    </row>
    <row r="23" spans="1:29" ht="50.1" customHeight="1">
      <c r="B23" s="262" t="s">
        <v>134</v>
      </c>
      <c r="C23" s="231" t="str">
        <f>IFERROR(VLOOKUP(B23,NOMENCLATURE!B:I,4,0),"")</f>
        <v/>
      </c>
      <c r="D23" s="257" t="str">
        <f>IFERROR(VLOOKUP(B23,NOMENCLATURE!B:J,3,0),"")</f>
        <v/>
      </c>
      <c r="E23" s="232" t="str">
        <f>IFERROR(MATCH(B23,NOMENCLATURE!B:B,0),"")</f>
        <v/>
      </c>
      <c r="F23" s="164" t="s">
        <v>138</v>
      </c>
      <c r="G23" s="228">
        <f>C10-167</f>
        <v>1313</v>
      </c>
      <c r="H23" s="165">
        <v>4</v>
      </c>
      <c r="I23" s="264" t="str">
        <f>IFERROR(IF(OR($C23="PROFIL FROID",$C23="DEMI-COQUILLE"),INDEX(NOMENCLATURE!H:H,E23),"0"),"0")</f>
        <v>0</v>
      </c>
      <c r="J23" s="234" t="str">
        <f>IFERROR(IF(OR($C23="PROFIL FROID",$C23="DEMI-COQUILLE"),INDEX(NOMENCLATURE!I:I,$E23),"0"),"0")</f>
        <v>0</v>
      </c>
      <c r="K23" s="235"/>
      <c r="L23" s="236" t="str">
        <f t="shared" si="0"/>
        <v>0</v>
      </c>
      <c r="M23" s="237" t="str">
        <f>IFERROR(IF($C23="ACCESSOIRE PVC",INDEX(NOMENCLATURE!R:R,$E23),"")*$G23/1000*$H23,"0")</f>
        <v>0</v>
      </c>
      <c r="N23" s="238">
        <f>IFERROR(IF(C23="ACCESSOIRE JOINT",INDEX(NOMENCLATURE!R:R,$E23),)*G23/1000*H23,)</f>
        <v>0</v>
      </c>
      <c r="O23" s="239">
        <f>IFERROR(IF(C23="ACCESSOIRE FERRAGE",INDEX(NOMENCLATURE!R:R,$E23),"0")*IF(G23="",1,G23/1000)*H23,"0")</f>
        <v>0</v>
      </c>
      <c r="P23" s="240">
        <f>IFERROR(IF(OR(C23="ACCESSOIRE STANDARD",C23="ACCESSOIRE SPÉCIFIQUE",C23="ACCESSOIRE VIS"),INDEX(NOMENCLATURE!R:R,$E23),"0")*IF(G23="",1,G23/1000)*H23,"0")</f>
        <v>0</v>
      </c>
      <c r="Q23" s="238"/>
      <c r="R23" s="241"/>
      <c r="S23" s="236"/>
      <c r="T23" s="235"/>
      <c r="U23" s="236" t="str">
        <f t="shared" si="1"/>
        <v>0</v>
      </c>
      <c r="V23" s="237"/>
      <c r="W23" s="245"/>
      <c r="X23" s="246">
        <f t="shared" ref="X23" si="4">V23+U23+S23+Q23+P23+O23+N23+M23+L23</f>
        <v>0</v>
      </c>
      <c r="Z23"/>
      <c r="AA23"/>
      <c r="AB23"/>
      <c r="AC23"/>
    </row>
    <row r="24" spans="1:29" ht="50.1" customHeight="1">
      <c r="B24" s="262">
        <v>1464</v>
      </c>
      <c r="C24" s="231" t="str">
        <f>IFERROR(VLOOKUP(B24,NOMENCLATURE!B:I,4,0),"")</f>
        <v/>
      </c>
      <c r="D24" s="257" t="str">
        <f>IFERROR(VLOOKUP(B24,NOMENCLATURE!B:J,3,0),"")</f>
        <v/>
      </c>
      <c r="E24" s="232" t="str">
        <f>IFERROR(MATCH(B24,NOMENCLATURE!B:B,0),"")</f>
        <v/>
      </c>
      <c r="F24" s="164" t="s">
        <v>139</v>
      </c>
      <c r="G24" s="228">
        <f>$C$9/2-24</f>
        <v>476</v>
      </c>
      <c r="H24" s="165">
        <v>4</v>
      </c>
      <c r="I24" s="264" t="str">
        <f>IFERROR(IF(OR($C24="PROFIL FROID",$C24="DEMI-COQUILLE"),INDEX(NOMENCLATURE!H:H,E24),"0"),"0")</f>
        <v>0</v>
      </c>
      <c r="J24" s="234" t="str">
        <f>IFERROR(IF(OR($C24="PROFIL FROID",$C24="DEMI-COQUILLE"),INDEX(NOMENCLATURE!I:I,$E24),"0"),"0")</f>
        <v>0</v>
      </c>
      <c r="K24" s="235"/>
      <c r="L24" s="236" t="str">
        <f t="shared" si="0"/>
        <v>0</v>
      </c>
      <c r="M24" s="237" t="str">
        <f>IFERROR(IF($C24="ACCESSOIRE PVC",INDEX(NOMENCLATURE!R:R,$E24),"")*$G24/1000*$H24,"0")</f>
        <v>0</v>
      </c>
      <c r="N24" s="238">
        <f>IFERROR(IF(C24="ACCESSOIRE JOINT",INDEX(NOMENCLATURE!R:R,$E24),)*G24/1000*H24,)</f>
        <v>0</v>
      </c>
      <c r="O24" s="239">
        <f>IFERROR(IF(C24="ACCESSOIRE FERRAGE",INDEX(NOMENCLATURE!R:R,$E24),"0")*IF(G24="",1,G24/1000)*H24,"0")</f>
        <v>0</v>
      </c>
      <c r="P24" s="240">
        <f>IFERROR(IF(OR(C24="ACCESSOIRE STANDARD",C24="ACCESSOIRE SPÉCIFIQUE",C24="ACCESSOIRE VIS"),INDEX(NOMENCLATURE!R:R,$E24),"0")*IF(G24="",1,G24/1000)*H24,"0")</f>
        <v>0</v>
      </c>
      <c r="Q24" s="238"/>
      <c r="R24" s="241"/>
      <c r="S24" s="236"/>
      <c r="T24" s="235"/>
      <c r="U24" s="236" t="str">
        <f t="shared" si="1"/>
        <v>0</v>
      </c>
      <c r="V24" s="237"/>
      <c r="W24" s="245"/>
      <c r="X24" s="246">
        <f t="shared" si="2"/>
        <v>0</v>
      </c>
      <c r="Z24"/>
      <c r="AA24"/>
      <c r="AB24"/>
      <c r="AC24"/>
    </row>
    <row r="25" spans="1:29" ht="50.1" customHeight="1">
      <c r="B25" s="262">
        <v>1464</v>
      </c>
      <c r="C25" s="231" t="str">
        <f>IFERROR(VLOOKUP(B25,NOMENCLATURE!B:I,4,0),"")</f>
        <v/>
      </c>
      <c r="D25" s="257" t="str">
        <f>IFERROR(VLOOKUP(B25,NOMENCLATURE!B:J,3,0),"")</f>
        <v/>
      </c>
      <c r="E25" s="232" t="str">
        <f>IFERROR(MATCH(B25,NOMENCLATURE!B:B,0),"")</f>
        <v/>
      </c>
      <c r="F25" s="164" t="s">
        <v>138</v>
      </c>
      <c r="G25" s="228">
        <f>$C$10-42</f>
        <v>1438</v>
      </c>
      <c r="H25" s="165">
        <v>4</v>
      </c>
      <c r="I25" s="264" t="str">
        <f>IFERROR(IF(OR($C25="PROFIL FROID",$C25="DEMI-COQUILLE"),INDEX(NOMENCLATURE!H:H,E25),"0"),"0")</f>
        <v>0</v>
      </c>
      <c r="J25" s="234" t="str">
        <f>IFERROR(IF(OR($C25="PROFIL FROID",$C25="DEMI-COQUILLE"),INDEX(NOMENCLATURE!I:I,$E25),"0"),"0")</f>
        <v>0</v>
      </c>
      <c r="K25" s="235"/>
      <c r="L25" s="236" t="str">
        <f t="shared" si="0"/>
        <v>0</v>
      </c>
      <c r="M25" s="237" t="str">
        <f>IFERROR(IF($C25="ACCESSOIRE PVC",INDEX(NOMENCLATURE!R:R,$E25),"")*$G25/1000*$H25,"0")</f>
        <v>0</v>
      </c>
      <c r="N25" s="238">
        <f>IFERROR(IF(C25="ACCESSOIRE JOINT",INDEX(NOMENCLATURE!R:R,$E25),)*G25/1000*H25,)</f>
        <v>0</v>
      </c>
      <c r="O25" s="239">
        <f>IFERROR(IF(C25="ACCESSOIRE FERRAGE",INDEX(NOMENCLATURE!R:R,$E25),"0")*IF(G25="",1,G25/1000)*H25,"0")</f>
        <v>0</v>
      </c>
      <c r="P25" s="240">
        <f>IFERROR(IF(OR(C25="ACCESSOIRE STANDARD",C25="ACCESSOIRE SPÉCIFIQUE",C25="ACCESSOIRE VIS"),INDEX(NOMENCLATURE!R:R,$E25),"0")*IF(G25="",1,G25/1000)*H25,"0")</f>
        <v>0</v>
      </c>
      <c r="Q25" s="238"/>
      <c r="R25" s="241"/>
      <c r="S25" s="236"/>
      <c r="T25" s="235"/>
      <c r="U25" s="236" t="str">
        <f t="shared" si="1"/>
        <v>0</v>
      </c>
      <c r="V25" s="237"/>
      <c r="W25" s="245"/>
      <c r="X25" s="246">
        <f t="shared" si="2"/>
        <v>0</v>
      </c>
      <c r="Z25"/>
      <c r="AA25"/>
      <c r="AB25"/>
      <c r="AC25"/>
    </row>
    <row r="26" spans="1:29" ht="50.1" customHeight="1">
      <c r="B26" s="262" t="s">
        <v>144</v>
      </c>
      <c r="C26" s="231" t="str">
        <f>IFERROR(VLOOKUP(B26,NOMENCLATURE!B:I,4,0),"")</f>
        <v/>
      </c>
      <c r="D26" s="257" t="str">
        <f>IFERROR(VLOOKUP(B26,NOMENCLATURE!B:J,3,0),"")</f>
        <v/>
      </c>
      <c r="E26" s="232" t="str">
        <f>IFERROR(MATCH(B26,NOMENCLATURE!B:B,0),"")</f>
        <v/>
      </c>
      <c r="F26" s="164" t="s">
        <v>139</v>
      </c>
      <c r="G26" s="228">
        <f>$C$9/2-24</f>
        <v>476</v>
      </c>
      <c r="H26" s="165">
        <v>4</v>
      </c>
      <c r="I26" s="264" t="str">
        <f>IFERROR(IF(OR($C26="PROFIL FROID",$C26="DEMI-COQUILLE"),INDEX(NOMENCLATURE!H:H,E26),"0"),"0")</f>
        <v>0</v>
      </c>
      <c r="J26" s="234" t="str">
        <f>IFERROR(IF(OR($C26="PROFIL FROID",$C26="DEMI-COQUILLE"),INDEX(NOMENCLATURE!I:I,$E26),"0"),"0")</f>
        <v>0</v>
      </c>
      <c r="K26" s="235"/>
      <c r="L26" s="236" t="str">
        <f t="shared" si="0"/>
        <v>0</v>
      </c>
      <c r="M26" s="237" t="str">
        <f>IFERROR(IF($C26="ACCESSOIRE PVC",INDEX(NOMENCLATURE!R:R,$E26),"")*$G26/1000*$H26,"0")</f>
        <v>0</v>
      </c>
      <c r="N26" s="238">
        <f>IFERROR(IF(C26="ACCESSOIRE JOINT",INDEX(NOMENCLATURE!R:R,$E26),)*G26/1000*H26,)</f>
        <v>0</v>
      </c>
      <c r="O26" s="239">
        <f>IFERROR(IF(C26="ACCESSOIRE FERRAGE",INDEX(NOMENCLATURE!R:R,$E26),"0")*IF(G26="",1,G26/1000)*H26,"0")</f>
        <v>0</v>
      </c>
      <c r="P26" s="240">
        <f>IFERROR(IF(OR(C26="ACCESSOIRE STANDARD",C26="ACCESSOIRE SPÉCIFIQUE",C26="ACCESSOIRE VIS"),INDEX(NOMENCLATURE!R:R,$E26),"0")*IF(G26="",1,G26/1000)*H26,"0")</f>
        <v>0</v>
      </c>
      <c r="Q26" s="238"/>
      <c r="R26" s="241"/>
      <c r="S26" s="236"/>
      <c r="T26" s="235"/>
      <c r="U26" s="236" t="str">
        <f t="shared" si="1"/>
        <v>0</v>
      </c>
      <c r="V26" s="237"/>
      <c r="W26" s="245"/>
      <c r="X26" s="246">
        <f t="shared" si="2"/>
        <v>0</v>
      </c>
      <c r="Z26"/>
      <c r="AA26"/>
      <c r="AB26"/>
      <c r="AC26"/>
    </row>
    <row r="27" spans="1:29" ht="50.1" customHeight="1">
      <c r="B27" s="262" t="s">
        <v>144</v>
      </c>
      <c r="C27" s="231" t="str">
        <f>IFERROR(VLOOKUP(B27,NOMENCLATURE!B:I,4,0),"")</f>
        <v/>
      </c>
      <c r="D27" s="257" t="str">
        <f>IFERROR(VLOOKUP(B27,NOMENCLATURE!B:J,3,0),"")</f>
        <v/>
      </c>
      <c r="E27" s="232" t="str">
        <f>IFERROR(MATCH(B27,NOMENCLATURE!B:B,0),"")</f>
        <v/>
      </c>
      <c r="F27" s="164" t="s">
        <v>138</v>
      </c>
      <c r="G27" s="228">
        <f>$C$10-42</f>
        <v>1438</v>
      </c>
      <c r="H27" s="165">
        <v>4</v>
      </c>
      <c r="I27" s="264" t="str">
        <f>IFERROR(IF(OR($C27="PROFIL FROID",$C27="DEMI-COQUILLE"),INDEX(NOMENCLATURE!H:H,E27),"0"),"0")</f>
        <v>0</v>
      </c>
      <c r="J27" s="234" t="str">
        <f>IFERROR(IF(OR($C27="PROFIL FROID",$C27="DEMI-COQUILLE"),INDEX(NOMENCLATURE!I:I,$E27),"0"),"0")</f>
        <v>0</v>
      </c>
      <c r="K27" s="235"/>
      <c r="L27" s="236" t="str">
        <f t="shared" si="0"/>
        <v>0</v>
      </c>
      <c r="M27" s="237" t="str">
        <f>IFERROR(IF($C27="ACCESSOIRE PVC",INDEX(NOMENCLATURE!R:R,$E27),"")*$G27/1000*$H27,"0")</f>
        <v>0</v>
      </c>
      <c r="N27" s="238">
        <f>IFERROR(IF(C27="ACCESSOIRE JOINT",INDEX(NOMENCLATURE!R:R,$E27),)*G27/1000*H27,)</f>
        <v>0</v>
      </c>
      <c r="O27" s="239">
        <f>IFERROR(IF(C27="ACCESSOIRE FERRAGE",INDEX(NOMENCLATURE!R:R,$E27),"0")*IF(G27="",1,G27/1000)*H27,"0")</f>
        <v>0</v>
      </c>
      <c r="P27" s="240">
        <f>IFERROR(IF(OR(C27="ACCESSOIRE STANDARD",C27="ACCESSOIRE SPÉCIFIQUE",C27="ACCESSOIRE VIS"),INDEX(NOMENCLATURE!R:R,$E27),"0")*IF(G27="",1,G27/1000)*H27,"0")</f>
        <v>0</v>
      </c>
      <c r="Q27" s="238"/>
      <c r="R27" s="241"/>
      <c r="S27" s="236"/>
      <c r="T27" s="235"/>
      <c r="U27" s="236" t="str">
        <f t="shared" si="1"/>
        <v>0</v>
      </c>
      <c r="V27" s="237"/>
      <c r="W27" s="245"/>
      <c r="X27" s="246">
        <f t="shared" si="2"/>
        <v>0</v>
      </c>
      <c r="Z27"/>
      <c r="AA27"/>
      <c r="AB27"/>
      <c r="AC27"/>
    </row>
    <row r="28" spans="1:29" ht="50.1" customHeight="1">
      <c r="B28" s="262" t="s">
        <v>145</v>
      </c>
      <c r="C28" s="231" t="str">
        <f>IFERROR(VLOOKUP(B28,NOMENCLATURE!B:I,4,0),"")</f>
        <v/>
      </c>
      <c r="D28" s="257" t="str">
        <f>IFERROR(VLOOKUP(B28,NOMENCLATURE!B:J,3,0),"")</f>
        <v/>
      </c>
      <c r="E28" s="232" t="str">
        <f>IFERROR(MATCH(B28,NOMENCLATURE!B:B,0),"")</f>
        <v/>
      </c>
      <c r="F28" s="164" t="s">
        <v>139</v>
      </c>
      <c r="G28" s="228">
        <f>$C$9/2-24</f>
        <v>476</v>
      </c>
      <c r="H28" s="165">
        <v>4</v>
      </c>
      <c r="I28" s="264" t="str">
        <f>IFERROR(IF(OR($C28="PROFIL FROID",$C28="DEMI-COQUILLE"),INDEX(NOMENCLATURE!H:H,E28),"0"),"0")</f>
        <v>0</v>
      </c>
      <c r="J28" s="234" t="str">
        <f>IFERROR(IF(OR($C28="PROFIL FROID",$C28="DEMI-COQUILLE"),INDEX(NOMENCLATURE!I:I,$E28),"0"),"0")</f>
        <v>0</v>
      </c>
      <c r="K28" s="235"/>
      <c r="L28" s="236" t="str">
        <f t="shared" si="0"/>
        <v>0</v>
      </c>
      <c r="M28" s="237" t="str">
        <f>IFERROR(IF($C28="ACCESSOIRE PVC",INDEX(NOMENCLATURE!R:R,$E28),"")*$G28/1000*$H28,"0")</f>
        <v>0</v>
      </c>
      <c r="N28" s="238">
        <f>IFERROR(IF(C28="ACCESSOIRE JOINT",INDEX(NOMENCLATURE!R:R,$E28),)*G28/1000*H28,)</f>
        <v>0</v>
      </c>
      <c r="O28" s="239">
        <f>IFERROR(IF(C28="ACCESSOIRE FERRAGE",INDEX(NOMENCLATURE!R:R,$E28),"0")*IF(G28="",1,G28/1000)*H28,"0")</f>
        <v>0</v>
      </c>
      <c r="P28" s="240">
        <f>IFERROR(IF(OR(C28="ACCESSOIRE STANDARD",C28="ACCESSOIRE SPÉCIFIQUE",C28="ACCESSOIRE VIS"),INDEX(NOMENCLATURE!R:R,$E28),"0")*IF(G28="",1,G28/1000)*H28,"0")</f>
        <v>0</v>
      </c>
      <c r="Q28" s="238"/>
      <c r="R28" s="241"/>
      <c r="S28" s="236"/>
      <c r="T28" s="235"/>
      <c r="U28" s="236" t="str">
        <f t="shared" si="1"/>
        <v>0</v>
      </c>
      <c r="V28" s="237"/>
      <c r="W28" s="245"/>
      <c r="X28" s="246">
        <f t="shared" si="2"/>
        <v>0</v>
      </c>
      <c r="Z28"/>
      <c r="AA28"/>
      <c r="AB28"/>
      <c r="AC28"/>
    </row>
    <row r="29" spans="1:29" ht="50.1" customHeight="1">
      <c r="B29" s="363" t="s">
        <v>145</v>
      </c>
      <c r="C29" s="231" t="str">
        <f>IFERROR(VLOOKUP(B29,NOMENCLATURE!B:I,4,0),"")</f>
        <v/>
      </c>
      <c r="D29" s="257" t="str">
        <f>IFERROR(VLOOKUP(B29,NOMENCLATURE!B:J,3,0),"")</f>
        <v/>
      </c>
      <c r="E29" s="232" t="str">
        <f>IFERROR(MATCH(B29,NOMENCLATURE!B:B,0),"")</f>
        <v/>
      </c>
      <c r="F29" s="164" t="s">
        <v>138</v>
      </c>
      <c r="G29" s="228">
        <f>$C$10-42</f>
        <v>1438</v>
      </c>
      <c r="H29" s="165">
        <v>4</v>
      </c>
      <c r="I29" s="264" t="str">
        <f>IFERROR(IF(OR($C29="PROFIL FROID",$C29="DEMI-COQUILLE"),INDEX(NOMENCLATURE!H:H,E29),"0"),"0")</f>
        <v>0</v>
      </c>
      <c r="J29" s="234" t="str">
        <f>IFERROR(IF(OR($C29="PROFIL FROID",$C29="DEMI-COQUILLE"),INDEX(NOMENCLATURE!I:I,$E29),"0"),"0")</f>
        <v>0</v>
      </c>
      <c r="K29" s="235"/>
      <c r="L29" s="236" t="str">
        <f t="shared" si="0"/>
        <v>0</v>
      </c>
      <c r="M29" s="237" t="str">
        <f>IFERROR(IF($C29="ACCESSOIRE PVC",INDEX(NOMENCLATURE!R:R,$E29),"")*$G29/1000*$H29,"0")</f>
        <v>0</v>
      </c>
      <c r="N29" s="238">
        <f>IFERROR(IF(C29="ACCESSOIRE JOINT",INDEX(NOMENCLATURE!R:R,$E29),)*G29/1000*H29,)</f>
        <v>0</v>
      </c>
      <c r="O29" s="239">
        <f>IFERROR(IF(C29="ACCESSOIRE FERRAGE",INDEX(NOMENCLATURE!R:R,$E29),"0")*IF(G29="",1,G29/1000)*H29,"0")</f>
        <v>0</v>
      </c>
      <c r="P29" s="240">
        <f>IFERROR(IF(OR(C29="ACCESSOIRE STANDARD",C29="ACCESSOIRE SPÉCIFIQUE",C29="ACCESSOIRE VIS"),INDEX(NOMENCLATURE!R:R,$E29),"0")*IF(G29="",1,G29/1000)*H29,"0")</f>
        <v>0</v>
      </c>
      <c r="Q29" s="238"/>
      <c r="R29" s="241"/>
      <c r="S29" s="236"/>
      <c r="T29" s="235"/>
      <c r="U29" s="236" t="str">
        <f t="shared" ref="U29" si="5">IFERROR(IF(OR($C29="PROFIL FROID",$C29="DEMI-COQUILLE"),G29/1000*H29*J29*$U$9,"0"),"0")</f>
        <v>0</v>
      </c>
      <c r="V29" s="237"/>
      <c r="W29" s="245"/>
      <c r="X29" s="246">
        <f t="shared" ref="X29" si="6">V29+U29+S29+Q29+P29+O29+N29+M29+L29</f>
        <v>0</v>
      </c>
      <c r="Z29"/>
      <c r="AA29"/>
      <c r="AB29"/>
      <c r="AC29"/>
    </row>
    <row r="30" spans="1:29" ht="50.1" customHeight="1">
      <c r="B30" s="262">
        <v>41100</v>
      </c>
      <c r="C30" s="231" t="str">
        <f>IFERROR(VLOOKUP(B30,NOMENCLATURE!B:I,4,0),"")</f>
        <v/>
      </c>
      <c r="D30" s="257" t="str">
        <f>IFERROR(VLOOKUP(B30,NOMENCLATURE!B:J,3,0),"")</f>
        <v/>
      </c>
      <c r="E30" s="232" t="str">
        <f>IFERROR(MATCH(B30,NOMENCLATURE!B:B,0),"")</f>
        <v/>
      </c>
      <c r="F30" s="164" t="s">
        <v>139</v>
      </c>
      <c r="G30" s="228">
        <f>$C$9/2-24</f>
        <v>476</v>
      </c>
      <c r="H30" s="165">
        <v>4</v>
      </c>
      <c r="I30" s="264" t="str">
        <f>IFERROR(IF(OR($C30="PROFIL FROID",$C30="DEMI-COQUILLE"),INDEX(NOMENCLATURE!H:H,E30),"0"),"0")</f>
        <v>0</v>
      </c>
      <c r="J30" s="234" t="str">
        <f>IFERROR(IF(OR($C30="PROFIL FROID",$C30="DEMI-COQUILLE"),INDEX(NOMENCLATURE!I:I,$E30),"0"),"0")</f>
        <v>0</v>
      </c>
      <c r="K30" s="235"/>
      <c r="L30" s="236" t="str">
        <f t="shared" si="0"/>
        <v>0</v>
      </c>
      <c r="M30" s="237" t="str">
        <f>IFERROR(IF($C30="ACCESSOIRE PVC",INDEX(NOMENCLATURE!R:R,$E30),"")*$G30/1000*$H30,"0")</f>
        <v>0</v>
      </c>
      <c r="N30" s="238">
        <f>IFERROR(IF(C30="ACCESSOIRE JOINT",INDEX(NOMENCLATURE!R:R,$E30),)*G30/1000*H30,)</f>
        <v>0</v>
      </c>
      <c r="O30" s="239">
        <f>IFERROR(IF(C30="ACCESSOIRE FERRAGE",INDEX(NOMENCLATURE!R:R,$E30),"0")*IF(G30="",1,G30/1000)*H30,"0")</f>
        <v>0</v>
      </c>
      <c r="P30" s="240">
        <f>IFERROR(IF(OR(C30="ACCESSOIRE STANDARD",C30="ACCESSOIRE SPÉCIFIQUE",C30="ACCESSOIRE VIS"),INDEX(NOMENCLATURE!R:R,$E30),"0")*IF(G30="",1,G30/1000)*H30,"0")</f>
        <v>0</v>
      </c>
      <c r="Q30" s="238"/>
      <c r="R30" s="241"/>
      <c r="S30" s="236"/>
      <c r="T30" s="235"/>
      <c r="U30" s="236" t="str">
        <f t="shared" si="1"/>
        <v>0</v>
      </c>
      <c r="V30" s="237"/>
      <c r="W30" s="245"/>
      <c r="X30" s="246">
        <f t="shared" si="2"/>
        <v>0</v>
      </c>
      <c r="Z30"/>
      <c r="AA30"/>
      <c r="AB30"/>
      <c r="AC30"/>
    </row>
    <row r="31" spans="1:29" ht="50.1" customHeight="1">
      <c r="B31" s="262">
        <v>41100</v>
      </c>
      <c r="C31" s="231" t="str">
        <f>IFERROR(VLOOKUP(B31,NOMENCLATURE!B:I,4,0),"")</f>
        <v/>
      </c>
      <c r="D31" s="257" t="str">
        <f>IFERROR(VLOOKUP(B31,NOMENCLATURE!B:J,3,0),"")</f>
        <v/>
      </c>
      <c r="E31" s="232" t="str">
        <f>IFERROR(MATCH(B31,NOMENCLATURE!B:B,0),"")</f>
        <v/>
      </c>
      <c r="F31" s="164" t="s">
        <v>138</v>
      </c>
      <c r="G31" s="228">
        <f>$C$10-42</f>
        <v>1438</v>
      </c>
      <c r="H31" s="165">
        <v>4</v>
      </c>
      <c r="I31" s="264" t="str">
        <f>IFERROR(IF(OR($C31="PROFIL FROID",$C31="DEMI-COQUILLE"),INDEX(NOMENCLATURE!H:H,E31),"0"),"0")</f>
        <v>0</v>
      </c>
      <c r="J31" s="234" t="str">
        <f>IFERROR(IF(OR($C31="PROFIL FROID",$C31="DEMI-COQUILLE"),INDEX(NOMENCLATURE!I:I,$E31),"0"),"0")</f>
        <v>0</v>
      </c>
      <c r="K31" s="235"/>
      <c r="L31" s="236" t="str">
        <f t="shared" si="0"/>
        <v>0</v>
      </c>
      <c r="M31" s="237" t="str">
        <f>IFERROR(IF($C31="ACCESSOIRE PVC",INDEX(NOMENCLATURE!R:R,$E31),"")*$G31/1000*$H31,"0")</f>
        <v>0</v>
      </c>
      <c r="N31" s="238">
        <f>IFERROR(IF(C31="ACCESSOIRE JOINT",INDEX(NOMENCLATURE!R:R,$E31),)*G31/1000*H31,)</f>
        <v>0</v>
      </c>
      <c r="O31" s="239">
        <f>IFERROR(IF(C31="ACCESSOIRE FERRAGE",INDEX(NOMENCLATURE!R:R,$E31),"0")*IF(G31="",1,G31/1000)*H31,"0")</f>
        <v>0</v>
      </c>
      <c r="P31" s="240">
        <f>IFERROR(IF(OR(C31="ACCESSOIRE STANDARD",C31="ACCESSOIRE SPÉCIFIQUE",C31="ACCESSOIRE VIS"),INDEX(NOMENCLATURE!R:R,$E31),"0")*IF(G31="",1,G31/1000)*H31,"0")</f>
        <v>0</v>
      </c>
      <c r="Q31" s="238"/>
      <c r="R31" s="241"/>
      <c r="S31" s="236"/>
      <c r="T31" s="235"/>
      <c r="U31" s="236" t="str">
        <f t="shared" ref="U31" si="7">IFERROR(IF(OR($C31="PROFIL FROID",$C31="DEMI-COQUILLE"),G31/1000*H31*J31*$U$9,"0"),"0")</f>
        <v>0</v>
      </c>
      <c r="V31" s="237"/>
      <c r="W31" s="245"/>
      <c r="X31" s="246">
        <f t="shared" ref="X31" si="8">V31+U31+S31+Q31+P31+O31+N31+M31+L31</f>
        <v>0</v>
      </c>
      <c r="Z31"/>
      <c r="AA31"/>
      <c r="AB31"/>
      <c r="AC31"/>
    </row>
    <row r="32" spans="1:29" ht="50.1" customHeight="1">
      <c r="B32" s="262">
        <v>233001</v>
      </c>
      <c r="C32" s="231" t="str">
        <f>IFERROR(VLOOKUP(B32,NOMENCLATURE!B:I,4,0),"")</f>
        <v/>
      </c>
      <c r="D32" s="257" t="str">
        <f>IFERROR(VLOOKUP(B32,NOMENCLATURE!B:J,3,0),"")</f>
        <v/>
      </c>
      <c r="E32" s="232" t="str">
        <f>IFERROR(MATCH(B32,NOMENCLATURE!B:B,0),"")</f>
        <v/>
      </c>
      <c r="F32" s="164"/>
      <c r="G32" s="228"/>
      <c r="H32" s="165">
        <v>2</v>
      </c>
      <c r="I32" s="264" t="str">
        <f>IFERROR(IF(OR($C32="PROFIL FROID",$C32="DEMI-COQUILLE"),INDEX(NOMENCLATURE!H:H,E32),"0"),"0")</f>
        <v>0</v>
      </c>
      <c r="J32" s="234" t="str">
        <f>IFERROR(IF(OR($C32="PROFIL FROID",$C32="DEMI-COQUILLE"),INDEX(NOMENCLATURE!I:I,$E32),"0"),"0")</f>
        <v>0</v>
      </c>
      <c r="K32" s="235"/>
      <c r="L32" s="236" t="str">
        <f t="shared" si="0"/>
        <v>0</v>
      </c>
      <c r="M32" s="237" t="str">
        <f>IFERROR(IF($C32="ACCESSOIRE PVC",INDEX(NOMENCLATURE!R:R,$E32),"")*$G32/1000*$H32,"0")</f>
        <v>0</v>
      </c>
      <c r="N32" s="238">
        <f>IFERROR(IF(C32="ACCESSOIRE JOINT",INDEX(NOMENCLATURE!R:R,$E32),)*G32/1000*H32,)</f>
        <v>0</v>
      </c>
      <c r="O32" s="239">
        <f>IFERROR(IF(C32="ACCESSOIRE FERRAGE",INDEX(NOMENCLATURE!R:R,$E32),"0")*IF(G32="",1,G32/1000)*H32,"0")</f>
        <v>0</v>
      </c>
      <c r="P32" s="240">
        <f>IFERROR(IF(OR(C32="ACCESSOIRE STANDARD",C32="ACCESSOIRE SPÉCIFIQUE",C32="ACCESSOIRE VIS"),INDEX(NOMENCLATURE!R:R,$E32),"0")*IF(G32="",1,G32/1000)*H32,"0")</f>
        <v>0</v>
      </c>
      <c r="Q32" s="238"/>
      <c r="R32" s="241"/>
      <c r="S32" s="236"/>
      <c r="T32" s="235"/>
      <c r="U32" s="236" t="str">
        <f t="shared" si="1"/>
        <v>0</v>
      </c>
      <c r="V32" s="237"/>
      <c r="W32" s="245"/>
      <c r="X32" s="246">
        <f t="shared" si="2"/>
        <v>0</v>
      </c>
      <c r="Z32"/>
      <c r="AA32"/>
      <c r="AB32"/>
      <c r="AC32"/>
    </row>
    <row r="33" spans="2:29" ht="50.1" customHeight="1">
      <c r="B33" s="262" t="s">
        <v>140</v>
      </c>
      <c r="C33" s="231" t="str">
        <f>IFERROR(VLOOKUP(B33,NOMENCLATURE!B:I,4,0),"")</f>
        <v/>
      </c>
      <c r="D33" s="257" t="str">
        <f>IFERROR(VLOOKUP(B33,NOMENCLATURE!B:J,3,0),"")</f>
        <v/>
      </c>
      <c r="E33" s="232" t="str">
        <f>IFERROR(MATCH(B33,NOMENCLATURE!B:B,0),"")</f>
        <v/>
      </c>
      <c r="F33" s="164"/>
      <c r="G33" s="228"/>
      <c r="H33" s="165">
        <v>4</v>
      </c>
      <c r="I33" s="264" t="str">
        <f>IFERROR(IF(OR($C33="PROFIL FROID",$C33="DEMI-COQUILLE"),INDEX(NOMENCLATURE!H:H,E33),"0"),"0")</f>
        <v>0</v>
      </c>
      <c r="J33" s="234" t="str">
        <f>IFERROR(IF(OR($C33="PROFIL FROID",$C33="DEMI-COQUILLE"),INDEX(NOMENCLATURE!I:I,$E33),"0"),"0")</f>
        <v>0</v>
      </c>
      <c r="K33" s="235"/>
      <c r="L33" s="236" t="str">
        <f t="shared" si="0"/>
        <v>0</v>
      </c>
      <c r="M33" s="237" t="str">
        <f>IFERROR(IF($C33="ACCESSOIRE PVC",INDEX(NOMENCLATURE!R:R,$E33),"")*$G33/1000*$H33,"0")</f>
        <v>0</v>
      </c>
      <c r="N33" s="238">
        <f>IFERROR(IF(C33="ACCESSOIRE JOINT",INDEX(NOMENCLATURE!R:R,$E33),)*G33/1000*H33,)</f>
        <v>0</v>
      </c>
      <c r="O33" s="239">
        <f>IFERROR(IF(C33="ACCESSOIRE FERRAGE",INDEX(NOMENCLATURE!R:R,$E33),"0")*IF(G33="",1,G33/1000)*H33,"0")</f>
        <v>0</v>
      </c>
      <c r="P33" s="240">
        <f>IFERROR(IF(OR(C33="ACCESSOIRE STANDARD",C33="ACCESSOIRE SPÉCIFIQUE",C33="ACCESSOIRE VIS"),INDEX(NOMENCLATURE!R:R,$E33),"0")*IF(G33="",1,G33/1000)*H33,"0")</f>
        <v>0</v>
      </c>
      <c r="Q33" s="238"/>
      <c r="R33" s="241"/>
      <c r="S33" s="236"/>
      <c r="T33" s="235"/>
      <c r="U33" s="236" t="str">
        <f t="shared" si="1"/>
        <v>0</v>
      </c>
      <c r="V33" s="237"/>
      <c r="W33" s="245"/>
      <c r="X33" s="246">
        <f t="shared" si="2"/>
        <v>0</v>
      </c>
      <c r="Z33"/>
      <c r="AA33"/>
      <c r="AB33"/>
      <c r="AC33"/>
    </row>
    <row r="34" spans="2:29" ht="50.1" customHeight="1">
      <c r="B34" s="262" t="s">
        <v>141</v>
      </c>
      <c r="C34" s="231" t="str">
        <f>IFERROR(VLOOKUP(B34,NOMENCLATURE!B:I,4,0),"")</f>
        <v/>
      </c>
      <c r="D34" s="257" t="str">
        <f>IFERROR(VLOOKUP(B34,NOMENCLATURE!B:J,3,0),"")</f>
        <v/>
      </c>
      <c r="E34" s="232" t="str">
        <f>IFERROR(MATCH(B34,NOMENCLATURE!B:B,0),"")</f>
        <v/>
      </c>
      <c r="F34" s="164"/>
      <c r="G34" s="228"/>
      <c r="H34" s="165">
        <v>8</v>
      </c>
      <c r="I34" s="264" t="str">
        <f>IFERROR(IF(OR($C34="PROFIL FROID",$C34="DEMI-COQUILLE"),INDEX(NOMENCLATURE!H:H,E34),"0"),"0")</f>
        <v>0</v>
      </c>
      <c r="J34" s="234" t="str">
        <f>IFERROR(IF(OR($C34="PROFIL FROID",$C34="DEMI-COQUILLE"),INDEX(NOMENCLATURE!I:I,$E34),"0"),"0")</f>
        <v>0</v>
      </c>
      <c r="K34" s="235"/>
      <c r="L34" s="236" t="str">
        <f t="shared" si="0"/>
        <v>0</v>
      </c>
      <c r="M34" s="237" t="str">
        <f>IFERROR(IF($C34="ACCESSOIRE PVC",INDEX(NOMENCLATURE!R:R,$E34),"")*$G34/1000*$H34,"0")</f>
        <v>0</v>
      </c>
      <c r="N34" s="238">
        <f>IFERROR(IF(C34="ACCESSOIRE JOINT",INDEX(NOMENCLATURE!R:R,$E34),)*G34/1000*H34,)</f>
        <v>0</v>
      </c>
      <c r="O34" s="239">
        <f>IFERROR(IF(C34="ACCESSOIRE FERRAGE",INDEX(NOMENCLATURE!R:R,$E34),"0")*IF(G34="",1,G34/1000)*H34,"0")</f>
        <v>0</v>
      </c>
      <c r="P34" s="240">
        <f>IFERROR(IF(OR(C34="ACCESSOIRE STANDARD",C34="ACCESSOIRE SPÉCIFIQUE",C34="ACCESSOIRE VIS"),INDEX(NOMENCLATURE!R:R,$E34),"0")*IF(G34="",1,G34/1000)*H34,"0")</f>
        <v>0</v>
      </c>
      <c r="Q34" s="238"/>
      <c r="R34" s="241"/>
      <c r="S34" s="236"/>
      <c r="T34" s="235"/>
      <c r="U34" s="236" t="str">
        <f t="shared" si="1"/>
        <v>0</v>
      </c>
      <c r="V34" s="237"/>
      <c r="W34" s="245"/>
      <c r="X34" s="246">
        <f t="shared" si="2"/>
        <v>0</v>
      </c>
      <c r="Z34"/>
      <c r="AA34"/>
      <c r="AB34"/>
      <c r="AC34"/>
    </row>
    <row r="35" spans="2:29" ht="50.1" customHeight="1">
      <c r="B35" s="262">
        <v>4614</v>
      </c>
      <c r="C35" s="231" t="str">
        <f>IFERROR(VLOOKUP(B35,NOMENCLATURE!B:I,4,0),"")</f>
        <v/>
      </c>
      <c r="D35" s="257" t="str">
        <f>IFERROR(VLOOKUP(B35,NOMENCLATURE!B:J,3,0),"")</f>
        <v/>
      </c>
      <c r="E35" s="232" t="str">
        <f>IFERROR(MATCH(B35,NOMENCLATURE!B:B,0),"")</f>
        <v/>
      </c>
      <c r="F35" s="164"/>
      <c r="G35" s="228"/>
      <c r="H35" s="165">
        <v>1</v>
      </c>
      <c r="I35" s="264" t="str">
        <f>IFERROR(IF(OR($C35="PROFIL FROID",$C35="DEMI-COQUILLE"),INDEX(NOMENCLATURE!H:H,E35),"0"),"0")</f>
        <v>0</v>
      </c>
      <c r="J35" s="234" t="str">
        <f>IFERROR(IF(OR($C35="PROFIL FROID",$C35="DEMI-COQUILLE"),INDEX(NOMENCLATURE!I:I,$E35),"0"),"0")</f>
        <v>0</v>
      </c>
      <c r="K35" s="235"/>
      <c r="L35" s="236" t="str">
        <f t="shared" si="0"/>
        <v>0</v>
      </c>
      <c r="M35" s="237" t="str">
        <f>IFERROR(IF($C35="ACCESSOIRE PVC",INDEX(NOMENCLATURE!R:R,$E35),"")*$G35/1000*$H35,"0")</f>
        <v>0</v>
      </c>
      <c r="N35" s="238">
        <f>IFERROR(IF(C35="ACCESSOIRE JOINT",INDEX(NOMENCLATURE!R:R,$E35),)*G35/1000*H35,)</f>
        <v>0</v>
      </c>
      <c r="O35" s="239">
        <f>IFERROR(IF(C35="ACCESSOIRE FERRAGE",INDEX(NOMENCLATURE!R:R,$E35),"0")*IF(G35="",1,G35/1000)*H35,"0")</f>
        <v>0</v>
      </c>
      <c r="P35" s="240">
        <f>IFERROR(IF(OR(C35="ACCESSOIRE STANDARD",C35="ACCESSOIRE SPÉCIFIQUE",C35="ACCESSOIRE VIS"),INDEX(NOMENCLATURE!R:R,$E35),"0")*IF(G35="",1,G35/1000)*H35,"0")</f>
        <v>0</v>
      </c>
      <c r="Q35" s="238"/>
      <c r="R35" s="241"/>
      <c r="S35" s="236"/>
      <c r="T35" s="235"/>
      <c r="U35" s="236" t="str">
        <f t="shared" si="1"/>
        <v>0</v>
      </c>
      <c r="V35" s="237"/>
      <c r="W35" s="245"/>
      <c r="X35" s="246">
        <f t="shared" si="2"/>
        <v>0</v>
      </c>
      <c r="Z35"/>
      <c r="AA35"/>
      <c r="AB35"/>
      <c r="AC35"/>
    </row>
    <row r="36" spans="2:29" ht="50.1" customHeight="1">
      <c r="B36" s="262" t="s">
        <v>142</v>
      </c>
      <c r="C36" s="231" t="str">
        <f>IFERROR(VLOOKUP(B36,NOMENCLATURE!B:I,4,0),"")</f>
        <v/>
      </c>
      <c r="D36" s="257" t="str">
        <f>IFERROR(VLOOKUP(B36,NOMENCLATURE!B:J,3,0),"")</f>
        <v/>
      </c>
      <c r="E36" s="232" t="str">
        <f>IFERROR(MATCH(B36,NOMENCLATURE!B:B,0),"")</f>
        <v/>
      </c>
      <c r="F36" s="164"/>
      <c r="G36" s="228"/>
      <c r="H36" s="165">
        <v>3</v>
      </c>
      <c r="I36" s="264" t="str">
        <f>IFERROR(IF(OR($C36="PROFIL FROID",$C36="DEMI-COQUILLE"),INDEX(NOMENCLATURE!H:H,E36),"0"),"0")</f>
        <v>0</v>
      </c>
      <c r="J36" s="234" t="str">
        <f>IFERROR(IF(OR($C36="PROFIL FROID",$C36="DEMI-COQUILLE"),INDEX(NOMENCLATURE!I:I,$E36),"0"),"0")</f>
        <v>0</v>
      </c>
      <c r="K36" s="235"/>
      <c r="L36" s="236" t="str">
        <f t="shared" si="0"/>
        <v>0</v>
      </c>
      <c r="M36" s="237" t="str">
        <f>IFERROR(IF($C36="ACCESSOIRE PVC",INDEX(NOMENCLATURE!R:R,$E36),"")*$G36/1000*$H36,"0")</f>
        <v>0</v>
      </c>
      <c r="N36" s="238">
        <f>IFERROR(IF(C36="ACCESSOIRE JOINT",INDEX(NOMENCLATURE!R:R,$E36),)*G36/1000*H36,)</f>
        <v>0</v>
      </c>
      <c r="O36" s="239">
        <f>IFERROR(IF(C36="ACCESSOIRE FERRAGE",INDEX(NOMENCLATURE!R:R,$E36),"0")*IF(G36="",1,G36/1000)*H36,"0")</f>
        <v>0</v>
      </c>
      <c r="P36" s="240">
        <f>IFERROR(IF(OR(C36="ACCESSOIRE STANDARD",C36="ACCESSOIRE SPÉCIFIQUE",C36="ACCESSOIRE VIS"),INDEX(NOMENCLATURE!R:R,$E36),"0")*IF(G36="",1,G36/1000)*H36,"0")</f>
        <v>0</v>
      </c>
      <c r="Q36" s="238"/>
      <c r="R36" s="241"/>
      <c r="S36" s="236"/>
      <c r="T36" s="235"/>
      <c r="U36" s="236" t="str">
        <f t="shared" si="1"/>
        <v>0</v>
      </c>
      <c r="V36" s="237"/>
      <c r="W36" s="245"/>
      <c r="X36" s="246">
        <f t="shared" si="2"/>
        <v>0</v>
      </c>
    </row>
    <row r="37" spans="2:29" ht="50.1" customHeight="1">
      <c r="B37" s="262">
        <v>3709</v>
      </c>
      <c r="C37" s="231" t="str">
        <f>IFERROR(VLOOKUP(B37,NOMENCLATURE!B:I,4,0),"")</f>
        <v/>
      </c>
      <c r="D37" s="257" t="str">
        <f>IFERROR(VLOOKUP(B37,NOMENCLATURE!B:J,3,0),"")</f>
        <v/>
      </c>
      <c r="E37" s="232" t="str">
        <f>IFERROR(MATCH(B37,NOMENCLATURE!B:B,0),"")</f>
        <v/>
      </c>
      <c r="F37" s="164"/>
      <c r="G37" s="228"/>
      <c r="H37" s="165">
        <v>2</v>
      </c>
      <c r="I37" s="264" t="str">
        <f>IFERROR(IF(OR($C37="PROFIL FROID",$C37="DEMI-COQUILLE"),INDEX(NOMENCLATURE!H:H,E37),"0"),"0")</f>
        <v>0</v>
      </c>
      <c r="J37" s="234" t="str">
        <f>IFERROR(IF(OR($C37="PROFIL FROID",$C37="DEMI-COQUILLE"),INDEX(NOMENCLATURE!I:I,$E37),"0"),"0")</f>
        <v>0</v>
      </c>
      <c r="K37" s="235"/>
      <c r="L37" s="236" t="str">
        <f t="shared" si="0"/>
        <v>0</v>
      </c>
      <c r="M37" s="237" t="str">
        <f>IFERROR(IF($C37="ACCESSOIRE PVC",INDEX(NOMENCLATURE!R:R,$E37),"")*$G37/1000*$H37,"0")</f>
        <v>0</v>
      </c>
      <c r="N37" s="238">
        <f>IFERROR(IF(C37="ACCESSOIRE JOINT",INDEX(NOMENCLATURE!R:R,$E37),)*G37/1000*H37,)</f>
        <v>0</v>
      </c>
      <c r="O37" s="239">
        <f>IFERROR(IF(C37="ACCESSOIRE FERRAGE",INDEX(NOMENCLATURE!R:R,$E37),"0")*IF(G37="",1,G37/1000)*H37,"0")</f>
        <v>0</v>
      </c>
      <c r="P37" s="240">
        <f>IFERROR(IF(OR(C37="ACCESSOIRE STANDARD",C37="ACCESSOIRE SPÉCIFIQUE",C37="ACCESSOIRE VIS"),INDEX(NOMENCLATURE!R:R,$E37),"0")*IF(G37="",1,G37/1000)*H37,"0")</f>
        <v>0</v>
      </c>
      <c r="Q37" s="238"/>
      <c r="R37" s="241"/>
      <c r="S37" s="236"/>
      <c r="T37" s="235"/>
      <c r="U37" s="236" t="str">
        <f t="shared" si="1"/>
        <v>0</v>
      </c>
      <c r="V37" s="237"/>
      <c r="W37" s="245"/>
      <c r="X37" s="246">
        <f t="shared" si="2"/>
        <v>0</v>
      </c>
    </row>
    <row r="38" spans="2:29" ht="50.1" customHeight="1">
      <c r="B38" s="262">
        <v>3729</v>
      </c>
      <c r="C38" s="231" t="str">
        <f>IFERROR(VLOOKUP(B38,NOMENCLATURE!B:I,4,0),"")</f>
        <v/>
      </c>
      <c r="D38" s="257" t="str">
        <f>IFERROR(VLOOKUP(B38,NOMENCLATURE!B:J,3,0),"")</f>
        <v/>
      </c>
      <c r="E38" s="232" t="str">
        <f>IFERROR(MATCH(B38,NOMENCLATURE!B:B,0),"")</f>
        <v/>
      </c>
      <c r="F38" s="164"/>
      <c r="G38" s="228"/>
      <c r="H38" s="165">
        <v>2</v>
      </c>
      <c r="I38" s="264" t="str">
        <f>IFERROR(IF(OR($C38="PROFIL FROID",$C38="DEMI-COQUILLE"),INDEX(NOMENCLATURE!H:H,E38),"0"),"0")</f>
        <v>0</v>
      </c>
      <c r="J38" s="234" t="str">
        <f>IFERROR(IF(OR($C38="PROFIL FROID",$C38="DEMI-COQUILLE"),INDEX(NOMENCLATURE!I:I,$E38),"0"),"0")</f>
        <v>0</v>
      </c>
      <c r="K38" s="235"/>
      <c r="L38" s="236" t="str">
        <f t="shared" si="0"/>
        <v>0</v>
      </c>
      <c r="M38" s="237" t="str">
        <f>IFERROR(IF($C38="ACCESSOIRE PVC",INDEX(NOMENCLATURE!R:R,$E38),"")*$G38/1000*$H38,"0")</f>
        <v>0</v>
      </c>
      <c r="N38" s="238">
        <f>IFERROR(IF(C38="ACCESSOIRE JOINT",INDEX(NOMENCLATURE!R:R,$E38),)*G38/1000*H38,)</f>
        <v>0</v>
      </c>
      <c r="O38" s="239">
        <f>IFERROR(IF(C38="ACCESSOIRE FERRAGE",INDEX(NOMENCLATURE!R:R,$E38),"0")*IF(G38="",1,G38/1000)*H38,"0")</f>
        <v>0</v>
      </c>
      <c r="P38" s="240">
        <f>IFERROR(IF(OR(C38="ACCESSOIRE STANDARD",C38="ACCESSOIRE SPÉCIFIQUE",C38="ACCESSOIRE VIS"),INDEX(NOMENCLATURE!R:R,$E38),"0")*IF(G38="",1,G38/1000)*H38,"0")</f>
        <v>0</v>
      </c>
      <c r="Q38" s="238"/>
      <c r="R38" s="241"/>
      <c r="S38" s="236"/>
      <c r="T38" s="235"/>
      <c r="U38" s="236" t="str">
        <f t="shared" si="1"/>
        <v>0</v>
      </c>
      <c r="V38" s="237"/>
      <c r="W38" s="245"/>
      <c r="X38" s="246">
        <f t="shared" si="2"/>
        <v>0</v>
      </c>
    </row>
    <row r="39" spans="2:29" ht="50.1" customHeight="1">
      <c r="B39" s="262">
        <v>14000</v>
      </c>
      <c r="C39" s="231" t="str">
        <f>IFERROR(VLOOKUP(B39,NOMENCLATURE!B:I,4,0),"")</f>
        <v/>
      </c>
      <c r="D39" s="257" t="str">
        <f>IFERROR(VLOOKUP(B39,NOMENCLATURE!B:J,3,0),"")</f>
        <v/>
      </c>
      <c r="E39" s="232" t="str">
        <f>IFERROR(MATCH(B39,NOMENCLATURE!B:B,0),"")</f>
        <v/>
      </c>
      <c r="F39" s="164"/>
      <c r="G39" s="228"/>
      <c r="H39" s="165">
        <v>6</v>
      </c>
      <c r="I39" s="264" t="str">
        <f>IFERROR(IF(OR($C39="PROFIL FROID",$C39="DEMI-COQUILLE"),INDEX(NOMENCLATURE!H:H,E39),"0"),"0")</f>
        <v>0</v>
      </c>
      <c r="J39" s="234" t="str">
        <f>IFERROR(IF(OR($C39="PROFIL FROID",$C39="DEMI-COQUILLE"),INDEX(NOMENCLATURE!I:I,$E39),"0"),"0")</f>
        <v>0</v>
      </c>
      <c r="K39" s="235"/>
      <c r="L39" s="236" t="str">
        <f t="shared" si="0"/>
        <v>0</v>
      </c>
      <c r="M39" s="237" t="str">
        <f>IFERROR(IF($C39="ACCESSOIRE PVC",INDEX(NOMENCLATURE!R:R,$E39),"")*$G39/1000*$H39,"0")</f>
        <v>0</v>
      </c>
      <c r="N39" s="238">
        <f>IFERROR(IF(C39="ACCESSOIRE JOINT",INDEX(NOMENCLATURE!R:R,$E39),)*G39/1000*H39,)</f>
        <v>0</v>
      </c>
      <c r="O39" s="239">
        <f>IFERROR(IF(C39="ACCESSOIRE FERRAGE",INDEX(NOMENCLATURE!R:R,$E39),"0")*IF(G39="",1,G39/1000)*H39,"0")</f>
        <v>0</v>
      </c>
      <c r="P39" s="240">
        <f>IFERROR(IF(OR(C39="ACCESSOIRE STANDARD",C39="ACCESSOIRE SPÉCIFIQUE",C39="ACCESSOIRE VIS"),INDEX(NOMENCLATURE!R:R,$E39),"0")*IF(G39="",1,G39/1000)*H39,"0")</f>
        <v>0</v>
      </c>
      <c r="Q39" s="238"/>
      <c r="R39" s="241"/>
      <c r="S39" s="236"/>
      <c r="T39" s="235"/>
      <c r="U39" s="236" t="str">
        <f t="shared" si="1"/>
        <v>0</v>
      </c>
      <c r="V39" s="237"/>
      <c r="W39" s="245"/>
      <c r="X39" s="246">
        <f t="shared" si="2"/>
        <v>0</v>
      </c>
    </row>
    <row r="40" spans="2:29" ht="50.1" customHeight="1">
      <c r="B40" s="262" t="s">
        <v>143</v>
      </c>
      <c r="C40" s="231" t="str">
        <f>IFERROR(VLOOKUP(B40,NOMENCLATURE!B:I,4,0),"")</f>
        <v/>
      </c>
      <c r="D40" s="257" t="str">
        <f>IFERROR(VLOOKUP(B40,NOMENCLATURE!B:J,3,0),"")</f>
        <v/>
      </c>
      <c r="E40" s="232" t="str">
        <f>IFERROR(MATCH(B40,NOMENCLATURE!B:B,0),"")</f>
        <v/>
      </c>
      <c r="F40" s="164"/>
      <c r="G40" s="228"/>
      <c r="H40" s="165">
        <v>1</v>
      </c>
      <c r="I40" s="264" t="str">
        <f>IFERROR(IF(OR($C40="PROFIL FROID",$C40="DEMI-COQUILLE"),INDEX(NOMENCLATURE!H:H,E40),"0"),"0")</f>
        <v>0</v>
      </c>
      <c r="J40" s="234" t="str">
        <f>IFERROR(IF(OR($C40="PROFIL FROID",$C40="DEMI-COQUILLE"),INDEX(NOMENCLATURE!I:I,$E40),"0"),"0")</f>
        <v>0</v>
      </c>
      <c r="K40" s="235"/>
      <c r="L40" s="236" t="str">
        <f t="shared" si="0"/>
        <v>0</v>
      </c>
      <c r="M40" s="237" t="str">
        <f>IFERROR(IF($C40="ACCESSOIRE PVC",INDEX(NOMENCLATURE!R:R,$E40),"")*$G40/1000*$H40,"0")</f>
        <v>0</v>
      </c>
      <c r="N40" s="238">
        <f>IFERROR(IF(C40="ACCESSOIRE JOINT",INDEX(NOMENCLATURE!R:R,$E40),)*G40/1000*H40,)</f>
        <v>0</v>
      </c>
      <c r="O40" s="239">
        <f>IFERROR(IF(C40="ACCESSOIRE FERRAGE",INDEX(NOMENCLATURE!R:R,$E40),"0")*IF(G40="",1,G40/1000)*H40,"0")</f>
        <v>0</v>
      </c>
      <c r="P40" s="240">
        <f>IFERROR(IF(OR(C40="ACCESSOIRE STANDARD",C40="ACCESSOIRE SPÉCIFIQUE",C40="ACCESSOIRE VIS"),INDEX(NOMENCLATURE!R:R,$E40),"0")*IF(G40="",1,G40/1000)*H40,"0")</f>
        <v>0</v>
      </c>
      <c r="Q40" s="238"/>
      <c r="R40" s="241"/>
      <c r="S40" s="236"/>
      <c r="T40" s="235"/>
      <c r="U40" s="236" t="str">
        <f t="shared" si="1"/>
        <v>0</v>
      </c>
      <c r="V40" s="237"/>
      <c r="W40" s="245"/>
      <c r="X40" s="246">
        <f t="shared" si="2"/>
        <v>0</v>
      </c>
    </row>
    <row r="41" spans="2:29" ht="50.1" customHeight="1">
      <c r="B41" s="262">
        <v>3720</v>
      </c>
      <c r="C41" s="231" t="str">
        <f>IFERROR(VLOOKUP(B41,NOMENCLATURE!B:I,4,0),"")</f>
        <v/>
      </c>
      <c r="D41" s="257" t="str">
        <f>IFERROR(VLOOKUP(B41,NOMENCLATURE!B:J,3,0),"")</f>
        <v/>
      </c>
      <c r="E41" s="232" t="str">
        <f>IFERROR(MATCH(B41,NOMENCLATURE!B:B,0),"")</f>
        <v/>
      </c>
      <c r="F41" s="164"/>
      <c r="G41" s="228"/>
      <c r="H41" s="165">
        <v>2</v>
      </c>
      <c r="I41" s="264" t="str">
        <f>IFERROR(IF(OR($C41="PROFIL FROID",$C41="DEMI-COQUILLE"),INDEX(NOMENCLATURE!H:H,E41),"0"),"0")</f>
        <v>0</v>
      </c>
      <c r="J41" s="234" t="str">
        <f>IFERROR(IF(OR($C41="PROFIL FROID",$C41="DEMI-COQUILLE"),INDEX(NOMENCLATURE!I:I,$E41),"0"),"0")</f>
        <v>0</v>
      </c>
      <c r="K41" s="235"/>
      <c r="L41" s="236" t="str">
        <f t="shared" si="0"/>
        <v>0</v>
      </c>
      <c r="M41" s="237" t="str">
        <f>IFERROR(IF($C41="ACCESSOIRE PVC",INDEX(NOMENCLATURE!R:R,$E41),"")*$G41/1000*$H41,"0")</f>
        <v>0</v>
      </c>
      <c r="N41" s="238">
        <f>IFERROR(IF(C41="ACCESSOIRE JOINT",INDEX(NOMENCLATURE!R:R,$E41),)*G41/1000*H41,)</f>
        <v>0</v>
      </c>
      <c r="O41" s="239">
        <f>IFERROR(IF(C41="ACCESSOIRE FERRAGE",INDEX(NOMENCLATURE!R:R,$E41),"0")*IF(G41="",1,G41/1000)*H41,"0")</f>
        <v>0</v>
      </c>
      <c r="P41" s="240">
        <f>IFERROR(IF(OR(C41="ACCESSOIRE STANDARD",C41="ACCESSOIRE SPÉCIFIQUE",C41="ACCESSOIRE VIS"),INDEX(NOMENCLATURE!R:R,$E41),"0")*IF(G41="",1,G41/1000)*H41,"0")</f>
        <v>0</v>
      </c>
      <c r="Q41" s="238"/>
      <c r="R41" s="241"/>
      <c r="S41" s="236"/>
      <c r="T41" s="235"/>
      <c r="U41" s="236" t="str">
        <f t="shared" si="1"/>
        <v>0</v>
      </c>
      <c r="V41" s="237"/>
      <c r="W41" s="245"/>
      <c r="X41" s="246">
        <f t="shared" si="2"/>
        <v>0</v>
      </c>
    </row>
    <row r="42" spans="2:29" ht="50.1" customHeight="1">
      <c r="B42" s="262"/>
      <c r="C42" s="231" t="str">
        <f>IFERROR(VLOOKUP(B42,NOMENCLATURE!B:I,4,0),"")</f>
        <v/>
      </c>
      <c r="D42" s="257" t="str">
        <f>IFERROR(VLOOKUP(B42,NOMENCLATURE!B:J,3,0),"")</f>
        <v/>
      </c>
      <c r="E42" s="232" t="str">
        <f>IFERROR(MATCH(B42,NOMENCLATURE!B:B,0),"")</f>
        <v/>
      </c>
      <c r="F42" s="164"/>
      <c r="G42" s="228"/>
      <c r="H42" s="165"/>
      <c r="I42" s="264" t="str">
        <f>IFERROR(IF(OR($C42="PROFIL FROID",$C42="DEMI-COQUILLE"),INDEX(NOMENCLATURE!H:H,E42),"0"),"0")</f>
        <v>0</v>
      </c>
      <c r="J42" s="234" t="str">
        <f>IFERROR(IF(OR($C42="PROFIL FROID",$C42="DEMI-COQUILLE"),INDEX(NOMENCLATURE!I:I,$E42),"0"),"0")</f>
        <v>0</v>
      </c>
      <c r="K42" s="235"/>
      <c r="L42" s="236" t="str">
        <f t="shared" si="0"/>
        <v>0</v>
      </c>
      <c r="M42" s="237" t="str">
        <f>IFERROR(IF($C42="ACCESSOIRE PVC",INDEX(NOMENCLATURE!R:R,$E42),"")*$G42/1000*$H42,"0")</f>
        <v>0</v>
      </c>
      <c r="N42" s="238">
        <f>IFERROR(IF(C42="ACCESSOIRE JOINT",INDEX(NOMENCLATURE!R:R,$E42),)*G42/1000*H42,)</f>
        <v>0</v>
      </c>
      <c r="O42" s="239">
        <f>IFERROR(IF(C42="ACCESSOIRE FERRAGE",INDEX(NOMENCLATURE!R:R,$E42),"0")*IF(G42="",1,G42/1000)*H42,"0")</f>
        <v>0</v>
      </c>
      <c r="P42" s="240">
        <f>IFERROR(IF(OR(C42="ACCESSOIRE STANDARD",C42="ACCESSOIRE SPÉCIFIQUE",C42="ACCESSOIRE VIS"),INDEX(NOMENCLATURE!R:R,$E42),"0")*IF(G42="",1,G42/1000)*H42,"0")</f>
        <v>0</v>
      </c>
      <c r="Q42" s="238"/>
      <c r="R42" s="241"/>
      <c r="S42" s="236"/>
      <c r="T42" s="235"/>
      <c r="U42" s="236" t="str">
        <f t="shared" si="1"/>
        <v>0</v>
      </c>
      <c r="V42" s="237"/>
      <c r="W42" s="245"/>
      <c r="X42" s="246">
        <f t="shared" si="2"/>
        <v>0</v>
      </c>
    </row>
    <row r="43" spans="2:29" ht="50.1" customHeight="1">
      <c r="B43" s="262"/>
      <c r="C43" s="231" t="str">
        <f>IFERROR(VLOOKUP(B43,NOMENCLATURE!B:I,4,0),"")</f>
        <v/>
      </c>
      <c r="D43" s="257" t="str">
        <f>IFERROR(VLOOKUP(B43,NOMENCLATURE!B:J,3,0),"")</f>
        <v/>
      </c>
      <c r="E43" s="232" t="str">
        <f>IFERROR(MATCH(B43,NOMENCLATURE!B:B,0),"")</f>
        <v/>
      </c>
      <c r="F43" s="164"/>
      <c r="G43" s="228"/>
      <c r="H43" s="165"/>
      <c r="I43" s="264" t="str">
        <f>IFERROR(IF(OR($C43="PROFIL FROID",$C43="DEMI-COQUILLE"),INDEX(NOMENCLATURE!H:H,E43),"0"),"0")</f>
        <v>0</v>
      </c>
      <c r="J43" s="234" t="str">
        <f>IFERROR(IF(OR($C43="PROFIL FROID",$C43="DEMI-COQUILLE"),INDEX(NOMENCLATURE!I:I,$E43),"0"),"0")</f>
        <v>0</v>
      </c>
      <c r="K43" s="235"/>
      <c r="L43" s="236" t="str">
        <f t="shared" si="0"/>
        <v>0</v>
      </c>
      <c r="M43" s="237" t="str">
        <f>IFERROR(IF($C43="ACCESSOIRE PVC",INDEX(NOMENCLATURE!R:R,$E43),"")*$G43/1000*$H43,"0")</f>
        <v>0</v>
      </c>
      <c r="N43" s="238">
        <f>IFERROR(IF(C43="ACCESSOIRE JOINT",INDEX(NOMENCLATURE!R:R,$E43),)*G43/1000*H43,)</f>
        <v>0</v>
      </c>
      <c r="O43" s="239">
        <f>IFERROR(IF(C43="ACCESSOIRE FERRAGE",INDEX(NOMENCLATURE!R:R,$E43),"0")*IF(G43="",1,G43/1000)*H43,"0")</f>
        <v>0</v>
      </c>
      <c r="P43" s="240">
        <f>IFERROR(IF(OR(C43="ACCESSOIRE STANDARD",C43="ACCESSOIRE SPÉCIFIQUE",C43="ACCESSOIRE VIS"),INDEX(NOMENCLATURE!R:R,$E43),"0")*IF(G43="",1,G43/1000)*H43,"0")</f>
        <v>0</v>
      </c>
      <c r="Q43" s="238"/>
      <c r="R43" s="241"/>
      <c r="S43" s="236"/>
      <c r="T43" s="235"/>
      <c r="U43" s="236" t="str">
        <f t="shared" si="1"/>
        <v>0</v>
      </c>
      <c r="V43" s="237"/>
      <c r="W43" s="245"/>
      <c r="X43" s="246">
        <f t="shared" si="2"/>
        <v>0</v>
      </c>
    </row>
    <row r="44" spans="2:29" ht="50.1" customHeight="1">
      <c r="B44" s="262"/>
      <c r="C44" s="231" t="str">
        <f>IFERROR(VLOOKUP(B44,NOMENCLATURE!B:I,4,0),"")</f>
        <v/>
      </c>
      <c r="D44" s="257" t="str">
        <f>IFERROR(VLOOKUP(B44,NOMENCLATURE!B:J,3,0),"")</f>
        <v/>
      </c>
      <c r="E44" s="232" t="str">
        <f>IFERROR(MATCH(B44,NOMENCLATURE!B:B,0),"")</f>
        <v/>
      </c>
      <c r="F44" s="164"/>
      <c r="G44" s="228"/>
      <c r="H44" s="165"/>
      <c r="I44" s="264" t="str">
        <f>IFERROR(IF(OR($C44="PROFIL FROID",$C44="DEMI-COQUILLE"),INDEX(NOMENCLATURE!H:H,E44),"0"),"0")</f>
        <v>0</v>
      </c>
      <c r="J44" s="234" t="str">
        <f>IFERROR(IF(OR($C44="PROFIL FROID",$C44="DEMI-COQUILLE"),INDEX(NOMENCLATURE!I:I,$E44),"0"),"0")</f>
        <v>0</v>
      </c>
      <c r="K44" s="235"/>
      <c r="L44" s="236" t="str">
        <f t="shared" si="0"/>
        <v>0</v>
      </c>
      <c r="M44" s="237" t="str">
        <f>IFERROR(IF($C44="ACCESSOIRE PVC",INDEX(NOMENCLATURE!R:R,$E44),"")*$G44/1000*$H44,"0")</f>
        <v>0</v>
      </c>
      <c r="N44" s="238">
        <f>IFERROR(IF(C44="ACCESSOIRE JOINT",INDEX(NOMENCLATURE!R:R,$E44),)*G44/1000*H44,)</f>
        <v>0</v>
      </c>
      <c r="O44" s="239">
        <f>IFERROR(IF(C44="ACCESSOIRE FERRAGE",INDEX(NOMENCLATURE!R:R,$E44),"0")*IF(G44="",1,G44/1000)*H44,"0")</f>
        <v>0</v>
      </c>
      <c r="P44" s="240">
        <f>IFERROR(IF(OR(C44="ACCESSOIRE STANDARD",C44="ACCESSOIRE SPÉCIFIQUE",C44="ACCESSOIRE VIS"),INDEX(NOMENCLATURE!R:R,$E44),"0")*IF(G44="",1,G44/1000)*H44,"0")</f>
        <v>0</v>
      </c>
      <c r="Q44" s="238"/>
      <c r="R44" s="241"/>
      <c r="S44" s="236"/>
      <c r="T44" s="235"/>
      <c r="U44" s="236" t="str">
        <f t="shared" si="1"/>
        <v>0</v>
      </c>
      <c r="V44" s="237"/>
      <c r="W44" s="245"/>
      <c r="X44" s="246">
        <f t="shared" si="2"/>
        <v>0</v>
      </c>
    </row>
    <row r="45" spans="2:29" ht="50.1" customHeight="1">
      <c r="B45" s="262"/>
      <c r="C45" s="231" t="str">
        <f>IFERROR(VLOOKUP(B45,NOMENCLATURE!B:I,4,0),"")</f>
        <v/>
      </c>
      <c r="D45" s="257" t="str">
        <f>IFERROR(VLOOKUP(B45,NOMENCLATURE!B:J,3,0),"")</f>
        <v/>
      </c>
      <c r="E45" s="232" t="str">
        <f>IFERROR(MATCH(B45,NOMENCLATURE!B:B,0),"")</f>
        <v/>
      </c>
      <c r="F45" s="164"/>
      <c r="G45" s="228"/>
      <c r="H45" s="165"/>
      <c r="I45" s="264" t="str">
        <f>IFERROR(IF(OR($C45="PROFIL FROID",$C45="DEMI-COQUILLE"),INDEX(NOMENCLATURE!H:H,E45),"0"),"0")</f>
        <v>0</v>
      </c>
      <c r="J45" s="234" t="str">
        <f>IFERROR(IF(OR($C45="PROFIL FROID",$C45="DEMI-COQUILLE"),INDEX(NOMENCLATURE!I:I,$E45),"0"),"0")</f>
        <v>0</v>
      </c>
      <c r="K45" s="235"/>
      <c r="L45" s="236" t="str">
        <f t="shared" si="0"/>
        <v>0</v>
      </c>
      <c r="M45" s="237" t="str">
        <f>IFERROR(IF($C45="ACCESSOIRE PVC",INDEX(NOMENCLATURE!R:R,$E45),"")*$G45/1000*$H45,"0")</f>
        <v>0</v>
      </c>
      <c r="N45" s="238">
        <f>IFERROR(IF(C45="ACCESSOIRE JOINT",INDEX(NOMENCLATURE!R:R,$E45),)*G45/1000*H45,)</f>
        <v>0</v>
      </c>
      <c r="O45" s="239">
        <f>IFERROR(IF(C45="ACCESSOIRE FERRAGE",INDEX(NOMENCLATURE!R:R,$E45),"0")*IF(G45="",1,G45/1000)*H45,"0")</f>
        <v>0</v>
      </c>
      <c r="P45" s="240">
        <f>IFERROR(IF(OR(C45="ACCESSOIRE STANDARD",C45="ACCESSOIRE SPÉCIFIQUE",C45="ACCESSOIRE VIS"),INDEX(NOMENCLATURE!R:R,$E45),"0")*IF(G45="",1,G45/1000)*H45,"0")</f>
        <v>0</v>
      </c>
      <c r="Q45" s="238"/>
      <c r="R45" s="241"/>
      <c r="S45" s="236"/>
      <c r="T45" s="235"/>
      <c r="U45" s="236" t="str">
        <f t="shared" si="1"/>
        <v>0</v>
      </c>
      <c r="V45" s="237"/>
      <c r="W45" s="245"/>
      <c r="X45" s="246">
        <f t="shared" si="2"/>
        <v>0</v>
      </c>
    </row>
    <row r="46" spans="2:29" ht="50.1" customHeight="1">
      <c r="B46" s="262"/>
      <c r="C46" s="231" t="str">
        <f>IFERROR(VLOOKUP(B46,NOMENCLATURE!B:I,4,0),"")</f>
        <v/>
      </c>
      <c r="D46" s="257" t="str">
        <f>IFERROR(VLOOKUP(B46,NOMENCLATURE!B:J,3,0),"")</f>
        <v/>
      </c>
      <c r="E46" s="232" t="str">
        <f>IFERROR(MATCH(B46,NOMENCLATURE!B:B,0),"")</f>
        <v/>
      </c>
      <c r="F46" s="164"/>
      <c r="G46" s="228"/>
      <c r="H46" s="165"/>
      <c r="I46" s="264" t="str">
        <f>IFERROR(IF(OR($C46="PROFIL FROID",$C46="DEMI-COQUILLE"),INDEX(NOMENCLATURE!H:H,E46),"0"),"0")</f>
        <v>0</v>
      </c>
      <c r="J46" s="234" t="str">
        <f>IFERROR(IF(OR($C46="PROFIL FROID",$C46="DEMI-COQUILLE"),INDEX(NOMENCLATURE!I:I,$E46),"0"),"0")</f>
        <v>0</v>
      </c>
      <c r="K46" s="235"/>
      <c r="L46" s="236" t="str">
        <f t="shared" si="0"/>
        <v>0</v>
      </c>
      <c r="M46" s="237" t="str">
        <f>IFERROR(IF($C46="ACCESSOIRE PVC",INDEX(NOMENCLATURE!R:R,$E46),"")*$G46/1000*$H46,"0")</f>
        <v>0</v>
      </c>
      <c r="N46" s="238">
        <f>IFERROR(IF(C46="ACCESSOIRE JOINT",INDEX(NOMENCLATURE!R:R,$E46),)*G46/1000*H46,)</f>
        <v>0</v>
      </c>
      <c r="O46" s="239">
        <f>IFERROR(IF(C46="ACCESSOIRE FERRAGE",INDEX(NOMENCLATURE!R:R,$E46),"0")*IF(G46="",1,G46/1000)*H46,"0")</f>
        <v>0</v>
      </c>
      <c r="P46" s="240">
        <f>IFERROR(IF(OR(C46="ACCESSOIRE STANDARD",C46="ACCESSOIRE SPÉCIFIQUE",C46="ACCESSOIRE VIS"),INDEX(NOMENCLATURE!R:R,$E46),"0")*IF(G46="",1,G46/1000)*H46,"0")</f>
        <v>0</v>
      </c>
      <c r="Q46" s="238"/>
      <c r="R46" s="241"/>
      <c r="S46" s="236"/>
      <c r="T46" s="235"/>
      <c r="U46" s="236" t="str">
        <f t="shared" si="1"/>
        <v>0</v>
      </c>
      <c r="V46" s="237"/>
      <c r="W46" s="245"/>
      <c r="X46" s="246">
        <f t="shared" si="2"/>
        <v>0</v>
      </c>
    </row>
    <row r="47" spans="2:29" ht="50.1" customHeight="1">
      <c r="B47" s="262"/>
      <c r="C47" s="231" t="str">
        <f>IFERROR(VLOOKUP(B47,NOMENCLATURE!B:I,4,0),"")</f>
        <v/>
      </c>
      <c r="D47" s="257" t="str">
        <f>IFERROR(VLOOKUP(B47,NOMENCLATURE!B:J,3,0),"")</f>
        <v/>
      </c>
      <c r="E47" s="232" t="str">
        <f>IFERROR(MATCH(B47,NOMENCLATURE!B:B,0),"")</f>
        <v/>
      </c>
      <c r="F47" s="164"/>
      <c r="G47" s="228"/>
      <c r="H47" s="165"/>
      <c r="I47" s="264" t="str">
        <f>IFERROR(IF(OR($C47="PROFIL FROID",$C47="DEMI-COQUILLE"),INDEX(NOMENCLATURE!H:H,E47),"0"),"0")</f>
        <v>0</v>
      </c>
      <c r="J47" s="234" t="str">
        <f>IFERROR(IF(OR($C47="PROFIL FROID",$C47="DEMI-COQUILLE"),INDEX(NOMENCLATURE!I:I,$E47),"0"),"0")</f>
        <v>0</v>
      </c>
      <c r="K47" s="235"/>
      <c r="L47" s="236" t="str">
        <f t="shared" si="0"/>
        <v>0</v>
      </c>
      <c r="M47" s="237" t="str">
        <f>IFERROR(IF($C47="ACCESSOIRE PVC",INDEX(NOMENCLATURE!R:R,$E47),"")*$G47/1000*$H47,"0")</f>
        <v>0</v>
      </c>
      <c r="N47" s="238">
        <f>IFERROR(IF(C47="ACCESSOIRE JOINT",INDEX(NOMENCLATURE!R:R,$E47),)*G47/1000*H47,)</f>
        <v>0</v>
      </c>
      <c r="O47" s="239">
        <f>IFERROR(IF(C47="ACCESSOIRE FERRAGE",INDEX(NOMENCLATURE!R:R,$E47),"0")*IF(G47="",1,G47/1000)*H47,"0")</f>
        <v>0</v>
      </c>
      <c r="P47" s="240">
        <f>IFERROR(IF(OR(C47="ACCESSOIRE STANDARD",C47="ACCESSOIRE SPÉCIFIQUE",C47="ACCESSOIRE VIS"),INDEX(NOMENCLATURE!R:R,$E47),"0")*IF(G47="",1,G47/1000)*H47,"0")</f>
        <v>0</v>
      </c>
      <c r="Q47" s="238"/>
      <c r="R47" s="241"/>
      <c r="S47" s="236"/>
      <c r="T47" s="235"/>
      <c r="U47" s="236" t="str">
        <f t="shared" si="1"/>
        <v>0</v>
      </c>
      <c r="V47" s="237"/>
      <c r="W47" s="245"/>
      <c r="X47" s="246">
        <f t="shared" si="2"/>
        <v>0</v>
      </c>
    </row>
    <row r="48" spans="2:29" ht="50.1" customHeight="1">
      <c r="B48" s="262"/>
      <c r="C48" s="231" t="str">
        <f>IFERROR(VLOOKUP(B48,NOMENCLATURE!B:I,4,0),"")</f>
        <v/>
      </c>
      <c r="D48" s="257" t="str">
        <f>IFERROR(VLOOKUP(B48,NOMENCLATURE!B:J,3,0),"")</f>
        <v/>
      </c>
      <c r="E48" s="232" t="str">
        <f>IFERROR(MATCH(B48,NOMENCLATURE!B:B,0),"")</f>
        <v/>
      </c>
      <c r="F48" s="164"/>
      <c r="G48" s="228"/>
      <c r="H48" s="165"/>
      <c r="I48" s="264" t="str">
        <f>IFERROR(IF(OR($C48="PROFIL FROID",$C48="DEMI-COQUILLE"),INDEX(NOMENCLATURE!H:H,E48),"0"),"0")</f>
        <v>0</v>
      </c>
      <c r="J48" s="234" t="str">
        <f>IFERROR(IF(OR($C48="PROFIL FROID",$C48="DEMI-COQUILLE"),INDEX(NOMENCLATURE!I:I,$E48),"0"),"0")</f>
        <v>0</v>
      </c>
      <c r="K48" s="235"/>
      <c r="L48" s="236" t="str">
        <f t="shared" si="0"/>
        <v>0</v>
      </c>
      <c r="M48" s="237" t="str">
        <f>IFERROR(IF($C48="ACCESSOIRE PVC",INDEX(NOMENCLATURE!R:R,$E48),"")*$G48/1000*$H48,"0")</f>
        <v>0</v>
      </c>
      <c r="N48" s="238">
        <f>IFERROR(IF(C48="ACCESSOIRE JOINT",INDEX(NOMENCLATURE!R:R,$E48),)*G48/1000*H48,)</f>
        <v>0</v>
      </c>
      <c r="O48" s="239">
        <f>IFERROR(IF(C48="ACCESSOIRE FERRAGE",INDEX(NOMENCLATURE!R:R,$E48),"0")*IF(G48="",1,G48/1000)*H48,"0")</f>
        <v>0</v>
      </c>
      <c r="P48" s="240">
        <f>IFERROR(IF(OR(C48="ACCESSOIRE STANDARD",C48="ACCESSOIRE SPÉCIFIQUE",C48="ACCESSOIRE VIS"),INDEX(NOMENCLATURE!R:R,$E48),"0")*IF(G48="",1,G48/1000)*H48,"0")</f>
        <v>0</v>
      </c>
      <c r="Q48" s="238"/>
      <c r="R48" s="241"/>
      <c r="S48" s="236"/>
      <c r="T48" s="235"/>
      <c r="U48" s="236" t="str">
        <f t="shared" si="1"/>
        <v>0</v>
      </c>
      <c r="V48" s="237"/>
      <c r="W48" s="245"/>
      <c r="X48" s="246">
        <f t="shared" si="2"/>
        <v>0</v>
      </c>
    </row>
    <row r="49" spans="1:24" ht="50.1" customHeight="1">
      <c r="B49" s="262"/>
      <c r="C49" s="231" t="str">
        <f>IFERROR(VLOOKUP(B49,NOMENCLATURE!B:I,4,0),"")</f>
        <v/>
      </c>
      <c r="D49" s="257" t="str">
        <f>IFERROR(VLOOKUP(B49,NOMENCLATURE!B:J,3,0),"")</f>
        <v/>
      </c>
      <c r="E49" s="232" t="str">
        <f>IFERROR(MATCH(B49,NOMENCLATURE!B:B,0),"")</f>
        <v/>
      </c>
      <c r="F49" s="169"/>
      <c r="G49" s="228"/>
      <c r="H49" s="165"/>
      <c r="I49" s="264" t="str">
        <f>IFERROR(IF(OR($C49="PROFIL FROID",$C49="DEMI-COQUILLE"),INDEX(NOMENCLATURE!H:H,E49),"0"),"0")</f>
        <v>0</v>
      </c>
      <c r="J49" s="234" t="str">
        <f>IFERROR(IF(OR($C49="PROFIL FROID",$C49="DEMI-COQUILLE"),INDEX(NOMENCLATURE!I:I,$E49),"0"),"0")</f>
        <v>0</v>
      </c>
      <c r="K49" s="235"/>
      <c r="L49" s="236" t="str">
        <f t="shared" si="0"/>
        <v>0</v>
      </c>
      <c r="M49" s="237" t="str">
        <f>IFERROR(IF($C49="ACCESSOIRE PVC",INDEX(NOMENCLATURE!R:R,$E49),"")*$G49/1000*$H49,"0")</f>
        <v>0</v>
      </c>
      <c r="N49" s="238">
        <f>IFERROR(IF(C49="ACCESSOIRE JOINT",INDEX(NOMENCLATURE!R:R,$E49),)*G49/1000*H49,)</f>
        <v>0</v>
      </c>
      <c r="O49" s="239">
        <f>IFERROR(IF(C49="ACCESSOIRE FERRAGE",INDEX(NOMENCLATURE!R:R,$E49),"0")*IF(G49="",1,G49/1000)*H49,"0")</f>
        <v>0</v>
      </c>
      <c r="P49" s="240">
        <f>IFERROR(IF(OR(C49="ACCESSOIRE STANDARD",C49="ACCESSOIRE SPÉCIFIQUE",C49="ACCESSOIRE VIS"),INDEX(NOMENCLATURE!R:R,$E49),"0")*IF(G49="",1,G49/1000)*H49,"0")</f>
        <v>0</v>
      </c>
      <c r="Q49" s="238"/>
      <c r="R49" s="241"/>
      <c r="S49" s="236"/>
      <c r="T49" s="235"/>
      <c r="U49" s="236" t="str">
        <f t="shared" si="1"/>
        <v>0</v>
      </c>
      <c r="V49" s="237"/>
      <c r="W49" s="245"/>
      <c r="X49" s="246">
        <f t="shared" si="2"/>
        <v>0</v>
      </c>
    </row>
    <row r="50" spans="1:24" ht="50.1" customHeight="1">
      <c r="B50" s="262"/>
      <c r="C50" s="231" t="str">
        <f>IFERROR(VLOOKUP(B50,NOMENCLATURE!B:I,4,0),"")</f>
        <v/>
      </c>
      <c r="D50" s="257" t="str">
        <f>IFERROR(VLOOKUP(B50,NOMENCLATURE!B:J,3,0),"")</f>
        <v/>
      </c>
      <c r="E50" s="232" t="str">
        <f>IFERROR(MATCH(B50,NOMENCLATURE!B:B,0),"")</f>
        <v/>
      </c>
      <c r="F50" s="169"/>
      <c r="G50" s="228"/>
      <c r="H50" s="165"/>
      <c r="I50" s="264" t="str">
        <f>IFERROR(IF(OR($C50="PROFIL FROID",$C50="DEMI-COQUILLE"),INDEX(NOMENCLATURE!H:H,E50),"0"),"0")</f>
        <v>0</v>
      </c>
      <c r="J50" s="234" t="str">
        <f>IFERROR(IF(OR($C50="PROFIL FROID",$C50="DEMI-COQUILLE"),INDEX(NOMENCLATURE!I:I,$E50),"0"),"0")</f>
        <v>0</v>
      </c>
      <c r="K50" s="235"/>
      <c r="L50" s="236" t="str">
        <f t="shared" si="0"/>
        <v>0</v>
      </c>
      <c r="M50" s="237" t="str">
        <f>IFERROR(IF($C50="ACCESSOIRE PVC",INDEX(NOMENCLATURE!R:R,$E50),"")*$G50/1000*$H50,"0")</f>
        <v>0</v>
      </c>
      <c r="N50" s="238">
        <f>IFERROR(IF(C50="ACCESSOIRE JOINT",INDEX(NOMENCLATURE!R:R,$E50),)*G50/1000*H50,)</f>
        <v>0</v>
      </c>
      <c r="O50" s="239">
        <f>IFERROR(IF(C50="ACCESSOIRE FERRAGE",INDEX(NOMENCLATURE!R:R,$E50),"0")*IF(G50="",1,G50/1000)*H50,"0")</f>
        <v>0</v>
      </c>
      <c r="P50" s="240">
        <f>IFERROR(IF(OR(C50="ACCESSOIRE STANDARD",C50="ACCESSOIRE SPÉCIFIQUE",C50="ACCESSOIRE VIS"),INDEX(NOMENCLATURE!R:R,$E50),"0")*IF(G50="",1,G50/1000)*H50,"0")</f>
        <v>0</v>
      </c>
      <c r="Q50" s="238"/>
      <c r="R50" s="241"/>
      <c r="S50" s="236"/>
      <c r="T50" s="235"/>
      <c r="U50" s="236" t="str">
        <f t="shared" si="1"/>
        <v>0</v>
      </c>
      <c r="V50" s="237"/>
      <c r="W50" s="245"/>
      <c r="X50" s="246">
        <f t="shared" si="2"/>
        <v>0</v>
      </c>
    </row>
    <row r="51" spans="1:24" ht="50.1" customHeight="1">
      <c r="B51" s="262"/>
      <c r="C51" s="231" t="str">
        <f>IFERROR(VLOOKUP(B51,NOMENCLATURE!B:I,4,0),"")</f>
        <v/>
      </c>
      <c r="D51" s="257" t="str">
        <f>IFERROR(VLOOKUP(B51,NOMENCLATURE!B:J,3,0),"")</f>
        <v/>
      </c>
      <c r="E51" s="232" t="str">
        <f>IFERROR(MATCH(B51,NOMENCLATURE!B:B,0),"")</f>
        <v/>
      </c>
      <c r="F51" s="169"/>
      <c r="G51" s="228"/>
      <c r="H51" s="165"/>
      <c r="I51" s="264" t="str">
        <f>IFERROR(IF(OR($C51="PROFIL FROID",$C51="DEMI-COQUILLE"),INDEX(NOMENCLATURE!H:H,E51),"0"),"0")</f>
        <v>0</v>
      </c>
      <c r="J51" s="234" t="str">
        <f>IFERROR(IF(OR($C51="PROFIL FROID",$C51="DEMI-COQUILLE"),INDEX(NOMENCLATURE!I:I,$E51),"0"),"0")</f>
        <v>0</v>
      </c>
      <c r="K51" s="235"/>
      <c r="L51" s="236" t="str">
        <f t="shared" si="0"/>
        <v>0</v>
      </c>
      <c r="M51" s="237" t="str">
        <f>IFERROR(IF($C51="ACCESSOIRE PVC",INDEX(NOMENCLATURE!R:R,$E51),"")*$G51/1000*$H51,"0")</f>
        <v>0</v>
      </c>
      <c r="N51" s="238">
        <f>IFERROR(IF(C51="ACCESSOIRE JOINT",INDEX(NOMENCLATURE!R:R,$E51),)*G51/1000*H51,)</f>
        <v>0</v>
      </c>
      <c r="O51" s="239">
        <f>IFERROR(IF(C51="ACCESSOIRE FERRAGE",INDEX(NOMENCLATURE!R:R,$E51),"0")*IF(G51="",1,G51/1000)*H51,"0")</f>
        <v>0</v>
      </c>
      <c r="P51" s="240">
        <f>IFERROR(IF(OR(C51="ACCESSOIRE STANDARD",C51="ACCESSOIRE SPÉCIFIQUE",C51="ACCESSOIRE VIS"),INDEX(NOMENCLATURE!R:R,$E51),"0")*IF(G51="",1,G51/1000)*H51,"0")</f>
        <v>0</v>
      </c>
      <c r="Q51" s="238"/>
      <c r="R51" s="241"/>
      <c r="S51" s="236"/>
      <c r="T51" s="235"/>
      <c r="U51" s="236" t="str">
        <f t="shared" si="1"/>
        <v>0</v>
      </c>
      <c r="V51" s="237"/>
      <c r="W51" s="245"/>
      <c r="X51" s="246">
        <f t="shared" si="2"/>
        <v>0</v>
      </c>
    </row>
    <row r="52" spans="1:24" s="251" customFormat="1" ht="50.1" customHeight="1">
      <c r="A52" s="141"/>
      <c r="B52" s="262"/>
      <c r="C52" s="231" t="str">
        <f>IFERROR(VLOOKUP(B52,NOMENCLATURE!B:I,4,0),"")</f>
        <v/>
      </c>
      <c r="D52" s="257" t="str">
        <f>IFERROR(VLOOKUP(B52,NOMENCLATURE!B:J,3,0),"")</f>
        <v/>
      </c>
      <c r="E52" s="232" t="str">
        <f>IFERROR(MATCH(B52,NOMENCLATURE!B:B,0),"")</f>
        <v/>
      </c>
      <c r="F52" s="169"/>
      <c r="G52" s="228"/>
      <c r="H52" s="165"/>
      <c r="I52" s="264" t="str">
        <f>IFERROR(IF(OR($C52="PROFIL FROID",$C52="DEMI-COQUILLE"),INDEX(NOMENCLATURE!H:H,E52),"0"),"0")</f>
        <v>0</v>
      </c>
      <c r="J52" s="234" t="str">
        <f>IFERROR(IF(OR($C52="PROFIL FROID",$C52="DEMI-COQUILLE"),INDEX(NOMENCLATURE!I:I,$E52),"0"),"0")</f>
        <v>0</v>
      </c>
      <c r="K52" s="235"/>
      <c r="L52" s="236" t="str">
        <f t="shared" si="0"/>
        <v>0</v>
      </c>
      <c r="M52" s="237" t="str">
        <f>IFERROR(IF($C52="ACCESSOIRE PVC",INDEX(NOMENCLATURE!R:R,$E52),"")*$G52/1000*$H52,"0")</f>
        <v>0</v>
      </c>
      <c r="N52" s="238">
        <f>IFERROR(IF(C52="ACCESSOIRE JOINT",INDEX(NOMENCLATURE!R:R,$E52),)*G52/1000*H52,)</f>
        <v>0</v>
      </c>
      <c r="O52" s="239">
        <f>IFERROR(IF(C52="ACCESSOIRE FERRAGE",INDEX(NOMENCLATURE!R:R,$E52),"0")*IF(G52="",1,G52/1000)*H52,"0")</f>
        <v>0</v>
      </c>
      <c r="P52" s="240">
        <f>IFERROR(IF(OR(C52="ACCESSOIRE STANDARD",C52="ACCESSOIRE SPÉCIFIQUE",C52="ACCESSOIRE VIS"),INDEX(NOMENCLATURE!R:R,$E52),"0")*IF(G52="",1,G52/1000)*H52,"0")</f>
        <v>0</v>
      </c>
      <c r="Q52" s="238"/>
      <c r="R52" s="241"/>
      <c r="S52" s="236"/>
      <c r="T52" s="235"/>
      <c r="U52" s="236" t="str">
        <f t="shared" si="1"/>
        <v>0</v>
      </c>
      <c r="V52" s="237"/>
      <c r="W52" s="245"/>
      <c r="X52" s="246">
        <f t="shared" si="2"/>
        <v>0</v>
      </c>
    </row>
    <row r="53" spans="1:24" ht="50.1" customHeight="1">
      <c r="B53" s="262"/>
      <c r="C53" s="231" t="str">
        <f>IFERROR(VLOOKUP(B53,NOMENCLATURE!B:I,4,0),"")</f>
        <v/>
      </c>
      <c r="D53" s="257" t="str">
        <f>IFERROR(VLOOKUP(B53,NOMENCLATURE!B:J,3,0),"")</f>
        <v/>
      </c>
      <c r="E53" s="232" t="str">
        <f>IFERROR(MATCH(B53,NOMENCLATURE!B:B,0),"")</f>
        <v/>
      </c>
      <c r="F53" s="169"/>
      <c r="G53" s="228"/>
      <c r="H53" s="165"/>
      <c r="I53" s="264" t="str">
        <f>IFERROR(IF(OR($C53="PROFIL FROID",$C53="DEMI-COQUILLE"),INDEX(NOMENCLATURE!H:H,E53),"0"),"0")</f>
        <v>0</v>
      </c>
      <c r="J53" s="234" t="str">
        <f>IFERROR(IF(OR($C53="PROFIL FROID",$C53="DEMI-COQUILLE"),INDEX(NOMENCLATURE!I:I,$E53),"0"),"0")</f>
        <v>0</v>
      </c>
      <c r="K53" s="235"/>
      <c r="L53" s="236" t="str">
        <f t="shared" si="0"/>
        <v>0</v>
      </c>
      <c r="M53" s="237" t="str">
        <f>IFERROR(IF($C53="ACCESSOIRE PVC",INDEX(NOMENCLATURE!R:R,$E53),"")*$G53/1000*$H53,"0")</f>
        <v>0</v>
      </c>
      <c r="N53" s="238">
        <f>IFERROR(IF(C53="ACCESSOIRE JOINT",INDEX(NOMENCLATURE!R:R,$E53),)*G53/1000*H53,)</f>
        <v>0</v>
      </c>
      <c r="O53" s="239">
        <f>IFERROR(IF(C53="ACCESSOIRE FERRAGE",INDEX(NOMENCLATURE!R:R,$E53),"0")*IF(G53="",1,G53/1000)*H53,"0")</f>
        <v>0</v>
      </c>
      <c r="P53" s="240">
        <f>IFERROR(IF(OR(C53="ACCESSOIRE STANDARD",C53="ACCESSOIRE SPÉCIFIQUE",C53="ACCESSOIRE VIS"),INDEX(NOMENCLATURE!R:R,$E53),"0")*IF(G53="",1,G53/1000)*H53,"0")</f>
        <v>0</v>
      </c>
      <c r="Q53" s="238"/>
      <c r="R53" s="241"/>
      <c r="S53" s="236"/>
      <c r="T53" s="235"/>
      <c r="U53" s="236" t="str">
        <f t="shared" si="1"/>
        <v>0</v>
      </c>
      <c r="V53" s="237"/>
      <c r="W53" s="245"/>
      <c r="X53" s="246">
        <f t="shared" si="2"/>
        <v>0</v>
      </c>
    </row>
    <row r="54" spans="1:24" ht="50.1" customHeight="1">
      <c r="A54" s="144"/>
      <c r="I54" s="265"/>
      <c r="J54" s="247"/>
      <c r="K54" s="247"/>
      <c r="L54" s="247"/>
      <c r="M54" s="248"/>
      <c r="N54" s="248"/>
      <c r="O54" s="249"/>
      <c r="P54" s="250"/>
      <c r="Q54" s="250"/>
      <c r="R54" s="250"/>
      <c r="S54" s="250"/>
      <c r="T54" s="250"/>
      <c r="U54" s="250"/>
      <c r="V54" s="250"/>
      <c r="W54" s="250"/>
      <c r="X54" s="250"/>
    </row>
    <row r="55" spans="1:24" ht="50.1" customHeight="1">
      <c r="B55" s="252" t="s">
        <v>122</v>
      </c>
      <c r="F55" s="426" t="s">
        <v>120</v>
      </c>
      <c r="G55" s="426"/>
      <c r="H55" s="426"/>
      <c r="I55" s="271"/>
      <c r="J55" s="272"/>
      <c r="K55" s="272"/>
      <c r="L55" s="281">
        <f>SUM(L13:L53)/L9</f>
        <v>0</v>
      </c>
      <c r="M55" s="283">
        <f>SUM(M13:M53)</f>
        <v>0</v>
      </c>
      <c r="N55" s="283">
        <f t="shared" ref="N55:Q55" si="9">SUM(N13:N53)</f>
        <v>0</v>
      </c>
      <c r="O55" s="283">
        <f t="shared" si="9"/>
        <v>0</v>
      </c>
      <c r="P55" s="283">
        <f t="shared" si="9"/>
        <v>0</v>
      </c>
      <c r="Q55" s="283">
        <f t="shared" si="9"/>
        <v>0</v>
      </c>
      <c r="R55" s="272"/>
      <c r="S55" s="284">
        <f>SUM(S13:S53)/S9</f>
        <v>0</v>
      </c>
      <c r="T55" s="285"/>
      <c r="U55" s="282">
        <f>SUM(U13:U53)/U9</f>
        <v>0</v>
      </c>
      <c r="V55" s="283">
        <f>SUM(V13:V53)</f>
        <v>0</v>
      </c>
      <c r="W55" s="285"/>
      <c r="X55" s="286">
        <f>SUM(X13:X53)</f>
        <v>0</v>
      </c>
    </row>
  </sheetData>
  <sheetProtection selectLockedCells="1"/>
  <autoFilter ref="B12:X12"/>
  <mergeCells count="13">
    <mergeCell ref="F55:H55"/>
    <mergeCell ref="D4:H7"/>
    <mergeCell ref="D3:H3"/>
    <mergeCell ref="V10:V11"/>
    <mergeCell ref="W10:X11"/>
    <mergeCell ref="L7:L8"/>
    <mergeCell ref="S7:S8"/>
    <mergeCell ref="U7:U8"/>
    <mergeCell ref="M10:M11"/>
    <mergeCell ref="N10:P11"/>
    <mergeCell ref="Q10:S11"/>
    <mergeCell ref="T10:U11"/>
    <mergeCell ref="I10:L11"/>
  </mergeCells>
  <conditionalFormatting sqref="I13:K28 T13:T28 V13:W28 M13:R28 M32:R53 V32:W1048576 T32:T1048576 I32:K53 M30:R30 V30:W30 T30 I30:K30">
    <cfRule type="cellIs" dxfId="41" priority="24" operator="equal">
      <formula>"0"</formula>
    </cfRule>
  </conditionalFormatting>
  <conditionalFormatting sqref="X13:X28 S13:S28 L13:L28 U13:U28 U32:U53 L32:L53 S32:S1048576 X32:X53 U30 L30 S30 X30">
    <cfRule type="cellIs" dxfId="40" priority="23" operator="equal">
      <formula>"0"</formula>
    </cfRule>
  </conditionalFormatting>
  <conditionalFormatting sqref="B22 B13:B20 B24:B53">
    <cfRule type="expression" dxfId="39" priority="20">
      <formula>LEFT(B13,1)="E"</formula>
    </cfRule>
  </conditionalFormatting>
  <conditionalFormatting sqref="Q21:R21 K21 V21:X21 T21">
    <cfRule type="cellIs" dxfId="38" priority="19" operator="equal">
      <formula>0</formula>
    </cfRule>
  </conditionalFormatting>
  <conditionalFormatting sqref="X21 S21">
    <cfRule type="cellIs" dxfId="37" priority="18" operator="equal">
      <formula>0</formula>
    </cfRule>
  </conditionalFormatting>
  <conditionalFormatting sqref="B21">
    <cfRule type="expression" dxfId="36" priority="17">
      <formula>LEFT(B21,1)="E"</formula>
    </cfRule>
  </conditionalFormatting>
  <conditionalFormatting sqref="T23 V23:X23 K23 Q23:R23">
    <cfRule type="cellIs" dxfId="35" priority="16" operator="equal">
      <formula>0</formula>
    </cfRule>
  </conditionalFormatting>
  <conditionalFormatting sqref="S23 X23">
    <cfRule type="cellIs" dxfId="34" priority="15" operator="equal">
      <formula>0</formula>
    </cfRule>
  </conditionalFormatting>
  <conditionalFormatting sqref="B23">
    <cfRule type="expression" dxfId="33" priority="14">
      <formula>LEFT(B23,1)="E"</formula>
    </cfRule>
  </conditionalFormatting>
  <conditionalFormatting sqref="N13:P28 N32:P53 N30:P30">
    <cfRule type="cellIs" dxfId="32" priority="13" operator="equal">
      <formula>0</formula>
    </cfRule>
  </conditionalFormatting>
  <conditionalFormatting sqref="X13:X28 X32:X53 X30">
    <cfRule type="cellIs" dxfId="31" priority="11" operator="equal">
      <formula>0</formula>
    </cfRule>
  </conditionalFormatting>
  <conditionalFormatting sqref="M31:R31 V31:W31 T31 I31:K31">
    <cfRule type="cellIs" dxfId="30" priority="10" operator="equal">
      <formula>"0"</formula>
    </cfRule>
  </conditionalFormatting>
  <conditionalFormatting sqref="U31 L31 S31 X31">
    <cfRule type="cellIs" dxfId="29" priority="9" operator="equal">
      <formula>"0"</formula>
    </cfRule>
  </conditionalFormatting>
  <conditionalFormatting sqref="N31:P31">
    <cfRule type="cellIs" dxfId="28" priority="7" operator="equal">
      <formula>0</formula>
    </cfRule>
  </conditionalFormatting>
  <conditionalFormatting sqref="X31">
    <cfRule type="cellIs" dxfId="27" priority="6" operator="equal">
      <formula>0</formula>
    </cfRule>
  </conditionalFormatting>
  <conditionalFormatting sqref="M29:R29 V29:W29 T29 I29:K29">
    <cfRule type="cellIs" dxfId="26" priority="5" operator="equal">
      <formula>"0"</formula>
    </cfRule>
  </conditionalFormatting>
  <conditionalFormatting sqref="U29 L29 S29 X29">
    <cfRule type="cellIs" dxfId="25" priority="4" operator="equal">
      <formula>"0"</formula>
    </cfRule>
  </conditionalFormatting>
  <conditionalFormatting sqref="N29:P29">
    <cfRule type="cellIs" dxfId="24" priority="2" operator="equal">
      <formula>0</formula>
    </cfRule>
  </conditionalFormatting>
  <conditionalFormatting sqref="X29">
    <cfRule type="cellIs" dxfId="23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  <pageSetUpPr fitToPage="1"/>
  </sheetPr>
  <dimension ref="A1:AC55"/>
  <sheetViews>
    <sheetView zoomScale="55" zoomScaleNormal="55" zoomScaleSheetLayoutView="70" workbookViewId="0">
      <pane xSplit="8" ySplit="12" topLeftCell="M13" activePane="bottomRight" state="frozen"/>
      <selection pane="topRight" activeCell="H1" sqref="H1"/>
      <selection pane="bottomLeft" activeCell="A12" sqref="A12"/>
      <selection pane="bottomRight" activeCell="C8" sqref="C8"/>
    </sheetView>
  </sheetViews>
  <sheetFormatPr baseColWidth="10" defaultRowHeight="50.1" customHeight="1"/>
  <cols>
    <col min="1" max="1" width="5.7109375" style="141" customWidth="1"/>
    <col min="2" max="2" width="45.7109375" style="263" customWidth="1"/>
    <col min="3" max="3" width="45.7109375" style="141" customWidth="1"/>
    <col min="4" max="4" width="81.5703125" style="258" bestFit="1" customWidth="1"/>
    <col min="5" max="5" width="38" style="170" hidden="1" customWidth="1"/>
    <col min="6" max="6" width="31.5703125" style="171" bestFit="1" customWidth="1"/>
    <col min="7" max="7" width="23.42578125" style="230" bestFit="1" customWidth="1"/>
    <col min="8" max="8" width="8.28515625" style="143" customWidth="1"/>
    <col min="9" max="9" width="21.5703125" style="266" bestFit="1" customWidth="1"/>
    <col min="10" max="10" width="21.42578125" style="244" bestFit="1" customWidth="1"/>
    <col min="11" max="11" width="25.28515625" style="252" bestFit="1" customWidth="1"/>
    <col min="12" max="12" width="26.140625" style="252" customWidth="1"/>
    <col min="13" max="13" width="25" style="244" customWidth="1"/>
    <col min="14" max="14" width="27.140625" style="244" customWidth="1"/>
    <col min="15" max="15" width="29" style="244" bestFit="1" customWidth="1"/>
    <col min="16" max="16" width="28" style="244" bestFit="1" customWidth="1"/>
    <col min="17" max="17" width="33.7109375" style="244" bestFit="1" customWidth="1"/>
    <col min="18" max="18" width="28.140625" style="244" bestFit="1" customWidth="1"/>
    <col min="19" max="19" width="33.7109375" style="251" bestFit="1" customWidth="1"/>
    <col min="20" max="20" width="29.28515625" style="251" bestFit="1" customWidth="1"/>
    <col min="21" max="21" width="25.28515625" style="251" bestFit="1" customWidth="1"/>
    <col min="22" max="22" width="27.140625" style="244" bestFit="1" customWidth="1"/>
    <col min="23" max="23" width="20.7109375" style="251" customWidth="1"/>
    <col min="24" max="24" width="20" style="251" customWidth="1"/>
    <col min="25" max="25" width="11.42578125" style="244"/>
    <col min="26" max="26" width="16.28515625" style="244" bestFit="1" customWidth="1"/>
    <col min="27" max="27" width="10.7109375" style="244" customWidth="1"/>
    <col min="28" max="28" width="17.28515625" style="244" bestFit="1" customWidth="1"/>
    <col min="29" max="29" width="19.42578125" style="244" bestFit="1" customWidth="1"/>
    <col min="30" max="16384" width="11.42578125" style="244"/>
  </cols>
  <sheetData>
    <row r="1" spans="2:29" s="141" customFormat="1" ht="50.1" customHeight="1" thickBot="1">
      <c r="B1" s="220" t="s">
        <v>112</v>
      </c>
      <c r="C1" s="227" t="s">
        <v>129</v>
      </c>
      <c r="D1" s="215"/>
      <c r="E1" s="215"/>
      <c r="F1" s="215"/>
      <c r="G1" s="215"/>
      <c r="H1" s="215"/>
      <c r="I1" s="140"/>
      <c r="J1" s="140"/>
      <c r="K1" s="139"/>
      <c r="L1" s="139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</row>
    <row r="2" spans="2:29" s="141" customFormat="1" ht="9.9499999999999993" customHeight="1" thickBot="1">
      <c r="B2" s="221"/>
      <c r="C2" s="168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</row>
    <row r="3" spans="2:29" s="141" customFormat="1" ht="39.950000000000003" customHeight="1">
      <c r="B3" s="222" t="s">
        <v>110</v>
      </c>
      <c r="C3" s="216" t="s">
        <v>152</v>
      </c>
      <c r="D3" s="436" t="s">
        <v>119</v>
      </c>
      <c r="E3" s="437"/>
      <c r="F3" s="437"/>
      <c r="G3" s="437"/>
      <c r="H3" s="438"/>
      <c r="K3" s="143"/>
      <c r="L3" s="143"/>
      <c r="Q3" s="146"/>
      <c r="S3" s="147"/>
      <c r="T3" s="147"/>
      <c r="U3" s="147"/>
      <c r="V3" s="147"/>
      <c r="W3" s="147"/>
      <c r="X3" s="144"/>
    </row>
    <row r="4" spans="2:29" s="141" customFormat="1" ht="39.950000000000003" customHeight="1">
      <c r="B4" s="223" t="s">
        <v>107</v>
      </c>
      <c r="C4" s="217" t="s">
        <v>153</v>
      </c>
      <c r="D4" s="427"/>
      <c r="E4" s="428"/>
      <c r="F4" s="428"/>
      <c r="G4" s="428"/>
      <c r="H4" s="429"/>
      <c r="I4" s="143"/>
      <c r="J4" s="143"/>
      <c r="K4" s="143"/>
      <c r="L4" s="143"/>
      <c r="S4" s="144"/>
      <c r="T4" s="144"/>
      <c r="U4" s="144"/>
      <c r="W4" s="144"/>
      <c r="X4" s="144"/>
    </row>
    <row r="5" spans="2:29" s="141" customFormat="1" ht="39.950000000000003" customHeight="1">
      <c r="B5" s="223" t="s">
        <v>123</v>
      </c>
      <c r="C5" s="217">
        <v>45</v>
      </c>
      <c r="D5" s="430"/>
      <c r="E5" s="431"/>
      <c r="F5" s="431"/>
      <c r="G5" s="431"/>
      <c r="H5" s="432"/>
      <c r="I5" s="143"/>
      <c r="J5" s="143"/>
      <c r="K5" s="143"/>
      <c r="L5" s="143"/>
      <c r="S5" s="144"/>
      <c r="T5" s="144"/>
      <c r="U5" s="144"/>
      <c r="W5" s="144"/>
      <c r="X5" s="144"/>
    </row>
    <row r="6" spans="2:29" s="141" customFormat="1" ht="39.950000000000003" customHeight="1" thickBot="1">
      <c r="B6" s="223" t="s">
        <v>108</v>
      </c>
      <c r="C6" s="217" t="s">
        <v>154</v>
      </c>
      <c r="D6" s="430"/>
      <c r="E6" s="431"/>
      <c r="F6" s="431"/>
      <c r="G6" s="431"/>
      <c r="H6" s="432"/>
      <c r="I6" s="143"/>
      <c r="J6" s="143"/>
      <c r="K6" s="143"/>
      <c r="L6" s="143"/>
      <c r="O6" s="149"/>
      <c r="S6" s="144"/>
      <c r="T6" s="144"/>
      <c r="U6" s="144"/>
      <c r="W6" s="144"/>
      <c r="X6" s="144"/>
    </row>
    <row r="7" spans="2:29" s="141" customFormat="1" ht="39.950000000000003" customHeight="1" thickBot="1">
      <c r="B7" s="224" t="s">
        <v>109</v>
      </c>
      <c r="C7" s="218" t="s">
        <v>156</v>
      </c>
      <c r="D7" s="433"/>
      <c r="E7" s="434"/>
      <c r="F7" s="434"/>
      <c r="G7" s="434"/>
      <c r="H7" s="435"/>
      <c r="I7" s="143"/>
      <c r="J7" s="143"/>
      <c r="K7" s="143"/>
      <c r="L7" s="445" t="s">
        <v>62</v>
      </c>
      <c r="S7" s="445" t="s">
        <v>63</v>
      </c>
      <c r="T7" s="144"/>
      <c r="U7" s="445" t="s">
        <v>64</v>
      </c>
      <c r="W7" s="144"/>
      <c r="X7" s="144"/>
    </row>
    <row r="8" spans="2:29" s="141" customFormat="1" ht="9.9499999999999993" customHeight="1" thickBot="1">
      <c r="B8" s="221"/>
      <c r="C8" s="219"/>
      <c r="D8" s="213"/>
      <c r="E8" s="213"/>
      <c r="F8" s="145"/>
      <c r="G8" s="143"/>
      <c r="H8" s="143"/>
      <c r="I8" s="143"/>
      <c r="J8" s="143"/>
      <c r="K8" s="143"/>
      <c r="L8" s="446"/>
      <c r="S8" s="446"/>
      <c r="T8" s="144"/>
      <c r="U8" s="446"/>
      <c r="W8" s="144"/>
    </row>
    <row r="9" spans="2:29" s="141" customFormat="1" ht="39.950000000000003" customHeight="1" thickBot="1">
      <c r="B9" s="225" t="s">
        <v>113</v>
      </c>
      <c r="C9" s="253">
        <v>500</v>
      </c>
      <c r="D9" s="255"/>
      <c r="E9" s="213"/>
      <c r="F9" s="145"/>
      <c r="G9" s="143"/>
      <c r="H9" s="143"/>
      <c r="I9" s="143"/>
      <c r="J9" s="143"/>
      <c r="K9" s="143"/>
      <c r="L9" s="214">
        <v>2.74</v>
      </c>
      <c r="S9" s="214">
        <v>0.65</v>
      </c>
      <c r="T9" s="144"/>
      <c r="U9" s="214">
        <v>2.74</v>
      </c>
      <c r="W9" s="144"/>
    </row>
    <row r="10" spans="2:29" s="141" customFormat="1" ht="39.950000000000003" customHeight="1" thickBot="1">
      <c r="B10" s="226" t="s">
        <v>114</v>
      </c>
      <c r="C10" s="254">
        <v>20</v>
      </c>
      <c r="D10" s="148"/>
      <c r="E10" s="148"/>
      <c r="F10" s="145"/>
      <c r="G10" s="150"/>
      <c r="H10" s="150"/>
      <c r="I10" s="455" t="s">
        <v>65</v>
      </c>
      <c r="J10" s="459"/>
      <c r="K10" s="459"/>
      <c r="L10" s="456"/>
      <c r="M10" s="447" t="s">
        <v>29</v>
      </c>
      <c r="N10" s="449" t="s">
        <v>66</v>
      </c>
      <c r="O10" s="450"/>
      <c r="P10" s="451"/>
      <c r="Q10" s="449" t="s">
        <v>67</v>
      </c>
      <c r="R10" s="450"/>
      <c r="S10" s="451"/>
      <c r="T10" s="455" t="s">
        <v>68</v>
      </c>
      <c r="U10" s="456"/>
      <c r="V10" s="439" t="s">
        <v>102</v>
      </c>
      <c r="W10" s="441" t="s">
        <v>115</v>
      </c>
      <c r="X10" s="442"/>
    </row>
    <row r="11" spans="2:29" s="141" customFormat="1" ht="9.9499999999999993" customHeight="1" thickBot="1">
      <c r="D11" s="151"/>
      <c r="E11" s="151"/>
      <c r="F11" s="152"/>
      <c r="G11" s="153"/>
      <c r="H11" s="153"/>
      <c r="I11" s="457"/>
      <c r="J11" s="460"/>
      <c r="K11" s="460"/>
      <c r="L11" s="458"/>
      <c r="M11" s="448"/>
      <c r="N11" s="452"/>
      <c r="O11" s="453"/>
      <c r="P11" s="454"/>
      <c r="Q11" s="452"/>
      <c r="R11" s="453"/>
      <c r="S11" s="454"/>
      <c r="T11" s="457"/>
      <c r="U11" s="458"/>
      <c r="V11" s="440"/>
      <c r="W11" s="443"/>
      <c r="X11" s="444"/>
    </row>
    <row r="12" spans="2:29" s="163" customFormat="1" ht="80.099999999999994" customHeight="1" thickBot="1">
      <c r="B12" s="154" t="s">
        <v>17</v>
      </c>
      <c r="C12" s="155" t="s">
        <v>69</v>
      </c>
      <c r="D12" s="156" t="s">
        <v>70</v>
      </c>
      <c r="E12" s="233" t="s">
        <v>117</v>
      </c>
      <c r="F12" s="261" t="s">
        <v>118</v>
      </c>
      <c r="G12" s="256" t="s">
        <v>71</v>
      </c>
      <c r="H12" s="256" t="s">
        <v>111</v>
      </c>
      <c r="I12" s="158" t="s">
        <v>72</v>
      </c>
      <c r="J12" s="159" t="s">
        <v>73</v>
      </c>
      <c r="K12" s="159" t="s">
        <v>74</v>
      </c>
      <c r="L12" s="159" t="s">
        <v>75</v>
      </c>
      <c r="M12" s="160" t="s">
        <v>76</v>
      </c>
      <c r="N12" s="160" t="s">
        <v>77</v>
      </c>
      <c r="O12" s="160" t="s">
        <v>78</v>
      </c>
      <c r="P12" s="160" t="s">
        <v>79</v>
      </c>
      <c r="Q12" s="159" t="s">
        <v>80</v>
      </c>
      <c r="R12" s="159" t="s">
        <v>74</v>
      </c>
      <c r="S12" s="159" t="s">
        <v>75</v>
      </c>
      <c r="T12" s="159" t="s">
        <v>81</v>
      </c>
      <c r="U12" s="159" t="s">
        <v>75</v>
      </c>
      <c r="V12" s="161" t="s">
        <v>82</v>
      </c>
      <c r="W12" s="159" t="s">
        <v>83</v>
      </c>
      <c r="X12" s="162" t="s">
        <v>75</v>
      </c>
      <c r="Z12"/>
      <c r="AA12"/>
      <c r="AB12"/>
      <c r="AC12"/>
    </row>
    <row r="13" spans="2:29" ht="50.1" customHeight="1">
      <c r="B13" s="262" t="s">
        <v>130</v>
      </c>
      <c r="C13" s="231" t="str">
        <f>IFERROR(VLOOKUP(B13,NOMENCLATURE!B:I,4,0),"")</f>
        <v/>
      </c>
      <c r="D13" s="257" t="str">
        <f>IFERROR(VLOOKUP(B13,NOMENCLATURE!B:J,3,0),"")</f>
        <v/>
      </c>
      <c r="E13" s="232" t="str">
        <f>IFERROR(MATCH(B13,NOMENCLATURE!B:B,0),"")</f>
        <v/>
      </c>
      <c r="F13" s="164" t="s">
        <v>139</v>
      </c>
      <c r="G13" s="228">
        <f>C9</f>
        <v>500</v>
      </c>
      <c r="H13" s="165">
        <v>2</v>
      </c>
      <c r="I13" s="264" t="str">
        <f>IFERROR(IF(OR($C13="PROFIL FROID",$C13="DEMI-COQUILLE"),INDEX(NOMENCLATURE!H:H,E13),"0"),"0")</f>
        <v>0</v>
      </c>
      <c r="J13" s="234" t="str">
        <f>IFERROR(IF(OR($C13="PROFIL FROID",$C13="DEMI-COQUILLE"),INDEX(NOMENCLATURE!I:I,$E13),"0"),"0")</f>
        <v>0</v>
      </c>
      <c r="K13" s="267"/>
      <c r="L13" s="236" t="str">
        <f>IFERROR(IF(OR($C13="PROFIL FROID",$C13="DEMI-COQUILLE"),$G13/1000*$H13*$I13*$L$9,"0"),"0")</f>
        <v>0</v>
      </c>
      <c r="M13" s="237" t="str">
        <f>IFERROR(IF($C13="ACCESSOIRE PVC",INDEX(NOMENCLATURE!R:R,$E13),"")*$G13/1000*$H13,"0")</f>
        <v>0</v>
      </c>
      <c r="N13" s="238">
        <f>IFERROR(IF(C13="ACCESSOIRE JOINT",INDEX(NOMENCLATURE!R:R,$E13),)*G13/1000*H13,)</f>
        <v>0</v>
      </c>
      <c r="O13" s="239">
        <f>IFERROR(IF(C13="ACCESSOIRE FERRAGE",INDEX(NOMENCLATURE!R:R,$E13),"0")*IF(G13="",1,G13/1000)*H13,"0")</f>
        <v>0</v>
      </c>
      <c r="P13" s="240">
        <f>IFERROR(IF(OR(C13="ACCESSOIRE STANDARD",C13="ACCESSOIRE SPÉCIFIQUE",C13="ACCESSOIRE VIS"),INDEX(NOMENCLATURE!R:R,$E13),"0")*IF(G13="",1,G13/1000)*H13,"0")</f>
        <v>0</v>
      </c>
      <c r="Q13" s="238"/>
      <c r="R13" s="241"/>
      <c r="S13" s="236"/>
      <c r="T13" s="235"/>
      <c r="U13" s="236" t="str">
        <f>IFERROR(IF(OR($C13="PROFIL FROID",$C13="DEMI-COQUILLE"),G13/1000*H13*J13*$U$9,"0"),"0")</f>
        <v>0</v>
      </c>
      <c r="V13" s="237"/>
      <c r="W13" s="242"/>
      <c r="X13" s="243">
        <f>V13+U13+S13+Q13+P13+O13+N13+M13+L13</f>
        <v>0</v>
      </c>
      <c r="Z13"/>
      <c r="AA13"/>
      <c r="AB13"/>
      <c r="AC13"/>
    </row>
    <row r="14" spans="2:29" ht="50.1" customHeight="1">
      <c r="B14" s="262" t="s">
        <v>130</v>
      </c>
      <c r="C14" s="231" t="str">
        <f>IFERROR(VLOOKUP(B14,NOMENCLATURE!B:I,4,0),"")</f>
        <v/>
      </c>
      <c r="D14" s="257" t="str">
        <f>IFERROR(VLOOKUP(B14,NOMENCLATURE!B:J,3,0),"")</f>
        <v/>
      </c>
      <c r="E14" s="232" t="str">
        <f>IFERROR(MATCH(B14,NOMENCLATURE!B:B,0),"")</f>
        <v/>
      </c>
      <c r="F14" s="164" t="s">
        <v>138</v>
      </c>
      <c r="G14" s="228">
        <f>C10</f>
        <v>20</v>
      </c>
      <c r="H14" s="165">
        <v>2</v>
      </c>
      <c r="I14" s="264" t="str">
        <f>IFERROR(IF(OR($C14="PROFIL FROID",$C14="DEMI-COQUILLE"),INDEX(NOMENCLATURE!H:H,E14),"0"),"0")</f>
        <v>0</v>
      </c>
      <c r="J14" s="234" t="str">
        <f>IFERROR(IF(OR($C14="PROFIL FROID",$C14="DEMI-COQUILLE"),INDEX(NOMENCLATURE!I:I,$E14),"0"),"0")</f>
        <v>0</v>
      </c>
      <c r="K14" s="235"/>
      <c r="L14" s="236" t="str">
        <f t="shared" ref="L14:L53" si="0">IFERROR(IF(OR($C14="PROFIL FROID",$C14="DEMI-COQUILLE"),$G14/1000*$H14*$I14*$L$9,"0"),"0")</f>
        <v>0</v>
      </c>
      <c r="M14" s="237" t="str">
        <f>IFERROR(IF($C14="ACCESSOIRE PVC",INDEX(NOMENCLATURE!R:R,$E14),"")*$G14/1000*$H14,"0")</f>
        <v>0</v>
      </c>
      <c r="N14" s="238">
        <f>IFERROR(IF(C14="ACCESSOIRE JOINT",INDEX(NOMENCLATURE!R:R,$E14),)*G14/1000*H14,)</f>
        <v>0</v>
      </c>
      <c r="O14" s="239">
        <f>IFERROR(IF(C14="ACCESSOIRE FERRAGE",INDEX(NOMENCLATURE!R:R,$E14),"0")*IF(G14="",1,G14/1000)*H14,"0")</f>
        <v>0</v>
      </c>
      <c r="P14" s="240">
        <f>IFERROR(IF(OR(C14="ACCESSOIRE STANDARD",C14="ACCESSOIRE SPÉCIFIQUE",C14="ACCESSOIRE VIS"),INDEX(NOMENCLATURE!R:R,$E14),"0")*IF(G14="",1,G14/1000)*H14,"0")</f>
        <v>0</v>
      </c>
      <c r="Q14" s="238"/>
      <c r="R14" s="241"/>
      <c r="S14" s="236"/>
      <c r="T14" s="235"/>
      <c r="U14" s="236" t="str">
        <f t="shared" ref="U14:U53" si="1">IFERROR(IF(OR($C14="PROFIL FROID",$C14="DEMI-COQUILLE"),G14/1000*H14*J14*$U$9,"0"),"0")</f>
        <v>0</v>
      </c>
      <c r="V14" s="237"/>
      <c r="W14" s="245"/>
      <c r="X14" s="246">
        <f t="shared" ref="X14:X53" si="2">V14+U14+S14+Q14+P14+O14+N14+M14+L14</f>
        <v>0</v>
      </c>
      <c r="Z14"/>
      <c r="AA14"/>
      <c r="AB14"/>
      <c r="AC14"/>
    </row>
    <row r="15" spans="2:29" ht="50.1" customHeight="1">
      <c r="B15" s="262">
        <v>794801</v>
      </c>
      <c r="C15" s="231" t="str">
        <f>IFERROR(VLOOKUP(B15,NOMENCLATURE!B:I,4,0),"")</f>
        <v/>
      </c>
      <c r="D15" s="257" t="str">
        <f>IFERROR(VLOOKUP(B15,NOMENCLATURE!B:J,3,0),"")</f>
        <v/>
      </c>
      <c r="E15" s="232" t="str">
        <f>IFERROR(MATCH(B15,NOMENCLATURE!B:B,0),"")</f>
        <v/>
      </c>
      <c r="F15" s="166"/>
      <c r="G15" s="229">
        <f>C9-9</f>
        <v>491</v>
      </c>
      <c r="H15" s="167">
        <v>1</v>
      </c>
      <c r="I15" s="264" t="str">
        <f>IFERROR(IF(OR($C15="PROFIL FROID",$C15="DEMI-COQUILLE"),INDEX(NOMENCLATURE!H:H,E15),"0"),"0")</f>
        <v>0</v>
      </c>
      <c r="J15" s="234" t="str">
        <f>IFERROR(IF(OR($C15="PROFIL FROID",$C15="DEMI-COQUILLE"),INDEX(NOMENCLATURE!I:I,$E15),"0"),"0")</f>
        <v>0</v>
      </c>
      <c r="K15" s="235"/>
      <c r="L15" s="236" t="str">
        <f t="shared" si="0"/>
        <v>0</v>
      </c>
      <c r="M15" s="237" t="str">
        <f>IFERROR(IF($C15="ACCESSOIRE PVC",INDEX(NOMENCLATURE!R:R,$E15),"")*$G15/1000*$H15,"0")</f>
        <v>0</v>
      </c>
      <c r="N15" s="238">
        <f>IFERROR(IF(C15="ACCESSOIRE JOINT",INDEX(NOMENCLATURE!R:R,$E15),)*G15/1000*H15,)</f>
        <v>0</v>
      </c>
      <c r="O15" s="239">
        <f>IFERROR(IF(C15="ACCESSOIRE FERRAGE",INDEX(NOMENCLATURE!R:R,$E15),"0")*IF(G15="",1,G15/1000)*H15,"0")</f>
        <v>0</v>
      </c>
      <c r="P15" s="240">
        <f>IFERROR(IF(OR(C15="ACCESSOIRE STANDARD",C15="ACCESSOIRE SPÉCIFIQUE",C15="ACCESSOIRE VIS"),INDEX(NOMENCLATURE!R:R,$E15),"0")*IF(G15="",1,G15/1000)*H15,"0")</f>
        <v>0</v>
      </c>
      <c r="Q15" s="238"/>
      <c r="R15" s="241"/>
      <c r="S15" s="236"/>
      <c r="T15" s="235"/>
      <c r="U15" s="236" t="str">
        <f t="shared" si="1"/>
        <v>0</v>
      </c>
      <c r="V15" s="237"/>
      <c r="W15" s="245"/>
      <c r="X15" s="246">
        <f>V15+U15+S15+Q15+P15+O15+N15+M15+L15</f>
        <v>0</v>
      </c>
      <c r="Z15"/>
      <c r="AA15"/>
      <c r="AB15"/>
      <c r="AC15"/>
    </row>
    <row r="16" spans="2:29" ht="50.1" customHeight="1">
      <c r="B16" s="262" t="s">
        <v>132</v>
      </c>
      <c r="C16" s="231" t="str">
        <f>IFERROR(VLOOKUP(B16,NOMENCLATURE!B:I,4,0),"")</f>
        <v/>
      </c>
      <c r="D16" s="257" t="str">
        <f>IFERROR(VLOOKUP(B16,NOMENCLATURE!B:J,3,0),"")</f>
        <v/>
      </c>
      <c r="E16" s="232" t="str">
        <f>IFERROR(MATCH(B16,NOMENCLATURE!B:B,0),"")</f>
        <v/>
      </c>
      <c r="F16" s="164" t="s">
        <v>139</v>
      </c>
      <c r="G16" s="229">
        <f>C9/2-24</f>
        <v>226</v>
      </c>
      <c r="H16" s="165">
        <v>4</v>
      </c>
      <c r="I16" s="264" t="str">
        <f>IFERROR(IF(OR($C16="PROFIL FROID",$C16="DEMI-COQUILLE"),INDEX(NOMENCLATURE!H:H,E16),"0"),"0")</f>
        <v>0</v>
      </c>
      <c r="J16" s="234" t="str">
        <f>IFERROR(IF(OR($C16="PROFIL FROID",$C16="DEMI-COQUILLE"),INDEX(NOMENCLATURE!I:I,$E16),"0"),"0")</f>
        <v>0</v>
      </c>
      <c r="K16" s="235"/>
      <c r="L16" s="236" t="str">
        <f>IFERROR(IF(OR($C16="PROFIL FROID",$C16="DEMI-COQUILLE"),$G16/1000*$H16*$I16*$L$9,"0"),"0")</f>
        <v>0</v>
      </c>
      <c r="M16" s="237" t="str">
        <f>IFERROR(IF($C16="ACCESSOIRE PVC",INDEX(NOMENCLATURE!R:R,$E16),"")*$G16/1000*$H16,"0")</f>
        <v>0</v>
      </c>
      <c r="N16" s="238">
        <f>IFERROR(IF(C16="ACCESSOIRE JOINT",INDEX(NOMENCLATURE!R:R,$E16),)*G16/1000*H16,)</f>
        <v>0</v>
      </c>
      <c r="O16" s="239">
        <f>IFERROR(IF(C16="ACCESSOIRE FERRAGE",INDEX(NOMENCLATURE!R:R,$E16),"0")*IF(G16="",1,G16/1000)*H16,"0")</f>
        <v>0</v>
      </c>
      <c r="P16" s="240">
        <f>IFERROR(IF(OR(C16="ACCESSOIRE STANDARD",C16="ACCESSOIRE SPÉCIFIQUE",C16="ACCESSOIRE VIS"),INDEX(NOMENCLATURE!R:R,$E16),"0")*IF(G16="",1,G16/1000)*H16,"0")</f>
        <v>0</v>
      </c>
      <c r="Q16" s="238"/>
      <c r="R16" s="241"/>
      <c r="S16" s="236"/>
      <c r="T16" s="235"/>
      <c r="U16" s="236" t="str">
        <f t="shared" si="1"/>
        <v>0</v>
      </c>
      <c r="V16" s="237"/>
      <c r="W16" s="245"/>
      <c r="X16" s="246">
        <f t="shared" si="2"/>
        <v>0</v>
      </c>
      <c r="Z16"/>
      <c r="AA16"/>
      <c r="AB16"/>
      <c r="AC16"/>
    </row>
    <row r="17" spans="1:29" ht="50.1" customHeight="1">
      <c r="B17" s="262" t="s">
        <v>132</v>
      </c>
      <c r="C17" s="231" t="str">
        <f>IFERROR(VLOOKUP(B17,NOMENCLATURE!B:I,4,0),"")</f>
        <v/>
      </c>
      <c r="D17" s="257" t="str">
        <f>IFERROR(VLOOKUP(B17,NOMENCLATURE!B:J,3,0),"")</f>
        <v/>
      </c>
      <c r="E17" s="232" t="str">
        <f>IFERROR(MATCH(B17,NOMENCLATURE!B:B,0),"")</f>
        <v/>
      </c>
      <c r="F17" s="164" t="s">
        <v>138</v>
      </c>
      <c r="G17" s="228">
        <f>C10-42</f>
        <v>-22</v>
      </c>
      <c r="H17" s="165">
        <v>4</v>
      </c>
      <c r="I17" s="264" t="str">
        <f>IFERROR(IF(OR($C17="PROFIL FROID",$C17="DEMI-COQUILLE"),INDEX(NOMENCLATURE!H:H,E17),"0"),"0")</f>
        <v>0</v>
      </c>
      <c r="J17" s="234" t="str">
        <f>IFERROR(IF(OR($C17="PROFIL FROID",$C17="DEMI-COQUILLE"),INDEX(NOMENCLATURE!I:I,$E17),"0"),"0")</f>
        <v>0</v>
      </c>
      <c r="K17" s="235"/>
      <c r="L17" s="236" t="str">
        <f t="shared" si="0"/>
        <v>0</v>
      </c>
      <c r="M17" s="237" t="str">
        <f>IFERROR(IF($C17="ACCESSOIRE PVC",INDEX(NOMENCLATURE!R:R,$E17),"")*$G17/1000*$H17,"0")</f>
        <v>0</v>
      </c>
      <c r="N17" s="238">
        <f>IFERROR(IF(C17="ACCESSOIRE JOINT",INDEX(NOMENCLATURE!R:R,$E17),)*G17/1000*H17,)</f>
        <v>0</v>
      </c>
      <c r="O17" s="239">
        <f>IFERROR(IF(C17="ACCESSOIRE FERRAGE",INDEX(NOMENCLATURE!R:R,$E17),"0")*IF(G17="",1,G17/1000)*H17,"0")</f>
        <v>0</v>
      </c>
      <c r="P17" s="240">
        <f>IFERROR(IF(OR(C17="ACCESSOIRE STANDARD",C17="ACCESSOIRE SPÉCIFIQUE",C17="ACCESSOIRE VIS"),INDEX(NOMENCLATURE!R:R,$E17),"0")*IF(G17="",1,G17/1000)*H17,"0")</f>
        <v>0</v>
      </c>
      <c r="Q17" s="238"/>
      <c r="R17" s="241"/>
      <c r="S17" s="236"/>
      <c r="T17" s="235"/>
      <c r="U17" s="236" t="str">
        <f t="shared" si="1"/>
        <v>0</v>
      </c>
      <c r="V17" s="237"/>
      <c r="W17" s="245"/>
      <c r="X17" s="246">
        <f t="shared" si="2"/>
        <v>0</v>
      </c>
      <c r="Z17"/>
      <c r="AA17"/>
      <c r="AB17"/>
      <c r="AC17"/>
    </row>
    <row r="18" spans="1:29" s="221" customFormat="1" ht="50.1" customHeight="1">
      <c r="A18" s="168"/>
      <c r="B18" s="262" t="s">
        <v>133</v>
      </c>
      <c r="C18" s="231" t="str">
        <f>IFERROR(VLOOKUP(B18,NOMENCLATURE!B:I,4,0),"")</f>
        <v/>
      </c>
      <c r="D18" s="257" t="str">
        <f>IFERROR(VLOOKUP(B18,NOMENCLATURE!B:J,3,0),"")</f>
        <v/>
      </c>
      <c r="E18" s="232" t="str">
        <f>IFERROR(MATCH(B18,NOMENCLATURE!B:B,0),"")</f>
        <v/>
      </c>
      <c r="F18" s="164"/>
      <c r="G18" s="228">
        <f>C10-108</f>
        <v>-88</v>
      </c>
      <c r="H18" s="165">
        <v>1</v>
      </c>
      <c r="I18" s="264" t="str">
        <f>IFERROR(IF(OR($C18="PROFIL FROID",$C18="DEMI-COQUILLE"),INDEX(NOMENCLATURE!H:H,E18),"0"),"0")</f>
        <v>0</v>
      </c>
      <c r="J18" s="234" t="str">
        <f>IFERROR(IF(OR($C18="PROFIL FROID",$C18="DEMI-COQUILLE"),INDEX(NOMENCLATURE!I:I,$E18),"0"),"0")</f>
        <v>0</v>
      </c>
      <c r="K18" s="235"/>
      <c r="L18" s="236" t="str">
        <f t="shared" si="0"/>
        <v>0</v>
      </c>
      <c r="M18" s="237" t="str">
        <f>IFERROR(IF($C18="ACCESSOIRE PVC",INDEX(NOMENCLATURE!R:R,$E18),"")*$G18/1000*$H18,"0")</f>
        <v>0</v>
      </c>
      <c r="N18" s="238">
        <f>IFERROR(IF(C18="ACCESSOIRE JOINT",INDEX(NOMENCLATURE!R:R,$E18),)*G18/1000*H18,)</f>
        <v>0</v>
      </c>
      <c r="O18" s="239">
        <f>IFERROR(IF(C18="ACCESSOIRE FERRAGE",INDEX(NOMENCLATURE!R:R,$E18),"0")*IF(G18="",1,G18/1000)*H18,"0")</f>
        <v>0</v>
      </c>
      <c r="P18" s="240">
        <f>IFERROR(IF(OR(C18="ACCESSOIRE STANDARD",C18="ACCESSOIRE SPÉCIFIQUE",C18="ACCESSOIRE VIS"),INDEX(NOMENCLATURE!R:R,$E18),"0")*IF(G18="",1,G18/1000)*H18,"0")</f>
        <v>0</v>
      </c>
      <c r="Q18" s="238"/>
      <c r="R18" s="241"/>
      <c r="S18" s="236"/>
      <c r="T18" s="235"/>
      <c r="U18" s="236" t="str">
        <f t="shared" si="1"/>
        <v>0</v>
      </c>
      <c r="V18" s="237"/>
      <c r="W18" s="245"/>
      <c r="X18" s="246">
        <f t="shared" si="2"/>
        <v>0</v>
      </c>
      <c r="Z18"/>
      <c r="AA18"/>
      <c r="AB18"/>
      <c r="AC18"/>
    </row>
    <row r="19" spans="1:29" ht="50.1" customHeight="1">
      <c r="B19" s="262" t="s">
        <v>131</v>
      </c>
      <c r="C19" s="231" t="str">
        <f>IFERROR(VLOOKUP(B19,NOMENCLATURE!B:I,4,0),"")</f>
        <v/>
      </c>
      <c r="D19" s="257" t="str">
        <f>IFERROR(VLOOKUP(B19,NOMENCLATURE!B:J,3,0),"")</f>
        <v/>
      </c>
      <c r="E19" s="232" t="str">
        <f>IFERROR(MATCH(B19,NOMENCLATURE!B:B,0),"")</f>
        <v/>
      </c>
      <c r="F19" s="164" t="s">
        <v>139</v>
      </c>
      <c r="G19" s="228">
        <f>C9/2-90</f>
        <v>160</v>
      </c>
      <c r="H19" s="165">
        <v>1</v>
      </c>
      <c r="I19" s="264" t="str">
        <f>IFERROR(IF(OR($C19="PROFIL FROID",$C19="DEMI-COQUILLE"),INDEX(NOMENCLATURE!H:H,E19),"0"),"0")</f>
        <v>0</v>
      </c>
      <c r="J19" s="234" t="str">
        <f>IFERROR(IF(OR($C19="PROFIL FROID",$C19="DEMI-COQUILLE"),INDEX(NOMENCLATURE!I:I,$E19),"0"),"0")</f>
        <v>0</v>
      </c>
      <c r="K19" s="235"/>
      <c r="L19" s="236" t="str">
        <f t="shared" si="0"/>
        <v>0</v>
      </c>
      <c r="M19" s="237" t="str">
        <f>IFERROR(IF($C19="ACCESSOIRE PVC",INDEX(NOMENCLATURE!R:R,$E19),"")*$G19/1000*$H19,"0")</f>
        <v>0</v>
      </c>
      <c r="N19" s="238">
        <f>IFERROR(IF(C19="ACCESSOIRE JOINT",INDEX(NOMENCLATURE!R:R,$E19),)*G19/1000*H19,)</f>
        <v>0</v>
      </c>
      <c r="O19" s="239">
        <f>IFERROR(IF(C19="ACCESSOIRE FERRAGE",INDEX(NOMENCLATURE!R:R,$E19),"0")*IF(G19="",1,G19/1000)*H19,"0")</f>
        <v>0</v>
      </c>
      <c r="P19" s="240">
        <f>IFERROR(IF(OR(C19="ACCESSOIRE STANDARD",C19="ACCESSOIRE SPÉCIFIQUE",C19="ACCESSOIRE VIS"),INDEX(NOMENCLATURE!R:R,$E19),"0")*IF(G19="",1,G19/1000)*H19,"0")</f>
        <v>0</v>
      </c>
      <c r="Q19" s="238"/>
      <c r="R19" s="241"/>
      <c r="S19" s="236"/>
      <c r="T19" s="235"/>
      <c r="U19" s="236" t="str">
        <f t="shared" si="1"/>
        <v>0</v>
      </c>
      <c r="V19" s="237"/>
      <c r="W19" s="245"/>
      <c r="X19" s="246">
        <f t="shared" si="2"/>
        <v>0</v>
      </c>
      <c r="Z19"/>
      <c r="AA19"/>
      <c r="AB19"/>
      <c r="AC19"/>
    </row>
    <row r="20" spans="1:29" ht="50.1" customHeight="1">
      <c r="B20" s="262" t="s">
        <v>131</v>
      </c>
      <c r="C20" s="231" t="str">
        <f>IFERROR(VLOOKUP(B20,NOMENCLATURE!B:I,4,0),"")</f>
        <v/>
      </c>
      <c r="D20" s="257" t="str">
        <f>IFERROR(VLOOKUP(B20,NOMENCLATURE!B:J,3,0),"")</f>
        <v/>
      </c>
      <c r="E20" s="232" t="str">
        <f>IFERROR(MATCH(B20,NOMENCLATURE!B:B,0),"")</f>
        <v/>
      </c>
      <c r="F20" s="164" t="s">
        <v>138</v>
      </c>
      <c r="G20" s="228">
        <f>C9/2-24</f>
        <v>226</v>
      </c>
      <c r="H20" s="165">
        <v>1</v>
      </c>
      <c r="I20" s="264" t="str">
        <f>IFERROR(IF(OR($C20="PROFIL FROID",$C20="DEMI-COQUILLE"),INDEX(NOMENCLATURE!H:H,E20),"0"),"0")</f>
        <v>0</v>
      </c>
      <c r="J20" s="234" t="str">
        <f>IFERROR(IF(OR($C20="PROFIL FROID",$C20="DEMI-COQUILLE"),INDEX(NOMENCLATURE!I:I,$E20),"0"),"0")</f>
        <v>0</v>
      </c>
      <c r="K20" s="235"/>
      <c r="L20" s="236" t="str">
        <f t="shared" si="0"/>
        <v>0</v>
      </c>
      <c r="M20" s="237" t="str">
        <f>IFERROR(IF($C20="ACCESSOIRE PVC",INDEX(NOMENCLATURE!R:R,$E20),"")*$G20/1000*$H20,"0")</f>
        <v>0</v>
      </c>
      <c r="N20" s="238">
        <f>IFERROR(IF(C20="ACCESSOIRE JOINT",INDEX(NOMENCLATURE!R:R,$E20),)*G20/1000*H20,)</f>
        <v>0</v>
      </c>
      <c r="O20" s="239">
        <f>IFERROR(IF(C20="ACCESSOIRE FERRAGE",INDEX(NOMENCLATURE!R:R,$E20),"0")*IF(G20="",1,G20/1000)*H20,"0")</f>
        <v>0</v>
      </c>
      <c r="P20" s="240">
        <f>IFERROR(IF(OR(C20="ACCESSOIRE STANDARD",C20="ACCESSOIRE SPÉCIFIQUE",C20="ACCESSOIRE VIS"),INDEX(NOMENCLATURE!R:R,$E20),"0")*IF(G20="",1,G20/1000)*H20,"0")</f>
        <v>0</v>
      </c>
      <c r="Q20" s="238"/>
      <c r="R20" s="241"/>
      <c r="S20" s="236"/>
      <c r="T20" s="235"/>
      <c r="U20" s="236" t="str">
        <f t="shared" si="1"/>
        <v>0</v>
      </c>
      <c r="V20" s="237"/>
      <c r="W20" s="245"/>
      <c r="X20" s="246">
        <f t="shared" si="2"/>
        <v>0</v>
      </c>
      <c r="Z20"/>
      <c r="AA20"/>
      <c r="AB20"/>
      <c r="AC20"/>
    </row>
    <row r="21" spans="1:29" ht="50.1" customHeight="1">
      <c r="B21" s="262">
        <v>2023</v>
      </c>
      <c r="C21" s="231" t="str">
        <f>IFERROR(VLOOKUP(B21,NOMENCLATURE!B:I,4,0),"")</f>
        <v/>
      </c>
      <c r="D21" s="257" t="str">
        <f>IFERROR(VLOOKUP(B21,NOMENCLATURE!B:J,3,0),"")</f>
        <v/>
      </c>
      <c r="E21" s="232" t="str">
        <f>IFERROR(MATCH(B21,NOMENCLATURE!B:B,0),"")</f>
        <v/>
      </c>
      <c r="F21" s="164"/>
      <c r="G21" s="228">
        <f>C10/2-139</f>
        <v>-129</v>
      </c>
      <c r="H21" s="165">
        <v>2</v>
      </c>
      <c r="I21" s="264" t="str">
        <f>IFERROR(IF(OR($C21="PROFIL FROID",$C21="DEMI-COQUILLE"),INDEX(NOMENCLATURE!H:H,E21),"0"),"0")</f>
        <v>0</v>
      </c>
      <c r="J21" s="234" t="str">
        <f>IFERROR(IF(OR($C21="PROFIL FROID",$C21="DEMI-COQUILLE"),INDEX(NOMENCLATURE!I:I,$E21),"0"),"0")</f>
        <v>0</v>
      </c>
      <c r="K21" s="235"/>
      <c r="L21" s="236" t="str">
        <f t="shared" si="0"/>
        <v>0</v>
      </c>
      <c r="M21" s="237" t="str">
        <f>IFERROR(IF($C21="ACCESSOIRE PVC",INDEX(NOMENCLATURE!R:R,$E21),"")*$G21/1000*$H21,"0")</f>
        <v>0</v>
      </c>
      <c r="N21" s="238">
        <f>IFERROR(IF(C21="ACCESSOIRE JOINT",INDEX(NOMENCLATURE!R:R,$E21),)*G21/1000*H21,)</f>
        <v>0</v>
      </c>
      <c r="O21" s="239">
        <f>IFERROR(IF(C21="ACCESSOIRE FERRAGE",INDEX(NOMENCLATURE!R:R,$E21),"0")*IF(G21="",1,G21/1000)*H21,"0")</f>
        <v>0</v>
      </c>
      <c r="P21" s="240">
        <f>IFERROR(IF(OR(C21="ACCESSOIRE STANDARD",C21="ACCESSOIRE SPÉCIFIQUE",C21="ACCESSOIRE VIS"),INDEX(NOMENCLATURE!R:R,$E21),"0")*IF(G21="",1,G21/1000)*H21,"0")</f>
        <v>0</v>
      </c>
      <c r="Q21" s="238"/>
      <c r="R21" s="241"/>
      <c r="S21" s="236"/>
      <c r="T21" s="235"/>
      <c r="U21" s="236" t="str">
        <f t="shared" si="1"/>
        <v>0</v>
      </c>
      <c r="V21" s="237"/>
      <c r="W21" s="245"/>
      <c r="X21" s="246">
        <f t="shared" si="2"/>
        <v>0</v>
      </c>
      <c r="Z21"/>
      <c r="AA21"/>
      <c r="AB21"/>
      <c r="AC21"/>
    </row>
    <row r="22" spans="1:29" ht="50.1" customHeight="1">
      <c r="B22" s="262" t="s">
        <v>134</v>
      </c>
      <c r="C22" s="231" t="str">
        <f>IFERROR(VLOOKUP(B22,NOMENCLATURE!B:I,4,0),"")</f>
        <v/>
      </c>
      <c r="D22" s="257" t="str">
        <f>IFERROR(VLOOKUP(B22,NOMENCLATURE!B:J,3,0),"")</f>
        <v/>
      </c>
      <c r="E22" s="232" t="str">
        <f>IFERROR(MATCH(B22,NOMENCLATURE!B:B,0),"")</f>
        <v/>
      </c>
      <c r="F22" s="164" t="s">
        <v>139</v>
      </c>
      <c r="G22" s="228">
        <f>C9/2-105</f>
        <v>145</v>
      </c>
      <c r="H22" s="165">
        <v>4</v>
      </c>
      <c r="I22" s="264" t="str">
        <f>IFERROR(IF(OR($C22="PROFIL FROID",$C22="DEMI-COQUILLE"),INDEX(NOMENCLATURE!H:H,E22),"0"),"0")</f>
        <v>0</v>
      </c>
      <c r="J22" s="234" t="str">
        <f>IFERROR(IF(OR($C22="PROFIL FROID",$C22="DEMI-COQUILLE"),INDEX(NOMENCLATURE!I:I,$E22),"0"),"0")</f>
        <v>0</v>
      </c>
      <c r="K22" s="235"/>
      <c r="L22" s="236" t="str">
        <f t="shared" si="0"/>
        <v>0</v>
      </c>
      <c r="M22" s="237" t="str">
        <f>IFERROR(IF($C22="ACCESSOIRE PVC",INDEX(NOMENCLATURE!R:R,$E22),"")*$G22/1000*$H22,"0")</f>
        <v>0</v>
      </c>
      <c r="N22" s="238">
        <f>IFERROR(IF(C22="ACCESSOIRE JOINT",INDEX(NOMENCLATURE!R:R,$E22),)*G22/1000*H22,)</f>
        <v>0</v>
      </c>
      <c r="O22" s="239">
        <f>IFERROR(IF(C22="ACCESSOIRE FERRAGE",INDEX(NOMENCLATURE!R:R,$E22),"0")*IF(G22="",1,G22/1000)*H22,"0")</f>
        <v>0</v>
      </c>
      <c r="P22" s="240">
        <f>IFERROR(IF(OR(C22="ACCESSOIRE STANDARD",C22="ACCESSOIRE SPÉCIFIQUE",C22="ACCESSOIRE VIS"),INDEX(NOMENCLATURE!R:R,$E22),"0")*IF(G22="",1,G22/1000)*H22,"0")</f>
        <v>0</v>
      </c>
      <c r="Q22" s="238"/>
      <c r="R22" s="241"/>
      <c r="S22" s="236"/>
      <c r="T22" s="235"/>
      <c r="U22" s="236" t="str">
        <f t="shared" si="1"/>
        <v>0</v>
      </c>
      <c r="V22" s="237"/>
      <c r="W22" s="245"/>
      <c r="X22" s="246">
        <f t="shared" si="2"/>
        <v>0</v>
      </c>
      <c r="Z22"/>
      <c r="AA22"/>
      <c r="AB22"/>
      <c r="AC22"/>
    </row>
    <row r="23" spans="1:29" ht="50.1" customHeight="1">
      <c r="B23" s="262" t="s">
        <v>134</v>
      </c>
      <c r="C23" s="231" t="str">
        <f>IFERROR(VLOOKUP(B23,NOMENCLATURE!B:I,4,0),"")</f>
        <v/>
      </c>
      <c r="D23" s="257" t="str">
        <f>IFERROR(VLOOKUP(B23,NOMENCLATURE!B:J,3,0),"")</f>
        <v/>
      </c>
      <c r="E23" s="232" t="str">
        <f>IFERROR(MATCH(B23,NOMENCLATURE!B:B,0),"")</f>
        <v/>
      </c>
      <c r="F23" s="164" t="s">
        <v>138</v>
      </c>
      <c r="G23" s="228">
        <f>C10-167</f>
        <v>-147</v>
      </c>
      <c r="H23" s="165">
        <v>4</v>
      </c>
      <c r="I23" s="264" t="str">
        <f>IFERROR(IF(OR($C23="PROFIL FROID",$C23="DEMI-COQUILLE"),INDEX(NOMENCLATURE!H:H,E23),"0"),"0")</f>
        <v>0</v>
      </c>
      <c r="J23" s="234" t="str">
        <f>IFERROR(IF(OR($C23="PROFIL FROID",$C23="DEMI-COQUILLE"),INDEX(NOMENCLATURE!I:I,$E23),"0"),"0")</f>
        <v>0</v>
      </c>
      <c r="K23" s="235"/>
      <c r="L23" s="236" t="str">
        <f t="shared" si="0"/>
        <v>0</v>
      </c>
      <c r="M23" s="237" t="str">
        <f>IFERROR(IF($C23="ACCESSOIRE PVC",INDEX(NOMENCLATURE!R:R,$E23),"")*$G23/1000*$H23,"0")</f>
        <v>0</v>
      </c>
      <c r="N23" s="238">
        <f>IFERROR(IF(C23="ACCESSOIRE JOINT",INDEX(NOMENCLATURE!R:R,$E23),)*G23/1000*H23,)</f>
        <v>0</v>
      </c>
      <c r="O23" s="239">
        <f>IFERROR(IF(C23="ACCESSOIRE FERRAGE",INDEX(NOMENCLATURE!R:R,$E23),"0")*IF(G23="",1,G23/1000)*H23,"0")</f>
        <v>0</v>
      </c>
      <c r="P23" s="240">
        <f>IFERROR(IF(OR(C23="ACCESSOIRE STANDARD",C23="ACCESSOIRE SPÉCIFIQUE",C23="ACCESSOIRE VIS"),INDEX(NOMENCLATURE!R:R,$E23),"0")*IF(G23="",1,G23/1000)*H23,"0")</f>
        <v>0</v>
      </c>
      <c r="Q23" s="238"/>
      <c r="R23" s="241"/>
      <c r="S23" s="236"/>
      <c r="T23" s="235"/>
      <c r="U23" s="236" t="str">
        <f t="shared" si="1"/>
        <v>0</v>
      </c>
      <c r="V23" s="237"/>
      <c r="W23" s="245"/>
      <c r="X23" s="246">
        <f t="shared" si="2"/>
        <v>0</v>
      </c>
      <c r="Z23"/>
      <c r="AA23"/>
      <c r="AB23"/>
      <c r="AC23"/>
    </row>
    <row r="24" spans="1:29" ht="50.1" customHeight="1">
      <c r="B24" s="262">
        <v>1464</v>
      </c>
      <c r="C24" s="231" t="str">
        <f>IFERROR(VLOOKUP(B24,NOMENCLATURE!B:I,4,0),"")</f>
        <v/>
      </c>
      <c r="D24" s="257" t="str">
        <f>IFERROR(VLOOKUP(B24,NOMENCLATURE!B:J,3,0),"")</f>
        <v/>
      </c>
      <c r="E24" s="232" t="str">
        <f>IFERROR(MATCH(B24,NOMENCLATURE!B:B,0),"")</f>
        <v/>
      </c>
      <c r="F24" s="164" t="s">
        <v>139</v>
      </c>
      <c r="G24" s="228">
        <f>$C$9/2-24</f>
        <v>226</v>
      </c>
      <c r="H24" s="165">
        <v>4</v>
      </c>
      <c r="I24" s="264" t="str">
        <f>IFERROR(IF(OR($C24="PROFIL FROID",$C24="DEMI-COQUILLE"),INDEX(NOMENCLATURE!H:H,E24),"0"),"0")</f>
        <v>0</v>
      </c>
      <c r="J24" s="234" t="str">
        <f>IFERROR(IF(OR($C24="PROFIL FROID",$C24="DEMI-COQUILLE"),INDEX(NOMENCLATURE!I:I,$E24),"0"),"0")</f>
        <v>0</v>
      </c>
      <c r="K24" s="235"/>
      <c r="L24" s="236" t="str">
        <f t="shared" si="0"/>
        <v>0</v>
      </c>
      <c r="M24" s="237" t="str">
        <f>IFERROR(IF($C24="ACCESSOIRE PVC",INDEX(NOMENCLATURE!R:R,$E24),"")*$G24/1000*$H24,"0")</f>
        <v>0</v>
      </c>
      <c r="N24" s="238">
        <f>IFERROR(IF(C24="ACCESSOIRE JOINT",INDEX(NOMENCLATURE!R:R,$E24),)*G24/1000*H24,)</f>
        <v>0</v>
      </c>
      <c r="O24" s="239">
        <f>IFERROR(IF(C24="ACCESSOIRE FERRAGE",INDEX(NOMENCLATURE!R:R,$E24),"0")*IF(G24="",1,G24/1000)*H24,"0")</f>
        <v>0</v>
      </c>
      <c r="P24" s="240">
        <f>IFERROR(IF(OR(C24="ACCESSOIRE STANDARD",C24="ACCESSOIRE SPÉCIFIQUE",C24="ACCESSOIRE VIS"),INDEX(NOMENCLATURE!R:R,$E24),"0")*IF(G24="",1,G24/1000)*H24,"0")</f>
        <v>0</v>
      </c>
      <c r="Q24" s="238"/>
      <c r="R24" s="241"/>
      <c r="S24" s="236"/>
      <c r="T24" s="235"/>
      <c r="U24" s="236" t="str">
        <f t="shared" si="1"/>
        <v>0</v>
      </c>
      <c r="V24" s="237"/>
      <c r="W24" s="245"/>
      <c r="X24" s="246">
        <f t="shared" si="2"/>
        <v>0</v>
      </c>
      <c r="Z24"/>
      <c r="AA24"/>
      <c r="AB24"/>
      <c r="AC24"/>
    </row>
    <row r="25" spans="1:29" ht="50.1" customHeight="1">
      <c r="B25" s="262">
        <v>1464</v>
      </c>
      <c r="C25" s="231" t="str">
        <f>IFERROR(VLOOKUP(B25,NOMENCLATURE!B:I,4,0),"")</f>
        <v/>
      </c>
      <c r="D25" s="257" t="str">
        <f>IFERROR(VLOOKUP(B25,NOMENCLATURE!B:J,3,0),"")</f>
        <v/>
      </c>
      <c r="E25" s="232" t="str">
        <f>IFERROR(MATCH(B25,NOMENCLATURE!B:B,0),"")</f>
        <v/>
      </c>
      <c r="F25" s="164" t="s">
        <v>138</v>
      </c>
      <c r="G25" s="228">
        <f>$C$10-42</f>
        <v>-22</v>
      </c>
      <c r="H25" s="165">
        <v>4</v>
      </c>
      <c r="I25" s="264" t="str">
        <f>IFERROR(IF(OR($C25="PROFIL FROID",$C25="DEMI-COQUILLE"),INDEX(NOMENCLATURE!H:H,E25),"0"),"0")</f>
        <v>0</v>
      </c>
      <c r="J25" s="234" t="str">
        <f>IFERROR(IF(OR($C25="PROFIL FROID",$C25="DEMI-COQUILLE"),INDEX(NOMENCLATURE!I:I,$E25),"0"),"0")</f>
        <v>0</v>
      </c>
      <c r="K25" s="235"/>
      <c r="L25" s="236" t="str">
        <f t="shared" si="0"/>
        <v>0</v>
      </c>
      <c r="M25" s="237" t="str">
        <f>IFERROR(IF($C25="ACCESSOIRE PVC",INDEX(NOMENCLATURE!R:R,$E25),"")*$G25/1000*$H25,"0")</f>
        <v>0</v>
      </c>
      <c r="N25" s="238">
        <f>IFERROR(IF(C25="ACCESSOIRE JOINT",INDEX(NOMENCLATURE!R:R,$E25),)*G25/1000*H25,)</f>
        <v>0</v>
      </c>
      <c r="O25" s="239">
        <f>IFERROR(IF(C25="ACCESSOIRE FERRAGE",INDEX(NOMENCLATURE!R:R,$E25),"0")*IF(G25="",1,G25/1000)*H25,"0")</f>
        <v>0</v>
      </c>
      <c r="P25" s="240">
        <f>IFERROR(IF(OR(C25="ACCESSOIRE STANDARD",C25="ACCESSOIRE SPÉCIFIQUE",C25="ACCESSOIRE VIS"),INDEX(NOMENCLATURE!R:R,$E25),"0")*IF(G25="",1,G25/1000)*H25,"0")</f>
        <v>0</v>
      </c>
      <c r="Q25" s="238"/>
      <c r="R25" s="241"/>
      <c r="S25" s="236"/>
      <c r="T25" s="235"/>
      <c r="U25" s="236" t="str">
        <f t="shared" si="1"/>
        <v>0</v>
      </c>
      <c r="V25" s="237"/>
      <c r="W25" s="245"/>
      <c r="X25" s="246">
        <f t="shared" si="2"/>
        <v>0</v>
      </c>
      <c r="Z25"/>
      <c r="AA25"/>
      <c r="AB25"/>
      <c r="AC25"/>
    </row>
    <row r="26" spans="1:29" ht="50.1" customHeight="1">
      <c r="B26" s="262" t="s">
        <v>144</v>
      </c>
      <c r="C26" s="231" t="str">
        <f>IFERROR(VLOOKUP(B26,NOMENCLATURE!B:I,4,0),"")</f>
        <v/>
      </c>
      <c r="D26" s="257" t="str">
        <f>IFERROR(VLOOKUP(B26,NOMENCLATURE!B:J,3,0),"")</f>
        <v/>
      </c>
      <c r="E26" s="232" t="str">
        <f>IFERROR(MATCH(B26,NOMENCLATURE!B:B,0),"")</f>
        <v/>
      </c>
      <c r="F26" s="164" t="s">
        <v>139</v>
      </c>
      <c r="G26" s="228">
        <f>$C$9/2-24</f>
        <v>226</v>
      </c>
      <c r="H26" s="165">
        <v>4</v>
      </c>
      <c r="I26" s="264" t="str">
        <f>IFERROR(IF(OR($C26="PROFIL FROID",$C26="DEMI-COQUILLE"),INDEX(NOMENCLATURE!H:H,E26),"0"),"0")</f>
        <v>0</v>
      </c>
      <c r="J26" s="234" t="str">
        <f>IFERROR(IF(OR($C26="PROFIL FROID",$C26="DEMI-COQUILLE"),INDEX(NOMENCLATURE!I:I,$E26),"0"),"0")</f>
        <v>0</v>
      </c>
      <c r="K26" s="235"/>
      <c r="L26" s="236" t="str">
        <f t="shared" si="0"/>
        <v>0</v>
      </c>
      <c r="M26" s="237" t="str">
        <f>IFERROR(IF($C26="ACCESSOIRE PVC",INDEX(NOMENCLATURE!R:R,$E26),"")*$G26/1000*$H26,"0")</f>
        <v>0</v>
      </c>
      <c r="N26" s="238">
        <f>IFERROR(IF(C26="ACCESSOIRE JOINT",INDEX(NOMENCLATURE!R:R,$E26),)*G26/1000*H26,)</f>
        <v>0</v>
      </c>
      <c r="O26" s="239">
        <f>IFERROR(IF(C26="ACCESSOIRE FERRAGE",INDEX(NOMENCLATURE!R:R,$E26),"0")*IF(G26="",1,G26/1000)*H26,"0")</f>
        <v>0</v>
      </c>
      <c r="P26" s="240">
        <f>IFERROR(IF(OR(C26="ACCESSOIRE STANDARD",C26="ACCESSOIRE SPÉCIFIQUE",C26="ACCESSOIRE VIS"),INDEX(NOMENCLATURE!R:R,$E26),"0")*IF(G26="",1,G26/1000)*H26,"0")</f>
        <v>0</v>
      </c>
      <c r="Q26" s="238"/>
      <c r="R26" s="241"/>
      <c r="S26" s="236"/>
      <c r="T26" s="235"/>
      <c r="U26" s="236" t="str">
        <f t="shared" si="1"/>
        <v>0</v>
      </c>
      <c r="V26" s="237"/>
      <c r="W26" s="245"/>
      <c r="X26" s="246">
        <f t="shared" si="2"/>
        <v>0</v>
      </c>
      <c r="Z26"/>
      <c r="AA26"/>
      <c r="AB26"/>
      <c r="AC26"/>
    </row>
    <row r="27" spans="1:29" ht="50.1" customHeight="1">
      <c r="B27" s="262" t="s">
        <v>144</v>
      </c>
      <c r="C27" s="231" t="str">
        <f>IFERROR(VLOOKUP(B27,NOMENCLATURE!B:I,4,0),"")</f>
        <v/>
      </c>
      <c r="D27" s="257" t="str">
        <f>IFERROR(VLOOKUP(B27,NOMENCLATURE!B:J,3,0),"")</f>
        <v/>
      </c>
      <c r="E27" s="232" t="str">
        <f>IFERROR(MATCH(B27,NOMENCLATURE!B:B,0),"")</f>
        <v/>
      </c>
      <c r="F27" s="164" t="s">
        <v>138</v>
      </c>
      <c r="G27" s="228">
        <f>$C$10-42</f>
        <v>-22</v>
      </c>
      <c r="H27" s="165">
        <v>4</v>
      </c>
      <c r="I27" s="264" t="str">
        <f>IFERROR(IF(OR($C27="PROFIL FROID",$C27="DEMI-COQUILLE"),INDEX(NOMENCLATURE!H:H,E27),"0"),"0")</f>
        <v>0</v>
      </c>
      <c r="J27" s="234" t="str">
        <f>IFERROR(IF(OR($C27="PROFIL FROID",$C27="DEMI-COQUILLE"),INDEX(NOMENCLATURE!I:I,$E27),"0"),"0")</f>
        <v>0</v>
      </c>
      <c r="K27" s="235"/>
      <c r="L27" s="236" t="str">
        <f t="shared" si="0"/>
        <v>0</v>
      </c>
      <c r="M27" s="237" t="str">
        <f>IFERROR(IF($C27="ACCESSOIRE PVC",INDEX(NOMENCLATURE!R:R,$E27),"")*$G27/1000*$H27,"0")</f>
        <v>0</v>
      </c>
      <c r="N27" s="238">
        <f>IFERROR(IF(C27="ACCESSOIRE JOINT",INDEX(NOMENCLATURE!R:R,$E27),)*G27/1000*H27,)</f>
        <v>0</v>
      </c>
      <c r="O27" s="239">
        <f>IFERROR(IF(C27="ACCESSOIRE FERRAGE",INDEX(NOMENCLATURE!R:R,$E27),"0")*IF(G27="",1,G27/1000)*H27,"0")</f>
        <v>0</v>
      </c>
      <c r="P27" s="240">
        <f>IFERROR(IF(OR(C27="ACCESSOIRE STANDARD",C27="ACCESSOIRE SPÉCIFIQUE",C27="ACCESSOIRE VIS"),INDEX(NOMENCLATURE!R:R,$E27),"0")*IF(G27="",1,G27/1000)*H27,"0")</f>
        <v>0</v>
      </c>
      <c r="Q27" s="238"/>
      <c r="R27" s="241"/>
      <c r="S27" s="236"/>
      <c r="T27" s="235"/>
      <c r="U27" s="236" t="str">
        <f t="shared" si="1"/>
        <v>0</v>
      </c>
      <c r="V27" s="237"/>
      <c r="W27" s="245"/>
      <c r="X27" s="246">
        <f t="shared" si="2"/>
        <v>0</v>
      </c>
      <c r="Z27"/>
      <c r="AA27"/>
      <c r="AB27"/>
      <c r="AC27"/>
    </row>
    <row r="28" spans="1:29" ht="50.1" customHeight="1">
      <c r="B28" s="262" t="s">
        <v>145</v>
      </c>
      <c r="C28" s="231" t="str">
        <f>IFERROR(VLOOKUP(B28,NOMENCLATURE!B:I,4,0),"")</f>
        <v/>
      </c>
      <c r="D28" s="257" t="str">
        <f>IFERROR(VLOOKUP(B28,NOMENCLATURE!B:J,3,0),"")</f>
        <v/>
      </c>
      <c r="E28" s="232" t="str">
        <f>IFERROR(MATCH(B28,NOMENCLATURE!B:B,0),"")</f>
        <v/>
      </c>
      <c r="F28" s="164" t="s">
        <v>139</v>
      </c>
      <c r="G28" s="228">
        <f>$C$9/2-24</f>
        <v>226</v>
      </c>
      <c r="H28" s="165">
        <v>4</v>
      </c>
      <c r="I28" s="264" t="str">
        <f>IFERROR(IF(OR($C28="PROFIL FROID",$C28="DEMI-COQUILLE"),INDEX(NOMENCLATURE!H:H,E28),"0"),"0")</f>
        <v>0</v>
      </c>
      <c r="J28" s="234" t="str">
        <f>IFERROR(IF(OR($C28="PROFIL FROID",$C28="DEMI-COQUILLE"),INDEX(NOMENCLATURE!I:I,$E28),"0"),"0")</f>
        <v>0</v>
      </c>
      <c r="K28" s="235"/>
      <c r="L28" s="236" t="str">
        <f t="shared" si="0"/>
        <v>0</v>
      </c>
      <c r="M28" s="237" t="str">
        <f>IFERROR(IF($C28="ACCESSOIRE PVC",INDEX(NOMENCLATURE!R:R,$E28),"")*$G28/1000*$H28,"0")</f>
        <v>0</v>
      </c>
      <c r="N28" s="238">
        <f>IFERROR(IF(C28="ACCESSOIRE JOINT",INDEX(NOMENCLATURE!R:R,$E28),)*G28/1000*H28,)</f>
        <v>0</v>
      </c>
      <c r="O28" s="239">
        <f>IFERROR(IF(C28="ACCESSOIRE FERRAGE",INDEX(NOMENCLATURE!R:R,$E28),"0")*IF(G28="",1,G28/1000)*H28,"0")</f>
        <v>0</v>
      </c>
      <c r="P28" s="240">
        <f>IFERROR(IF(OR(C28="ACCESSOIRE STANDARD",C28="ACCESSOIRE SPÉCIFIQUE",C28="ACCESSOIRE VIS"),INDEX(NOMENCLATURE!R:R,$E28),"0")*IF(G28="",1,G28/1000)*H28,"0")</f>
        <v>0</v>
      </c>
      <c r="Q28" s="238"/>
      <c r="R28" s="241"/>
      <c r="S28" s="236"/>
      <c r="T28" s="235"/>
      <c r="U28" s="236" t="str">
        <f t="shared" si="1"/>
        <v>0</v>
      </c>
      <c r="V28" s="237"/>
      <c r="W28" s="245"/>
      <c r="X28" s="246">
        <f t="shared" si="2"/>
        <v>0</v>
      </c>
      <c r="Z28"/>
      <c r="AA28"/>
      <c r="AB28"/>
      <c r="AC28"/>
    </row>
    <row r="29" spans="1:29" ht="50.1" customHeight="1">
      <c r="B29" s="363" t="s">
        <v>145</v>
      </c>
      <c r="C29" s="231" t="str">
        <f>IFERROR(VLOOKUP(B29,NOMENCLATURE!B:I,4,0),"")</f>
        <v/>
      </c>
      <c r="D29" s="257" t="str">
        <f>IFERROR(VLOOKUP(B29,NOMENCLATURE!B:J,3,0),"")</f>
        <v/>
      </c>
      <c r="E29" s="232" t="str">
        <f>IFERROR(MATCH(B29,NOMENCLATURE!B:B,0),"")</f>
        <v/>
      </c>
      <c r="F29" s="164" t="s">
        <v>138</v>
      </c>
      <c r="G29" s="228">
        <f>$C$10-42</f>
        <v>-22</v>
      </c>
      <c r="H29" s="165">
        <v>4</v>
      </c>
      <c r="I29" s="264" t="str">
        <f>IFERROR(IF(OR($C29="PROFIL FROID",$C29="DEMI-COQUILLE"),INDEX(NOMENCLATURE!H:H,E29),"0"),"0")</f>
        <v>0</v>
      </c>
      <c r="J29" s="234" t="str">
        <f>IFERROR(IF(OR($C29="PROFIL FROID",$C29="DEMI-COQUILLE"),INDEX(NOMENCLATURE!I:I,$E29),"0"),"0")</f>
        <v>0</v>
      </c>
      <c r="K29" s="235"/>
      <c r="L29" s="236" t="str">
        <f t="shared" si="0"/>
        <v>0</v>
      </c>
      <c r="M29" s="237" t="str">
        <f>IFERROR(IF($C29="ACCESSOIRE PVC",INDEX(NOMENCLATURE!R:R,$E29),"")*$G29/1000*$H29,"0")</f>
        <v>0</v>
      </c>
      <c r="N29" s="238">
        <f>IFERROR(IF(C29="ACCESSOIRE JOINT",INDEX(NOMENCLATURE!R:R,$E29),)*G29/1000*H29,)</f>
        <v>0</v>
      </c>
      <c r="O29" s="239">
        <f>IFERROR(IF(C29="ACCESSOIRE FERRAGE",INDEX(NOMENCLATURE!R:R,$E29),"0")*IF(G29="",1,G29/1000)*H29,"0")</f>
        <v>0</v>
      </c>
      <c r="P29" s="240">
        <f>IFERROR(IF(OR(C29="ACCESSOIRE STANDARD",C29="ACCESSOIRE SPÉCIFIQUE",C29="ACCESSOIRE VIS"),INDEX(NOMENCLATURE!R:R,$E29),"0")*IF(G29="",1,G29/1000)*H29,"0")</f>
        <v>0</v>
      </c>
      <c r="Q29" s="238"/>
      <c r="R29" s="241"/>
      <c r="S29" s="236"/>
      <c r="T29" s="235"/>
      <c r="U29" s="236" t="str">
        <f t="shared" si="1"/>
        <v>0</v>
      </c>
      <c r="V29" s="237"/>
      <c r="W29" s="245"/>
      <c r="X29" s="246">
        <f t="shared" si="2"/>
        <v>0</v>
      </c>
      <c r="Z29"/>
      <c r="AA29"/>
      <c r="AB29"/>
      <c r="AC29"/>
    </row>
    <row r="30" spans="1:29" ht="50.1" customHeight="1">
      <c r="B30" s="262">
        <v>41100</v>
      </c>
      <c r="C30" s="231" t="str">
        <f>IFERROR(VLOOKUP(B30,NOMENCLATURE!B:I,4,0),"")</f>
        <v/>
      </c>
      <c r="D30" s="257" t="str">
        <f>IFERROR(VLOOKUP(B30,NOMENCLATURE!B:J,3,0),"")</f>
        <v/>
      </c>
      <c r="E30" s="232" t="str">
        <f>IFERROR(MATCH(B30,NOMENCLATURE!B:B,0),"")</f>
        <v/>
      </c>
      <c r="F30" s="164" t="s">
        <v>139</v>
      </c>
      <c r="G30" s="228">
        <f>$C$9/2-24</f>
        <v>226</v>
      </c>
      <c r="H30" s="165">
        <v>4</v>
      </c>
      <c r="I30" s="264" t="str">
        <f>IFERROR(IF(OR($C30="PROFIL FROID",$C30="DEMI-COQUILLE"),INDEX(NOMENCLATURE!H:H,E30),"0"),"0")</f>
        <v>0</v>
      </c>
      <c r="J30" s="234" t="str">
        <f>IFERROR(IF(OR($C30="PROFIL FROID",$C30="DEMI-COQUILLE"),INDEX(NOMENCLATURE!I:I,$E30),"0"),"0")</f>
        <v>0</v>
      </c>
      <c r="K30" s="235"/>
      <c r="L30" s="236" t="str">
        <f t="shared" si="0"/>
        <v>0</v>
      </c>
      <c r="M30" s="237" t="str">
        <f>IFERROR(IF($C30="ACCESSOIRE PVC",INDEX(NOMENCLATURE!R:R,$E30),"")*$G30/1000*$H30,"0")</f>
        <v>0</v>
      </c>
      <c r="N30" s="238">
        <f>IFERROR(IF(C30="ACCESSOIRE JOINT",INDEX(NOMENCLATURE!R:R,$E30),)*G30/1000*H30,)</f>
        <v>0</v>
      </c>
      <c r="O30" s="239">
        <f>IFERROR(IF(C30="ACCESSOIRE FERRAGE",INDEX(NOMENCLATURE!R:R,$E30),"0")*IF(G30="",1,G30/1000)*H30,"0")</f>
        <v>0</v>
      </c>
      <c r="P30" s="240">
        <f>IFERROR(IF(OR(C30="ACCESSOIRE STANDARD",C30="ACCESSOIRE SPÉCIFIQUE",C30="ACCESSOIRE VIS"),INDEX(NOMENCLATURE!R:R,$E30),"0")*IF(G30="",1,G30/1000)*H30,"0")</f>
        <v>0</v>
      </c>
      <c r="Q30" s="238"/>
      <c r="R30" s="241"/>
      <c r="S30" s="236"/>
      <c r="T30" s="235"/>
      <c r="U30" s="236" t="str">
        <f t="shared" si="1"/>
        <v>0</v>
      </c>
      <c r="V30" s="237"/>
      <c r="W30" s="245"/>
      <c r="X30" s="246">
        <f t="shared" si="2"/>
        <v>0</v>
      </c>
      <c r="Z30"/>
      <c r="AA30"/>
      <c r="AB30"/>
      <c r="AC30"/>
    </row>
    <row r="31" spans="1:29" ht="50.1" customHeight="1">
      <c r="B31" s="262">
        <v>41100</v>
      </c>
      <c r="C31" s="231" t="str">
        <f>IFERROR(VLOOKUP(B31,NOMENCLATURE!B:I,4,0),"")</f>
        <v/>
      </c>
      <c r="D31" s="257" t="str">
        <f>IFERROR(VLOOKUP(B31,NOMENCLATURE!B:J,3,0),"")</f>
        <v/>
      </c>
      <c r="E31" s="232" t="str">
        <f>IFERROR(MATCH(B31,NOMENCLATURE!B:B,0),"")</f>
        <v/>
      </c>
      <c r="F31" s="164" t="s">
        <v>138</v>
      </c>
      <c r="G31" s="228">
        <f>$C$10-42</f>
        <v>-22</v>
      </c>
      <c r="H31" s="165">
        <v>4</v>
      </c>
      <c r="I31" s="264" t="str">
        <f>IFERROR(IF(OR($C31="PROFIL FROID",$C31="DEMI-COQUILLE"),INDEX(NOMENCLATURE!H:H,E31),"0"),"0")</f>
        <v>0</v>
      </c>
      <c r="J31" s="234" t="str">
        <f>IFERROR(IF(OR($C31="PROFIL FROID",$C31="DEMI-COQUILLE"),INDEX(NOMENCLATURE!I:I,$E31),"0"),"0")</f>
        <v>0</v>
      </c>
      <c r="K31" s="235"/>
      <c r="L31" s="236" t="str">
        <f t="shared" si="0"/>
        <v>0</v>
      </c>
      <c r="M31" s="237" t="str">
        <f>IFERROR(IF($C31="ACCESSOIRE PVC",INDEX(NOMENCLATURE!R:R,$E31),"")*$G31/1000*$H31,"0")</f>
        <v>0</v>
      </c>
      <c r="N31" s="238">
        <f>IFERROR(IF(C31="ACCESSOIRE JOINT",INDEX(NOMENCLATURE!R:R,$E31),)*G31/1000*H31,)</f>
        <v>0</v>
      </c>
      <c r="O31" s="239">
        <f>IFERROR(IF(C31="ACCESSOIRE FERRAGE",INDEX(NOMENCLATURE!R:R,$E31),"0")*IF(G31="",1,G31/1000)*H31,"0")</f>
        <v>0</v>
      </c>
      <c r="P31" s="240">
        <f>IFERROR(IF(OR(C31="ACCESSOIRE STANDARD",C31="ACCESSOIRE SPÉCIFIQUE",C31="ACCESSOIRE VIS"),INDEX(NOMENCLATURE!R:R,$E31),"0")*IF(G31="",1,G31/1000)*H31,"0")</f>
        <v>0</v>
      </c>
      <c r="Q31" s="238"/>
      <c r="R31" s="241"/>
      <c r="S31" s="236"/>
      <c r="T31" s="235"/>
      <c r="U31" s="236" t="str">
        <f t="shared" si="1"/>
        <v>0</v>
      </c>
      <c r="V31" s="237"/>
      <c r="W31" s="245"/>
      <c r="X31" s="246">
        <f t="shared" si="2"/>
        <v>0</v>
      </c>
      <c r="Z31"/>
      <c r="AA31"/>
      <c r="AB31"/>
      <c r="AC31"/>
    </row>
    <row r="32" spans="1:29" ht="50.1" customHeight="1">
      <c r="B32" s="262">
        <v>233001</v>
      </c>
      <c r="C32" s="231" t="str">
        <f>IFERROR(VLOOKUP(B32,NOMENCLATURE!B:I,4,0),"")</f>
        <v/>
      </c>
      <c r="D32" s="257" t="str">
        <f>IFERROR(VLOOKUP(B32,NOMENCLATURE!B:J,3,0),"")</f>
        <v/>
      </c>
      <c r="E32" s="232" t="str">
        <f>IFERROR(MATCH(B32,NOMENCLATURE!B:B,0),"")</f>
        <v/>
      </c>
      <c r="F32" s="164"/>
      <c r="G32" s="228"/>
      <c r="H32" s="165">
        <v>2</v>
      </c>
      <c r="I32" s="264" t="str">
        <f>IFERROR(IF(OR($C32="PROFIL FROID",$C32="DEMI-COQUILLE"),INDEX(NOMENCLATURE!H:H,E32),"0"),"0")</f>
        <v>0</v>
      </c>
      <c r="J32" s="234" t="str">
        <f>IFERROR(IF(OR($C32="PROFIL FROID",$C32="DEMI-COQUILLE"),INDEX(NOMENCLATURE!I:I,$E32),"0"),"0")</f>
        <v>0</v>
      </c>
      <c r="K32" s="235"/>
      <c r="L32" s="236" t="str">
        <f t="shared" si="0"/>
        <v>0</v>
      </c>
      <c r="M32" s="237" t="str">
        <f>IFERROR(IF($C32="ACCESSOIRE PVC",INDEX(NOMENCLATURE!R:R,$E32),"")*$G32/1000*$H32,"0")</f>
        <v>0</v>
      </c>
      <c r="N32" s="238">
        <f>IFERROR(IF(C32="ACCESSOIRE JOINT",INDEX(NOMENCLATURE!R:R,$E32),)*G32/1000*H32,)</f>
        <v>0</v>
      </c>
      <c r="O32" s="239">
        <f>IFERROR(IF(C32="ACCESSOIRE FERRAGE",INDEX(NOMENCLATURE!R:R,$E32),"0")*IF(G32="",1,G32/1000)*H32,"0")</f>
        <v>0</v>
      </c>
      <c r="P32" s="240">
        <f>IFERROR(IF(OR(C32="ACCESSOIRE STANDARD",C32="ACCESSOIRE SPÉCIFIQUE",C32="ACCESSOIRE VIS"),INDEX(NOMENCLATURE!R:R,$E32),"0")*IF(G32="",1,G32/1000)*H32,"0")</f>
        <v>0</v>
      </c>
      <c r="Q32" s="238"/>
      <c r="R32" s="241"/>
      <c r="S32" s="236"/>
      <c r="T32" s="235"/>
      <c r="U32" s="236" t="str">
        <f t="shared" si="1"/>
        <v>0</v>
      </c>
      <c r="V32" s="237"/>
      <c r="W32" s="245"/>
      <c r="X32" s="246">
        <f t="shared" si="2"/>
        <v>0</v>
      </c>
      <c r="Z32"/>
      <c r="AA32"/>
      <c r="AB32"/>
      <c r="AC32"/>
    </row>
    <row r="33" spans="2:29" ht="50.1" customHeight="1">
      <c r="B33" s="262" t="s">
        <v>140</v>
      </c>
      <c r="C33" s="231" t="str">
        <f>IFERROR(VLOOKUP(B33,NOMENCLATURE!B:I,4,0),"")</f>
        <v/>
      </c>
      <c r="D33" s="257" t="str">
        <f>IFERROR(VLOOKUP(B33,NOMENCLATURE!B:J,3,0),"")</f>
        <v/>
      </c>
      <c r="E33" s="232" t="str">
        <f>IFERROR(MATCH(B33,NOMENCLATURE!B:B,0),"")</f>
        <v/>
      </c>
      <c r="F33" s="164"/>
      <c r="G33" s="228"/>
      <c r="H33" s="165">
        <v>4</v>
      </c>
      <c r="I33" s="264" t="str">
        <f>IFERROR(IF(OR($C33="PROFIL FROID",$C33="DEMI-COQUILLE"),INDEX(NOMENCLATURE!H:H,E33),"0"),"0")</f>
        <v>0</v>
      </c>
      <c r="J33" s="234" t="str">
        <f>IFERROR(IF(OR($C33="PROFIL FROID",$C33="DEMI-COQUILLE"),INDEX(NOMENCLATURE!I:I,$E33),"0"),"0")</f>
        <v>0</v>
      </c>
      <c r="K33" s="235"/>
      <c r="L33" s="236" t="str">
        <f t="shared" si="0"/>
        <v>0</v>
      </c>
      <c r="M33" s="237" t="str">
        <f>IFERROR(IF($C33="ACCESSOIRE PVC",INDEX(NOMENCLATURE!R:R,$E33),"")*$G33/1000*$H33,"0")</f>
        <v>0</v>
      </c>
      <c r="N33" s="238">
        <f>IFERROR(IF(C33="ACCESSOIRE JOINT",INDEX(NOMENCLATURE!R:R,$E33),)*G33/1000*H33,)</f>
        <v>0</v>
      </c>
      <c r="O33" s="239">
        <f>IFERROR(IF(C33="ACCESSOIRE FERRAGE",INDEX(NOMENCLATURE!R:R,$E33),"0")*IF(G33="",1,G33/1000)*H33,"0")</f>
        <v>0</v>
      </c>
      <c r="P33" s="240">
        <f>IFERROR(IF(OR(C33="ACCESSOIRE STANDARD",C33="ACCESSOIRE SPÉCIFIQUE",C33="ACCESSOIRE VIS"),INDEX(NOMENCLATURE!R:R,$E33),"0")*IF(G33="",1,G33/1000)*H33,"0")</f>
        <v>0</v>
      </c>
      <c r="Q33" s="238"/>
      <c r="R33" s="241"/>
      <c r="S33" s="236"/>
      <c r="T33" s="235"/>
      <c r="U33" s="236" t="str">
        <f t="shared" si="1"/>
        <v>0</v>
      </c>
      <c r="V33" s="237"/>
      <c r="W33" s="245"/>
      <c r="X33" s="246">
        <f t="shared" si="2"/>
        <v>0</v>
      </c>
      <c r="Z33"/>
      <c r="AA33"/>
      <c r="AB33"/>
      <c r="AC33"/>
    </row>
    <row r="34" spans="2:29" ht="50.1" customHeight="1">
      <c r="B34" s="262" t="s">
        <v>141</v>
      </c>
      <c r="C34" s="231" t="str">
        <f>IFERROR(VLOOKUP(B34,NOMENCLATURE!B:I,4,0),"")</f>
        <v/>
      </c>
      <c r="D34" s="257" t="str">
        <f>IFERROR(VLOOKUP(B34,NOMENCLATURE!B:J,3,0),"")</f>
        <v/>
      </c>
      <c r="E34" s="232" t="str">
        <f>IFERROR(MATCH(B34,NOMENCLATURE!B:B,0),"")</f>
        <v/>
      </c>
      <c r="F34" s="164"/>
      <c r="G34" s="228"/>
      <c r="H34" s="165">
        <v>8</v>
      </c>
      <c r="I34" s="264" t="str">
        <f>IFERROR(IF(OR($C34="PROFIL FROID",$C34="DEMI-COQUILLE"),INDEX(NOMENCLATURE!H:H,E34),"0"),"0")</f>
        <v>0</v>
      </c>
      <c r="J34" s="234" t="str">
        <f>IFERROR(IF(OR($C34="PROFIL FROID",$C34="DEMI-COQUILLE"),INDEX(NOMENCLATURE!I:I,$E34),"0"),"0")</f>
        <v>0</v>
      </c>
      <c r="K34" s="235"/>
      <c r="L34" s="236" t="str">
        <f t="shared" si="0"/>
        <v>0</v>
      </c>
      <c r="M34" s="237" t="str">
        <f>IFERROR(IF($C34="ACCESSOIRE PVC",INDEX(NOMENCLATURE!R:R,$E34),"")*$G34/1000*$H34,"0")</f>
        <v>0</v>
      </c>
      <c r="N34" s="238">
        <f>IFERROR(IF(C34="ACCESSOIRE JOINT",INDEX(NOMENCLATURE!R:R,$E34),)*G34/1000*H34,)</f>
        <v>0</v>
      </c>
      <c r="O34" s="239">
        <f>IFERROR(IF(C34="ACCESSOIRE FERRAGE",INDEX(NOMENCLATURE!R:R,$E34),"0")*IF(G34="",1,G34/1000)*H34,"0")</f>
        <v>0</v>
      </c>
      <c r="P34" s="240">
        <f>IFERROR(IF(OR(C34="ACCESSOIRE STANDARD",C34="ACCESSOIRE SPÉCIFIQUE",C34="ACCESSOIRE VIS"),INDEX(NOMENCLATURE!R:R,$E34),"0")*IF(G34="",1,G34/1000)*H34,"0")</f>
        <v>0</v>
      </c>
      <c r="Q34" s="238"/>
      <c r="R34" s="241"/>
      <c r="S34" s="236"/>
      <c r="T34" s="235"/>
      <c r="U34" s="236" t="str">
        <f t="shared" si="1"/>
        <v>0</v>
      </c>
      <c r="V34" s="237"/>
      <c r="W34" s="245"/>
      <c r="X34" s="246">
        <f t="shared" si="2"/>
        <v>0</v>
      </c>
      <c r="Z34"/>
      <c r="AA34"/>
      <c r="AB34"/>
      <c r="AC34"/>
    </row>
    <row r="35" spans="2:29" ht="50.1" customHeight="1">
      <c r="B35" s="262">
        <v>4614</v>
      </c>
      <c r="C35" s="231" t="str">
        <f>IFERROR(VLOOKUP(B35,NOMENCLATURE!B:I,4,0),"")</f>
        <v/>
      </c>
      <c r="D35" s="257" t="str">
        <f>IFERROR(VLOOKUP(B35,NOMENCLATURE!B:J,3,0),"")</f>
        <v/>
      </c>
      <c r="E35" s="232" t="str">
        <f>IFERROR(MATCH(B35,NOMENCLATURE!B:B,0),"")</f>
        <v/>
      </c>
      <c r="F35" s="164"/>
      <c r="G35" s="228"/>
      <c r="H35" s="165">
        <v>1</v>
      </c>
      <c r="I35" s="264" t="str">
        <f>IFERROR(IF(OR($C35="PROFIL FROID",$C35="DEMI-COQUILLE"),INDEX(NOMENCLATURE!H:H,E35),"0"),"0")</f>
        <v>0</v>
      </c>
      <c r="J35" s="234" t="str">
        <f>IFERROR(IF(OR($C35="PROFIL FROID",$C35="DEMI-COQUILLE"),INDEX(NOMENCLATURE!I:I,$E35),"0"),"0")</f>
        <v>0</v>
      </c>
      <c r="K35" s="235"/>
      <c r="L35" s="236" t="str">
        <f t="shared" si="0"/>
        <v>0</v>
      </c>
      <c r="M35" s="237" t="str">
        <f>IFERROR(IF($C35="ACCESSOIRE PVC",INDEX(NOMENCLATURE!R:R,$E35),"")*$G35/1000*$H35,"0")</f>
        <v>0</v>
      </c>
      <c r="N35" s="238">
        <f>IFERROR(IF(C35="ACCESSOIRE JOINT",INDEX(NOMENCLATURE!R:R,$E35),)*G35/1000*H35,)</f>
        <v>0</v>
      </c>
      <c r="O35" s="239">
        <f>IFERROR(IF(C35="ACCESSOIRE FERRAGE",INDEX(NOMENCLATURE!R:R,$E35),"0")*IF(G35="",1,G35/1000)*H35,"0")</f>
        <v>0</v>
      </c>
      <c r="P35" s="240">
        <f>IFERROR(IF(OR(C35="ACCESSOIRE STANDARD",C35="ACCESSOIRE SPÉCIFIQUE",C35="ACCESSOIRE VIS"),INDEX(NOMENCLATURE!R:R,$E35),"0")*IF(G35="",1,G35/1000)*H35,"0")</f>
        <v>0</v>
      </c>
      <c r="Q35" s="238"/>
      <c r="R35" s="241"/>
      <c r="S35" s="236"/>
      <c r="T35" s="235"/>
      <c r="U35" s="236" t="str">
        <f t="shared" si="1"/>
        <v>0</v>
      </c>
      <c r="V35" s="237"/>
      <c r="W35" s="245"/>
      <c r="X35" s="246">
        <f t="shared" si="2"/>
        <v>0</v>
      </c>
      <c r="Z35"/>
      <c r="AA35"/>
      <c r="AB35"/>
      <c r="AC35"/>
    </row>
    <row r="36" spans="2:29" ht="50.1" customHeight="1">
      <c r="B36" s="262" t="s">
        <v>142</v>
      </c>
      <c r="C36" s="231" t="str">
        <f>IFERROR(VLOOKUP(B36,NOMENCLATURE!B:I,4,0),"")</f>
        <v/>
      </c>
      <c r="D36" s="257" t="str">
        <f>IFERROR(VLOOKUP(B36,NOMENCLATURE!B:J,3,0),"")</f>
        <v/>
      </c>
      <c r="E36" s="232" t="str">
        <f>IFERROR(MATCH(B36,NOMENCLATURE!B:B,0),"")</f>
        <v/>
      </c>
      <c r="F36" s="164"/>
      <c r="G36" s="228"/>
      <c r="H36" s="165">
        <v>3</v>
      </c>
      <c r="I36" s="264" t="str">
        <f>IFERROR(IF(OR($C36="PROFIL FROID",$C36="DEMI-COQUILLE"),INDEX(NOMENCLATURE!H:H,E36),"0"),"0")</f>
        <v>0</v>
      </c>
      <c r="J36" s="234" t="str">
        <f>IFERROR(IF(OR($C36="PROFIL FROID",$C36="DEMI-COQUILLE"),INDEX(NOMENCLATURE!I:I,$E36),"0"),"0")</f>
        <v>0</v>
      </c>
      <c r="K36" s="235"/>
      <c r="L36" s="236" t="str">
        <f t="shared" si="0"/>
        <v>0</v>
      </c>
      <c r="M36" s="237" t="str">
        <f>IFERROR(IF($C36="ACCESSOIRE PVC",INDEX(NOMENCLATURE!R:R,$E36),"")*$G36/1000*$H36,"0")</f>
        <v>0</v>
      </c>
      <c r="N36" s="238">
        <f>IFERROR(IF(C36="ACCESSOIRE JOINT",INDEX(NOMENCLATURE!R:R,$E36),)*G36/1000*H36,)</f>
        <v>0</v>
      </c>
      <c r="O36" s="239">
        <f>IFERROR(IF(C36="ACCESSOIRE FERRAGE",INDEX(NOMENCLATURE!R:R,$E36),"0")*IF(G36="",1,G36/1000)*H36,"0")</f>
        <v>0</v>
      </c>
      <c r="P36" s="240">
        <f>IFERROR(IF(OR(C36="ACCESSOIRE STANDARD",C36="ACCESSOIRE SPÉCIFIQUE",C36="ACCESSOIRE VIS"),INDEX(NOMENCLATURE!R:R,$E36),"0")*IF(G36="",1,G36/1000)*H36,"0")</f>
        <v>0</v>
      </c>
      <c r="Q36" s="238"/>
      <c r="R36" s="241"/>
      <c r="S36" s="236"/>
      <c r="T36" s="235"/>
      <c r="U36" s="236" t="str">
        <f t="shared" si="1"/>
        <v>0</v>
      </c>
      <c r="V36" s="237"/>
      <c r="W36" s="245"/>
      <c r="X36" s="246">
        <f t="shared" si="2"/>
        <v>0</v>
      </c>
    </row>
    <row r="37" spans="2:29" ht="50.1" customHeight="1">
      <c r="B37" s="262">
        <v>3709</v>
      </c>
      <c r="C37" s="231" t="str">
        <f>IFERROR(VLOOKUP(B37,NOMENCLATURE!B:I,4,0),"")</f>
        <v/>
      </c>
      <c r="D37" s="257" t="str">
        <f>IFERROR(VLOOKUP(B37,NOMENCLATURE!B:J,3,0),"")</f>
        <v/>
      </c>
      <c r="E37" s="232" t="str">
        <f>IFERROR(MATCH(B37,NOMENCLATURE!B:B,0),"")</f>
        <v/>
      </c>
      <c r="F37" s="164"/>
      <c r="G37" s="228"/>
      <c r="H37" s="165">
        <v>2</v>
      </c>
      <c r="I37" s="264" t="str">
        <f>IFERROR(IF(OR($C37="PROFIL FROID",$C37="DEMI-COQUILLE"),INDEX(NOMENCLATURE!H:H,E37),"0"),"0")</f>
        <v>0</v>
      </c>
      <c r="J37" s="234" t="str">
        <f>IFERROR(IF(OR($C37="PROFIL FROID",$C37="DEMI-COQUILLE"),INDEX(NOMENCLATURE!I:I,$E37),"0"),"0")</f>
        <v>0</v>
      </c>
      <c r="K37" s="235"/>
      <c r="L37" s="236" t="str">
        <f t="shared" si="0"/>
        <v>0</v>
      </c>
      <c r="M37" s="237" t="str">
        <f>IFERROR(IF($C37="ACCESSOIRE PVC",INDEX(NOMENCLATURE!R:R,$E37),"")*$G37/1000*$H37,"0")</f>
        <v>0</v>
      </c>
      <c r="N37" s="238">
        <f>IFERROR(IF(C37="ACCESSOIRE JOINT",INDEX(NOMENCLATURE!R:R,$E37),)*G37/1000*H37,)</f>
        <v>0</v>
      </c>
      <c r="O37" s="239">
        <f>IFERROR(IF(C37="ACCESSOIRE FERRAGE",INDEX(NOMENCLATURE!R:R,$E37),"0")*IF(G37="",1,G37/1000)*H37,"0")</f>
        <v>0</v>
      </c>
      <c r="P37" s="240">
        <f>IFERROR(IF(OR(C37="ACCESSOIRE STANDARD",C37="ACCESSOIRE SPÉCIFIQUE",C37="ACCESSOIRE VIS"),INDEX(NOMENCLATURE!R:R,$E37),"0")*IF(G37="",1,G37/1000)*H37,"0")</f>
        <v>0</v>
      </c>
      <c r="Q37" s="238"/>
      <c r="R37" s="241"/>
      <c r="S37" s="236"/>
      <c r="T37" s="235"/>
      <c r="U37" s="236" t="str">
        <f t="shared" si="1"/>
        <v>0</v>
      </c>
      <c r="V37" s="237"/>
      <c r="W37" s="245"/>
      <c r="X37" s="246">
        <f t="shared" si="2"/>
        <v>0</v>
      </c>
    </row>
    <row r="38" spans="2:29" ht="50.1" customHeight="1">
      <c r="B38" s="262">
        <v>3729</v>
      </c>
      <c r="C38" s="231" t="str">
        <f>IFERROR(VLOOKUP(B38,NOMENCLATURE!B:I,4,0),"")</f>
        <v/>
      </c>
      <c r="D38" s="257" t="str">
        <f>IFERROR(VLOOKUP(B38,NOMENCLATURE!B:J,3,0),"")</f>
        <v/>
      </c>
      <c r="E38" s="232" t="str">
        <f>IFERROR(MATCH(B38,NOMENCLATURE!B:B,0),"")</f>
        <v/>
      </c>
      <c r="F38" s="164"/>
      <c r="G38" s="228"/>
      <c r="H38" s="165">
        <v>2</v>
      </c>
      <c r="I38" s="264" t="str">
        <f>IFERROR(IF(OR($C38="PROFIL FROID",$C38="DEMI-COQUILLE"),INDEX(NOMENCLATURE!H:H,E38),"0"),"0")</f>
        <v>0</v>
      </c>
      <c r="J38" s="234" t="str">
        <f>IFERROR(IF(OR($C38="PROFIL FROID",$C38="DEMI-COQUILLE"),INDEX(NOMENCLATURE!I:I,$E38),"0"),"0")</f>
        <v>0</v>
      </c>
      <c r="K38" s="235"/>
      <c r="L38" s="236" t="str">
        <f t="shared" si="0"/>
        <v>0</v>
      </c>
      <c r="M38" s="237" t="str">
        <f>IFERROR(IF($C38="ACCESSOIRE PVC",INDEX(NOMENCLATURE!R:R,$E38),"")*$G38/1000*$H38,"0")</f>
        <v>0</v>
      </c>
      <c r="N38" s="238">
        <f>IFERROR(IF(C38="ACCESSOIRE JOINT",INDEX(NOMENCLATURE!R:R,$E38),)*G38/1000*H38,)</f>
        <v>0</v>
      </c>
      <c r="O38" s="239">
        <f>IFERROR(IF(C38="ACCESSOIRE FERRAGE",INDEX(NOMENCLATURE!R:R,$E38),"0")*IF(G38="",1,G38/1000)*H38,"0")</f>
        <v>0</v>
      </c>
      <c r="P38" s="240">
        <f>IFERROR(IF(OR(C38="ACCESSOIRE STANDARD",C38="ACCESSOIRE SPÉCIFIQUE",C38="ACCESSOIRE VIS"),INDEX(NOMENCLATURE!R:R,$E38),"0")*IF(G38="",1,G38/1000)*H38,"0")</f>
        <v>0</v>
      </c>
      <c r="Q38" s="238"/>
      <c r="R38" s="241"/>
      <c r="S38" s="236"/>
      <c r="T38" s="235"/>
      <c r="U38" s="236" t="str">
        <f t="shared" si="1"/>
        <v>0</v>
      </c>
      <c r="V38" s="237"/>
      <c r="W38" s="245"/>
      <c r="X38" s="246">
        <f t="shared" si="2"/>
        <v>0</v>
      </c>
    </row>
    <row r="39" spans="2:29" ht="50.1" customHeight="1">
      <c r="B39" s="262">
        <v>14000</v>
      </c>
      <c r="C39" s="231" t="str">
        <f>IFERROR(VLOOKUP(B39,NOMENCLATURE!B:I,4,0),"")</f>
        <v/>
      </c>
      <c r="D39" s="257" t="str">
        <f>IFERROR(VLOOKUP(B39,NOMENCLATURE!B:J,3,0),"")</f>
        <v/>
      </c>
      <c r="E39" s="232" t="str">
        <f>IFERROR(MATCH(B39,NOMENCLATURE!B:B,0),"")</f>
        <v/>
      </c>
      <c r="F39" s="164"/>
      <c r="G39" s="228"/>
      <c r="H39" s="165">
        <v>6</v>
      </c>
      <c r="I39" s="264" t="str">
        <f>IFERROR(IF(OR($C39="PROFIL FROID",$C39="DEMI-COQUILLE"),INDEX(NOMENCLATURE!H:H,E39),"0"),"0")</f>
        <v>0</v>
      </c>
      <c r="J39" s="234" t="str">
        <f>IFERROR(IF(OR($C39="PROFIL FROID",$C39="DEMI-COQUILLE"),INDEX(NOMENCLATURE!I:I,$E39),"0"),"0")</f>
        <v>0</v>
      </c>
      <c r="K39" s="235"/>
      <c r="L39" s="236" t="str">
        <f t="shared" si="0"/>
        <v>0</v>
      </c>
      <c r="M39" s="237" t="str">
        <f>IFERROR(IF($C39="ACCESSOIRE PVC",INDEX(NOMENCLATURE!R:R,$E39),"")*$G39/1000*$H39,"0")</f>
        <v>0</v>
      </c>
      <c r="N39" s="238">
        <f>IFERROR(IF(C39="ACCESSOIRE JOINT",INDEX(NOMENCLATURE!R:R,$E39),)*G39/1000*H39,)</f>
        <v>0</v>
      </c>
      <c r="O39" s="239">
        <f>IFERROR(IF(C39="ACCESSOIRE FERRAGE",INDEX(NOMENCLATURE!R:R,$E39),"0")*IF(G39="",1,G39/1000)*H39,"0")</f>
        <v>0</v>
      </c>
      <c r="P39" s="240">
        <f>IFERROR(IF(OR(C39="ACCESSOIRE STANDARD",C39="ACCESSOIRE SPÉCIFIQUE",C39="ACCESSOIRE VIS"),INDEX(NOMENCLATURE!R:R,$E39),"0")*IF(G39="",1,G39/1000)*H39,"0")</f>
        <v>0</v>
      </c>
      <c r="Q39" s="238"/>
      <c r="R39" s="241"/>
      <c r="S39" s="236"/>
      <c r="T39" s="235"/>
      <c r="U39" s="236" t="str">
        <f t="shared" si="1"/>
        <v>0</v>
      </c>
      <c r="V39" s="237"/>
      <c r="W39" s="245"/>
      <c r="X39" s="246">
        <f t="shared" si="2"/>
        <v>0</v>
      </c>
    </row>
    <row r="40" spans="2:29" ht="50.1" customHeight="1">
      <c r="B40" s="262" t="s">
        <v>143</v>
      </c>
      <c r="C40" s="231" t="str">
        <f>IFERROR(VLOOKUP(B40,NOMENCLATURE!B:I,4,0),"")</f>
        <v/>
      </c>
      <c r="D40" s="257" t="str">
        <f>IFERROR(VLOOKUP(B40,NOMENCLATURE!B:J,3,0),"")</f>
        <v/>
      </c>
      <c r="E40" s="232" t="str">
        <f>IFERROR(MATCH(B40,NOMENCLATURE!B:B,0),"")</f>
        <v/>
      </c>
      <c r="F40" s="164"/>
      <c r="G40" s="228"/>
      <c r="H40" s="165">
        <v>1</v>
      </c>
      <c r="I40" s="264" t="str">
        <f>IFERROR(IF(OR($C40="PROFIL FROID",$C40="DEMI-COQUILLE"),INDEX(NOMENCLATURE!H:H,E40),"0"),"0")</f>
        <v>0</v>
      </c>
      <c r="J40" s="234" t="str">
        <f>IFERROR(IF(OR($C40="PROFIL FROID",$C40="DEMI-COQUILLE"),INDEX(NOMENCLATURE!I:I,$E40),"0"),"0")</f>
        <v>0</v>
      </c>
      <c r="K40" s="235"/>
      <c r="L40" s="236" t="str">
        <f t="shared" si="0"/>
        <v>0</v>
      </c>
      <c r="M40" s="237" t="str">
        <f>IFERROR(IF($C40="ACCESSOIRE PVC",INDEX(NOMENCLATURE!R:R,$E40),"")*$G40/1000*$H40,"0")</f>
        <v>0</v>
      </c>
      <c r="N40" s="238">
        <f>IFERROR(IF(C40="ACCESSOIRE JOINT",INDEX(NOMENCLATURE!R:R,$E40),)*G40/1000*H40,)</f>
        <v>0</v>
      </c>
      <c r="O40" s="239">
        <f>IFERROR(IF(C40="ACCESSOIRE FERRAGE",INDEX(NOMENCLATURE!R:R,$E40),"0")*IF(G40="",1,G40/1000)*H40,"0")</f>
        <v>0</v>
      </c>
      <c r="P40" s="240">
        <f>IFERROR(IF(OR(C40="ACCESSOIRE STANDARD",C40="ACCESSOIRE SPÉCIFIQUE",C40="ACCESSOIRE VIS"),INDEX(NOMENCLATURE!R:R,$E40),"0")*IF(G40="",1,G40/1000)*H40,"0")</f>
        <v>0</v>
      </c>
      <c r="Q40" s="238"/>
      <c r="R40" s="241"/>
      <c r="S40" s="236"/>
      <c r="T40" s="235"/>
      <c r="U40" s="236" t="str">
        <f t="shared" si="1"/>
        <v>0</v>
      </c>
      <c r="V40" s="237"/>
      <c r="W40" s="245"/>
      <c r="X40" s="246">
        <f t="shared" si="2"/>
        <v>0</v>
      </c>
    </row>
    <row r="41" spans="2:29" ht="50.1" customHeight="1">
      <c r="B41" s="262">
        <v>3720</v>
      </c>
      <c r="C41" s="231" t="str">
        <f>IFERROR(VLOOKUP(B41,NOMENCLATURE!B:I,4,0),"")</f>
        <v/>
      </c>
      <c r="D41" s="257" t="str">
        <f>IFERROR(VLOOKUP(B41,NOMENCLATURE!B:J,3,0),"")</f>
        <v/>
      </c>
      <c r="E41" s="232" t="str">
        <f>IFERROR(MATCH(B41,NOMENCLATURE!B:B,0),"")</f>
        <v/>
      </c>
      <c r="F41" s="164"/>
      <c r="G41" s="228"/>
      <c r="H41" s="165">
        <v>2</v>
      </c>
      <c r="I41" s="264" t="str">
        <f>IFERROR(IF(OR($C41="PROFIL FROID",$C41="DEMI-COQUILLE"),INDEX(NOMENCLATURE!H:H,E41),"0"),"0")</f>
        <v>0</v>
      </c>
      <c r="J41" s="234" t="str">
        <f>IFERROR(IF(OR($C41="PROFIL FROID",$C41="DEMI-COQUILLE"),INDEX(NOMENCLATURE!I:I,$E41),"0"),"0")</f>
        <v>0</v>
      </c>
      <c r="K41" s="235"/>
      <c r="L41" s="236" t="str">
        <f t="shared" si="0"/>
        <v>0</v>
      </c>
      <c r="M41" s="237" t="str">
        <f>IFERROR(IF($C41="ACCESSOIRE PVC",INDEX(NOMENCLATURE!R:R,$E41),"")*$G41/1000*$H41,"0")</f>
        <v>0</v>
      </c>
      <c r="N41" s="238">
        <f>IFERROR(IF(C41="ACCESSOIRE JOINT",INDEX(NOMENCLATURE!R:R,$E41),)*G41/1000*H41,)</f>
        <v>0</v>
      </c>
      <c r="O41" s="239">
        <f>IFERROR(IF(C41="ACCESSOIRE FERRAGE",INDEX(NOMENCLATURE!R:R,$E41),"0")*IF(G41="",1,G41/1000)*H41,"0")</f>
        <v>0</v>
      </c>
      <c r="P41" s="240">
        <f>IFERROR(IF(OR(C41="ACCESSOIRE STANDARD",C41="ACCESSOIRE SPÉCIFIQUE",C41="ACCESSOIRE VIS"),INDEX(NOMENCLATURE!R:R,$E41),"0")*IF(G41="",1,G41/1000)*H41,"0")</f>
        <v>0</v>
      </c>
      <c r="Q41" s="238"/>
      <c r="R41" s="241"/>
      <c r="S41" s="236"/>
      <c r="T41" s="235"/>
      <c r="U41" s="236" t="str">
        <f t="shared" si="1"/>
        <v>0</v>
      </c>
      <c r="V41" s="237"/>
      <c r="W41" s="245"/>
      <c r="X41" s="246">
        <f t="shared" si="2"/>
        <v>0</v>
      </c>
    </row>
    <row r="42" spans="2:29" ht="50.1" customHeight="1">
      <c r="B42" s="262"/>
      <c r="C42" s="231" t="str">
        <f>IFERROR(VLOOKUP(B42,NOMENCLATURE!B:I,4,0),"")</f>
        <v/>
      </c>
      <c r="D42" s="257" t="str">
        <f>IFERROR(VLOOKUP(B42,NOMENCLATURE!B:J,3,0),"")</f>
        <v/>
      </c>
      <c r="E42" s="232" t="str">
        <f>IFERROR(MATCH(B42,NOMENCLATURE!B:B,0),"")</f>
        <v/>
      </c>
      <c r="F42" s="164"/>
      <c r="G42" s="228"/>
      <c r="H42" s="165"/>
      <c r="I42" s="264" t="str">
        <f>IFERROR(IF(OR($C42="PROFIL FROID",$C42="DEMI-COQUILLE"),INDEX(NOMENCLATURE!H:H,E42),"0"),"0")</f>
        <v>0</v>
      </c>
      <c r="J42" s="234" t="str">
        <f>IFERROR(IF(OR($C42="PROFIL FROID",$C42="DEMI-COQUILLE"),INDEX(NOMENCLATURE!I:I,$E42),"0"),"0")</f>
        <v>0</v>
      </c>
      <c r="K42" s="235"/>
      <c r="L42" s="236" t="str">
        <f t="shared" si="0"/>
        <v>0</v>
      </c>
      <c r="M42" s="237" t="str">
        <f>IFERROR(IF($C42="ACCESSOIRE PVC",INDEX(NOMENCLATURE!R:R,$E42),"")*$G42/1000*$H42,"0")</f>
        <v>0</v>
      </c>
      <c r="N42" s="238">
        <f>IFERROR(IF(C42="ACCESSOIRE JOINT",INDEX(NOMENCLATURE!R:R,$E42),)*G42/1000*H42,)</f>
        <v>0</v>
      </c>
      <c r="O42" s="239">
        <f>IFERROR(IF(C42="ACCESSOIRE FERRAGE",INDEX(NOMENCLATURE!R:R,$E42),"0")*IF(G42="",1,G42/1000)*H42,"0")</f>
        <v>0</v>
      </c>
      <c r="P42" s="240">
        <f>IFERROR(IF(OR(C42="ACCESSOIRE STANDARD",C42="ACCESSOIRE SPÉCIFIQUE",C42="ACCESSOIRE VIS"),INDEX(NOMENCLATURE!R:R,$E42),"0")*IF(G42="",1,G42/1000)*H42,"0")</f>
        <v>0</v>
      </c>
      <c r="Q42" s="238"/>
      <c r="R42" s="241"/>
      <c r="S42" s="236"/>
      <c r="T42" s="235"/>
      <c r="U42" s="236" t="str">
        <f t="shared" si="1"/>
        <v>0</v>
      </c>
      <c r="V42" s="237"/>
      <c r="W42" s="245"/>
      <c r="X42" s="246">
        <f t="shared" si="2"/>
        <v>0</v>
      </c>
    </row>
    <row r="43" spans="2:29" ht="50.1" customHeight="1">
      <c r="B43" s="262"/>
      <c r="C43" s="231" t="str">
        <f>IFERROR(VLOOKUP(B43,NOMENCLATURE!B:I,4,0),"")</f>
        <v/>
      </c>
      <c r="D43" s="257" t="str">
        <f>IFERROR(VLOOKUP(B43,NOMENCLATURE!B:J,3,0),"")</f>
        <v/>
      </c>
      <c r="E43" s="232" t="str">
        <f>IFERROR(MATCH(B43,NOMENCLATURE!B:B,0),"")</f>
        <v/>
      </c>
      <c r="F43" s="164"/>
      <c r="G43" s="228"/>
      <c r="H43" s="165"/>
      <c r="I43" s="264" t="str">
        <f>IFERROR(IF(OR($C43="PROFIL FROID",$C43="DEMI-COQUILLE"),INDEX(NOMENCLATURE!H:H,E43),"0"),"0")</f>
        <v>0</v>
      </c>
      <c r="J43" s="234" t="str">
        <f>IFERROR(IF(OR($C43="PROFIL FROID",$C43="DEMI-COQUILLE"),INDEX(NOMENCLATURE!I:I,$E43),"0"),"0")</f>
        <v>0</v>
      </c>
      <c r="K43" s="235"/>
      <c r="L43" s="236" t="str">
        <f t="shared" si="0"/>
        <v>0</v>
      </c>
      <c r="M43" s="237" t="str">
        <f>IFERROR(IF($C43="ACCESSOIRE PVC",INDEX(NOMENCLATURE!R:R,$E43),"")*$G43/1000*$H43,"0")</f>
        <v>0</v>
      </c>
      <c r="N43" s="238">
        <f>IFERROR(IF(C43="ACCESSOIRE JOINT",INDEX(NOMENCLATURE!R:R,$E43),)*G43/1000*H43,)</f>
        <v>0</v>
      </c>
      <c r="O43" s="239">
        <f>IFERROR(IF(C43="ACCESSOIRE FERRAGE",INDEX(NOMENCLATURE!R:R,$E43),"0")*IF(G43="",1,G43/1000)*H43,"0")</f>
        <v>0</v>
      </c>
      <c r="P43" s="240">
        <f>IFERROR(IF(OR(C43="ACCESSOIRE STANDARD",C43="ACCESSOIRE SPÉCIFIQUE",C43="ACCESSOIRE VIS"),INDEX(NOMENCLATURE!R:R,$E43),"0")*IF(G43="",1,G43/1000)*H43,"0")</f>
        <v>0</v>
      </c>
      <c r="Q43" s="238"/>
      <c r="R43" s="241"/>
      <c r="S43" s="236"/>
      <c r="T43" s="235"/>
      <c r="U43" s="236" t="str">
        <f t="shared" si="1"/>
        <v>0</v>
      </c>
      <c r="V43" s="237"/>
      <c r="W43" s="245"/>
      <c r="X43" s="246">
        <f t="shared" si="2"/>
        <v>0</v>
      </c>
    </row>
    <row r="44" spans="2:29" ht="50.1" customHeight="1">
      <c r="B44" s="262"/>
      <c r="C44" s="231" t="str">
        <f>IFERROR(VLOOKUP(B44,NOMENCLATURE!B:I,4,0),"")</f>
        <v/>
      </c>
      <c r="D44" s="257" t="str">
        <f>IFERROR(VLOOKUP(B44,NOMENCLATURE!B:J,3,0),"")</f>
        <v/>
      </c>
      <c r="E44" s="232" t="str">
        <f>IFERROR(MATCH(B44,NOMENCLATURE!B:B,0),"")</f>
        <v/>
      </c>
      <c r="F44" s="164"/>
      <c r="G44" s="228"/>
      <c r="H44" s="165"/>
      <c r="I44" s="264" t="str">
        <f>IFERROR(IF(OR($C44="PROFIL FROID",$C44="DEMI-COQUILLE"),INDEX(NOMENCLATURE!H:H,E44),"0"),"0")</f>
        <v>0</v>
      </c>
      <c r="J44" s="234" t="str">
        <f>IFERROR(IF(OR($C44="PROFIL FROID",$C44="DEMI-COQUILLE"),INDEX(NOMENCLATURE!I:I,$E44),"0"),"0")</f>
        <v>0</v>
      </c>
      <c r="K44" s="235"/>
      <c r="L44" s="236" t="str">
        <f t="shared" si="0"/>
        <v>0</v>
      </c>
      <c r="M44" s="237" t="str">
        <f>IFERROR(IF($C44="ACCESSOIRE PVC",INDEX(NOMENCLATURE!R:R,$E44),"")*$G44/1000*$H44,"0")</f>
        <v>0</v>
      </c>
      <c r="N44" s="238">
        <f>IFERROR(IF(C44="ACCESSOIRE JOINT",INDEX(NOMENCLATURE!R:R,$E44),)*G44/1000*H44,)</f>
        <v>0</v>
      </c>
      <c r="O44" s="239">
        <f>IFERROR(IF(C44="ACCESSOIRE FERRAGE",INDEX(NOMENCLATURE!R:R,$E44),"0")*IF(G44="",1,G44/1000)*H44,"0")</f>
        <v>0</v>
      </c>
      <c r="P44" s="240">
        <f>IFERROR(IF(OR(C44="ACCESSOIRE STANDARD",C44="ACCESSOIRE SPÉCIFIQUE",C44="ACCESSOIRE VIS"),INDEX(NOMENCLATURE!R:R,$E44),"0")*IF(G44="",1,G44/1000)*H44,"0")</f>
        <v>0</v>
      </c>
      <c r="Q44" s="238"/>
      <c r="R44" s="241"/>
      <c r="S44" s="236"/>
      <c r="T44" s="235"/>
      <c r="U44" s="236" t="str">
        <f t="shared" si="1"/>
        <v>0</v>
      </c>
      <c r="V44" s="237"/>
      <c r="W44" s="245"/>
      <c r="X44" s="246">
        <f t="shared" si="2"/>
        <v>0</v>
      </c>
    </row>
    <row r="45" spans="2:29" ht="50.1" customHeight="1">
      <c r="B45" s="262"/>
      <c r="C45" s="231" t="str">
        <f>IFERROR(VLOOKUP(B45,NOMENCLATURE!B:I,4,0),"")</f>
        <v/>
      </c>
      <c r="D45" s="257" t="str">
        <f>IFERROR(VLOOKUP(B45,NOMENCLATURE!B:J,3,0),"")</f>
        <v/>
      </c>
      <c r="E45" s="232" t="str">
        <f>IFERROR(MATCH(B45,NOMENCLATURE!B:B,0),"")</f>
        <v/>
      </c>
      <c r="F45" s="164"/>
      <c r="G45" s="228"/>
      <c r="H45" s="165"/>
      <c r="I45" s="264" t="str">
        <f>IFERROR(IF(OR($C45="PROFIL FROID",$C45="DEMI-COQUILLE"),INDEX(NOMENCLATURE!H:H,E45),"0"),"0")</f>
        <v>0</v>
      </c>
      <c r="J45" s="234" t="str">
        <f>IFERROR(IF(OR($C45="PROFIL FROID",$C45="DEMI-COQUILLE"),INDEX(NOMENCLATURE!I:I,$E45),"0"),"0")</f>
        <v>0</v>
      </c>
      <c r="K45" s="235"/>
      <c r="L45" s="236" t="str">
        <f t="shared" si="0"/>
        <v>0</v>
      </c>
      <c r="M45" s="237" t="str">
        <f>IFERROR(IF($C45="ACCESSOIRE PVC",INDEX(NOMENCLATURE!R:R,$E45),"")*$G45/1000*$H45,"0")</f>
        <v>0</v>
      </c>
      <c r="N45" s="238">
        <f>IFERROR(IF(C45="ACCESSOIRE JOINT",INDEX(NOMENCLATURE!R:R,$E45),)*G45/1000*H45,)</f>
        <v>0</v>
      </c>
      <c r="O45" s="239">
        <f>IFERROR(IF(C45="ACCESSOIRE FERRAGE",INDEX(NOMENCLATURE!R:R,$E45),"0")*IF(G45="",1,G45/1000)*H45,"0")</f>
        <v>0</v>
      </c>
      <c r="P45" s="240">
        <f>IFERROR(IF(OR(C45="ACCESSOIRE STANDARD",C45="ACCESSOIRE SPÉCIFIQUE",C45="ACCESSOIRE VIS"),INDEX(NOMENCLATURE!R:R,$E45),"0")*IF(G45="",1,G45/1000)*H45,"0")</f>
        <v>0</v>
      </c>
      <c r="Q45" s="238"/>
      <c r="R45" s="241"/>
      <c r="S45" s="236"/>
      <c r="T45" s="235"/>
      <c r="U45" s="236" t="str">
        <f t="shared" si="1"/>
        <v>0</v>
      </c>
      <c r="V45" s="237"/>
      <c r="W45" s="245"/>
      <c r="X45" s="246">
        <f t="shared" si="2"/>
        <v>0</v>
      </c>
    </row>
    <row r="46" spans="2:29" ht="50.1" customHeight="1">
      <c r="B46" s="262"/>
      <c r="C46" s="231" t="str">
        <f>IFERROR(VLOOKUP(B46,NOMENCLATURE!B:I,4,0),"")</f>
        <v/>
      </c>
      <c r="D46" s="257" t="str">
        <f>IFERROR(VLOOKUP(B46,NOMENCLATURE!B:J,3,0),"")</f>
        <v/>
      </c>
      <c r="E46" s="232" t="str">
        <f>IFERROR(MATCH(B46,NOMENCLATURE!B:B,0),"")</f>
        <v/>
      </c>
      <c r="F46" s="164"/>
      <c r="G46" s="228"/>
      <c r="H46" s="165"/>
      <c r="I46" s="264" t="str">
        <f>IFERROR(IF(OR($C46="PROFIL FROID",$C46="DEMI-COQUILLE"),INDEX(NOMENCLATURE!H:H,E46),"0"),"0")</f>
        <v>0</v>
      </c>
      <c r="J46" s="234" t="str">
        <f>IFERROR(IF(OR($C46="PROFIL FROID",$C46="DEMI-COQUILLE"),INDEX(NOMENCLATURE!I:I,$E46),"0"),"0")</f>
        <v>0</v>
      </c>
      <c r="K46" s="235"/>
      <c r="L46" s="236" t="str">
        <f t="shared" si="0"/>
        <v>0</v>
      </c>
      <c r="M46" s="237" t="str">
        <f>IFERROR(IF($C46="ACCESSOIRE PVC",INDEX(NOMENCLATURE!R:R,$E46),"")*$G46/1000*$H46,"0")</f>
        <v>0</v>
      </c>
      <c r="N46" s="238">
        <f>IFERROR(IF(C46="ACCESSOIRE JOINT",INDEX(NOMENCLATURE!R:R,$E46),)*G46/1000*H46,)</f>
        <v>0</v>
      </c>
      <c r="O46" s="239">
        <f>IFERROR(IF(C46="ACCESSOIRE FERRAGE",INDEX(NOMENCLATURE!R:R,$E46),"0")*IF(G46="",1,G46/1000)*H46,"0")</f>
        <v>0</v>
      </c>
      <c r="P46" s="240">
        <f>IFERROR(IF(OR(C46="ACCESSOIRE STANDARD",C46="ACCESSOIRE SPÉCIFIQUE",C46="ACCESSOIRE VIS"),INDEX(NOMENCLATURE!R:R,$E46),"0")*IF(G46="",1,G46/1000)*H46,"0")</f>
        <v>0</v>
      </c>
      <c r="Q46" s="238"/>
      <c r="R46" s="241"/>
      <c r="S46" s="236"/>
      <c r="T46" s="235"/>
      <c r="U46" s="236" t="str">
        <f t="shared" si="1"/>
        <v>0</v>
      </c>
      <c r="V46" s="237"/>
      <c r="W46" s="245"/>
      <c r="X46" s="246">
        <f t="shared" si="2"/>
        <v>0</v>
      </c>
    </row>
    <row r="47" spans="2:29" ht="50.1" customHeight="1">
      <c r="B47" s="262"/>
      <c r="C47" s="231" t="str">
        <f>IFERROR(VLOOKUP(B47,NOMENCLATURE!B:I,4,0),"")</f>
        <v/>
      </c>
      <c r="D47" s="257" t="str">
        <f>IFERROR(VLOOKUP(B47,NOMENCLATURE!B:J,3,0),"")</f>
        <v/>
      </c>
      <c r="E47" s="232" t="str">
        <f>IFERROR(MATCH(B47,NOMENCLATURE!B:B,0),"")</f>
        <v/>
      </c>
      <c r="F47" s="164"/>
      <c r="G47" s="228"/>
      <c r="H47" s="165"/>
      <c r="I47" s="264" t="str">
        <f>IFERROR(IF(OR($C47="PROFIL FROID",$C47="DEMI-COQUILLE"),INDEX(NOMENCLATURE!H:H,E47),"0"),"0")</f>
        <v>0</v>
      </c>
      <c r="J47" s="234" t="str">
        <f>IFERROR(IF(OR($C47="PROFIL FROID",$C47="DEMI-COQUILLE"),INDEX(NOMENCLATURE!I:I,$E47),"0"),"0")</f>
        <v>0</v>
      </c>
      <c r="K47" s="235"/>
      <c r="L47" s="236" t="str">
        <f t="shared" si="0"/>
        <v>0</v>
      </c>
      <c r="M47" s="237" t="str">
        <f>IFERROR(IF($C47="ACCESSOIRE PVC",INDEX(NOMENCLATURE!R:R,$E47),"")*$G47/1000*$H47,"0")</f>
        <v>0</v>
      </c>
      <c r="N47" s="238">
        <f>IFERROR(IF(C47="ACCESSOIRE JOINT",INDEX(NOMENCLATURE!R:R,$E47),)*G47/1000*H47,)</f>
        <v>0</v>
      </c>
      <c r="O47" s="239">
        <f>IFERROR(IF(C47="ACCESSOIRE FERRAGE",INDEX(NOMENCLATURE!R:R,$E47),"0")*IF(G47="",1,G47/1000)*H47,"0")</f>
        <v>0</v>
      </c>
      <c r="P47" s="240">
        <f>IFERROR(IF(OR(C47="ACCESSOIRE STANDARD",C47="ACCESSOIRE SPÉCIFIQUE",C47="ACCESSOIRE VIS"),INDEX(NOMENCLATURE!R:R,$E47),"0")*IF(G47="",1,G47/1000)*H47,"0")</f>
        <v>0</v>
      </c>
      <c r="Q47" s="238"/>
      <c r="R47" s="241"/>
      <c r="S47" s="236"/>
      <c r="T47" s="235"/>
      <c r="U47" s="236" t="str">
        <f t="shared" si="1"/>
        <v>0</v>
      </c>
      <c r="V47" s="237"/>
      <c r="W47" s="245"/>
      <c r="X47" s="246">
        <f t="shared" si="2"/>
        <v>0</v>
      </c>
    </row>
    <row r="48" spans="2:29" ht="50.1" customHeight="1">
      <c r="B48" s="262"/>
      <c r="C48" s="231" t="str">
        <f>IFERROR(VLOOKUP(B48,NOMENCLATURE!B:I,4,0),"")</f>
        <v/>
      </c>
      <c r="D48" s="257" t="str">
        <f>IFERROR(VLOOKUP(B48,NOMENCLATURE!B:J,3,0),"")</f>
        <v/>
      </c>
      <c r="E48" s="232" t="str">
        <f>IFERROR(MATCH(B48,NOMENCLATURE!B:B,0),"")</f>
        <v/>
      </c>
      <c r="F48" s="164"/>
      <c r="G48" s="228"/>
      <c r="H48" s="165"/>
      <c r="I48" s="264" t="str">
        <f>IFERROR(IF(OR($C48="PROFIL FROID",$C48="DEMI-COQUILLE"),INDEX(NOMENCLATURE!H:H,E48),"0"),"0")</f>
        <v>0</v>
      </c>
      <c r="J48" s="234" t="str">
        <f>IFERROR(IF(OR($C48="PROFIL FROID",$C48="DEMI-COQUILLE"),INDEX(NOMENCLATURE!I:I,$E48),"0"),"0")</f>
        <v>0</v>
      </c>
      <c r="K48" s="235"/>
      <c r="L48" s="236" t="str">
        <f t="shared" si="0"/>
        <v>0</v>
      </c>
      <c r="M48" s="237" t="str">
        <f>IFERROR(IF($C48="ACCESSOIRE PVC",INDEX(NOMENCLATURE!R:R,$E48),"")*$G48/1000*$H48,"0")</f>
        <v>0</v>
      </c>
      <c r="N48" s="238">
        <f>IFERROR(IF(C48="ACCESSOIRE JOINT",INDEX(NOMENCLATURE!R:R,$E48),)*G48/1000*H48,)</f>
        <v>0</v>
      </c>
      <c r="O48" s="239">
        <f>IFERROR(IF(C48="ACCESSOIRE FERRAGE",INDEX(NOMENCLATURE!R:R,$E48),"0")*IF(G48="",1,G48/1000)*H48,"0")</f>
        <v>0</v>
      </c>
      <c r="P48" s="240">
        <f>IFERROR(IF(OR(C48="ACCESSOIRE STANDARD",C48="ACCESSOIRE SPÉCIFIQUE",C48="ACCESSOIRE VIS"),INDEX(NOMENCLATURE!R:R,$E48),"0")*IF(G48="",1,G48/1000)*H48,"0")</f>
        <v>0</v>
      </c>
      <c r="Q48" s="238"/>
      <c r="R48" s="241"/>
      <c r="S48" s="236"/>
      <c r="T48" s="235"/>
      <c r="U48" s="236" t="str">
        <f t="shared" si="1"/>
        <v>0</v>
      </c>
      <c r="V48" s="237"/>
      <c r="W48" s="245"/>
      <c r="X48" s="246">
        <f t="shared" si="2"/>
        <v>0</v>
      </c>
    </row>
    <row r="49" spans="1:24" ht="50.1" customHeight="1">
      <c r="B49" s="262"/>
      <c r="C49" s="231" t="str">
        <f>IFERROR(VLOOKUP(B49,NOMENCLATURE!B:I,4,0),"")</f>
        <v/>
      </c>
      <c r="D49" s="257" t="str">
        <f>IFERROR(VLOOKUP(B49,NOMENCLATURE!B:J,3,0),"")</f>
        <v/>
      </c>
      <c r="E49" s="232" t="str">
        <f>IFERROR(MATCH(B49,NOMENCLATURE!B:B,0),"")</f>
        <v/>
      </c>
      <c r="F49" s="169"/>
      <c r="G49" s="228"/>
      <c r="H49" s="165"/>
      <c r="I49" s="264" t="str">
        <f>IFERROR(IF(OR($C49="PROFIL FROID",$C49="DEMI-COQUILLE"),INDEX(NOMENCLATURE!H:H,E49),"0"),"0")</f>
        <v>0</v>
      </c>
      <c r="J49" s="234" t="str">
        <f>IFERROR(IF(OR($C49="PROFIL FROID",$C49="DEMI-COQUILLE"),INDEX(NOMENCLATURE!I:I,$E49),"0"),"0")</f>
        <v>0</v>
      </c>
      <c r="K49" s="235"/>
      <c r="L49" s="236" t="str">
        <f t="shared" si="0"/>
        <v>0</v>
      </c>
      <c r="M49" s="237" t="str">
        <f>IFERROR(IF($C49="ACCESSOIRE PVC",INDEX(NOMENCLATURE!R:R,$E49),"")*$G49/1000*$H49,"0")</f>
        <v>0</v>
      </c>
      <c r="N49" s="238">
        <f>IFERROR(IF(C49="ACCESSOIRE JOINT",INDEX(NOMENCLATURE!R:R,$E49),)*G49/1000*H49,)</f>
        <v>0</v>
      </c>
      <c r="O49" s="239">
        <f>IFERROR(IF(C49="ACCESSOIRE FERRAGE",INDEX(NOMENCLATURE!R:R,$E49),"0")*IF(G49="",1,G49/1000)*H49,"0")</f>
        <v>0</v>
      </c>
      <c r="P49" s="240">
        <f>IFERROR(IF(OR(C49="ACCESSOIRE STANDARD",C49="ACCESSOIRE SPÉCIFIQUE",C49="ACCESSOIRE VIS"),INDEX(NOMENCLATURE!R:R,$E49),"0")*IF(G49="",1,G49/1000)*H49,"0")</f>
        <v>0</v>
      </c>
      <c r="Q49" s="238"/>
      <c r="R49" s="241"/>
      <c r="S49" s="236"/>
      <c r="T49" s="235"/>
      <c r="U49" s="236" t="str">
        <f t="shared" si="1"/>
        <v>0</v>
      </c>
      <c r="V49" s="237"/>
      <c r="W49" s="245"/>
      <c r="X49" s="246">
        <f t="shared" si="2"/>
        <v>0</v>
      </c>
    </row>
    <row r="50" spans="1:24" ht="50.1" customHeight="1">
      <c r="B50" s="262"/>
      <c r="C50" s="231" t="str">
        <f>IFERROR(VLOOKUP(B50,NOMENCLATURE!B:I,4,0),"")</f>
        <v/>
      </c>
      <c r="D50" s="257" t="str">
        <f>IFERROR(VLOOKUP(B50,NOMENCLATURE!B:J,3,0),"")</f>
        <v/>
      </c>
      <c r="E50" s="232" t="str">
        <f>IFERROR(MATCH(B50,NOMENCLATURE!B:B,0),"")</f>
        <v/>
      </c>
      <c r="F50" s="169"/>
      <c r="G50" s="228"/>
      <c r="H50" s="165"/>
      <c r="I50" s="264" t="str">
        <f>IFERROR(IF(OR($C50="PROFIL FROID",$C50="DEMI-COQUILLE"),INDEX(NOMENCLATURE!H:H,E50),"0"),"0")</f>
        <v>0</v>
      </c>
      <c r="J50" s="234" t="str">
        <f>IFERROR(IF(OR($C50="PROFIL FROID",$C50="DEMI-COQUILLE"),INDEX(NOMENCLATURE!I:I,$E50),"0"),"0")</f>
        <v>0</v>
      </c>
      <c r="K50" s="235"/>
      <c r="L50" s="236" t="str">
        <f t="shared" si="0"/>
        <v>0</v>
      </c>
      <c r="M50" s="237" t="str">
        <f>IFERROR(IF($C50="ACCESSOIRE PVC",INDEX(NOMENCLATURE!R:R,$E50),"")*$G50/1000*$H50,"0")</f>
        <v>0</v>
      </c>
      <c r="N50" s="238">
        <f>IFERROR(IF(C50="ACCESSOIRE JOINT",INDEX(NOMENCLATURE!R:R,$E50),)*G50/1000*H50,)</f>
        <v>0</v>
      </c>
      <c r="O50" s="239">
        <f>IFERROR(IF(C50="ACCESSOIRE FERRAGE",INDEX(NOMENCLATURE!R:R,$E50),"0")*IF(G50="",1,G50/1000)*H50,"0")</f>
        <v>0</v>
      </c>
      <c r="P50" s="240">
        <f>IFERROR(IF(OR(C50="ACCESSOIRE STANDARD",C50="ACCESSOIRE SPÉCIFIQUE",C50="ACCESSOIRE VIS"),INDEX(NOMENCLATURE!R:R,$E50),"0")*IF(G50="",1,G50/1000)*H50,"0")</f>
        <v>0</v>
      </c>
      <c r="Q50" s="238"/>
      <c r="R50" s="241"/>
      <c r="S50" s="236"/>
      <c r="T50" s="235"/>
      <c r="U50" s="236" t="str">
        <f t="shared" si="1"/>
        <v>0</v>
      </c>
      <c r="V50" s="237"/>
      <c r="W50" s="245"/>
      <c r="X50" s="246">
        <f t="shared" si="2"/>
        <v>0</v>
      </c>
    </row>
    <row r="51" spans="1:24" ht="50.1" customHeight="1">
      <c r="B51" s="262"/>
      <c r="C51" s="231" t="str">
        <f>IFERROR(VLOOKUP(B51,NOMENCLATURE!B:I,4,0),"")</f>
        <v/>
      </c>
      <c r="D51" s="257" t="str">
        <f>IFERROR(VLOOKUP(B51,NOMENCLATURE!B:J,3,0),"")</f>
        <v/>
      </c>
      <c r="E51" s="232" t="str">
        <f>IFERROR(MATCH(B51,NOMENCLATURE!B:B,0),"")</f>
        <v/>
      </c>
      <c r="F51" s="169"/>
      <c r="G51" s="228"/>
      <c r="H51" s="165"/>
      <c r="I51" s="264" t="str">
        <f>IFERROR(IF(OR($C51="PROFIL FROID",$C51="DEMI-COQUILLE"),INDEX(NOMENCLATURE!H:H,E51),"0"),"0")</f>
        <v>0</v>
      </c>
      <c r="J51" s="234" t="str">
        <f>IFERROR(IF(OR($C51="PROFIL FROID",$C51="DEMI-COQUILLE"),INDEX(NOMENCLATURE!I:I,$E51),"0"),"0")</f>
        <v>0</v>
      </c>
      <c r="K51" s="235"/>
      <c r="L51" s="236" t="str">
        <f t="shared" si="0"/>
        <v>0</v>
      </c>
      <c r="M51" s="237" t="str">
        <f>IFERROR(IF($C51="ACCESSOIRE PVC",INDEX(NOMENCLATURE!R:R,$E51),"")*$G51/1000*$H51,"0")</f>
        <v>0</v>
      </c>
      <c r="N51" s="238">
        <f>IFERROR(IF(C51="ACCESSOIRE JOINT",INDEX(NOMENCLATURE!R:R,$E51),)*G51/1000*H51,)</f>
        <v>0</v>
      </c>
      <c r="O51" s="239">
        <f>IFERROR(IF(C51="ACCESSOIRE FERRAGE",INDEX(NOMENCLATURE!R:R,$E51),"0")*IF(G51="",1,G51/1000)*H51,"0")</f>
        <v>0</v>
      </c>
      <c r="P51" s="240">
        <f>IFERROR(IF(OR(C51="ACCESSOIRE STANDARD",C51="ACCESSOIRE SPÉCIFIQUE",C51="ACCESSOIRE VIS"),INDEX(NOMENCLATURE!R:R,$E51),"0")*IF(G51="",1,G51/1000)*H51,"0")</f>
        <v>0</v>
      </c>
      <c r="Q51" s="238"/>
      <c r="R51" s="241"/>
      <c r="S51" s="236"/>
      <c r="T51" s="235"/>
      <c r="U51" s="236" t="str">
        <f t="shared" si="1"/>
        <v>0</v>
      </c>
      <c r="V51" s="237"/>
      <c r="W51" s="245"/>
      <c r="X51" s="246">
        <f t="shared" si="2"/>
        <v>0</v>
      </c>
    </row>
    <row r="52" spans="1:24" s="251" customFormat="1" ht="50.1" customHeight="1">
      <c r="A52" s="141"/>
      <c r="B52" s="262"/>
      <c r="C52" s="231" t="str">
        <f>IFERROR(VLOOKUP(B52,NOMENCLATURE!B:I,4,0),"")</f>
        <v/>
      </c>
      <c r="D52" s="257" t="str">
        <f>IFERROR(VLOOKUP(B52,NOMENCLATURE!B:J,3,0),"")</f>
        <v/>
      </c>
      <c r="E52" s="232" t="str">
        <f>IFERROR(MATCH(B52,NOMENCLATURE!B:B,0),"")</f>
        <v/>
      </c>
      <c r="F52" s="169"/>
      <c r="G52" s="228"/>
      <c r="H52" s="165"/>
      <c r="I52" s="264" t="str">
        <f>IFERROR(IF(OR($C52="PROFIL FROID",$C52="DEMI-COQUILLE"),INDEX(NOMENCLATURE!H:H,E52),"0"),"0")</f>
        <v>0</v>
      </c>
      <c r="J52" s="234" t="str">
        <f>IFERROR(IF(OR($C52="PROFIL FROID",$C52="DEMI-COQUILLE"),INDEX(NOMENCLATURE!I:I,$E52),"0"),"0")</f>
        <v>0</v>
      </c>
      <c r="K52" s="235"/>
      <c r="L52" s="236" t="str">
        <f t="shared" si="0"/>
        <v>0</v>
      </c>
      <c r="M52" s="237" t="str">
        <f>IFERROR(IF($C52="ACCESSOIRE PVC",INDEX(NOMENCLATURE!R:R,$E52),"")*$G52/1000*$H52,"0")</f>
        <v>0</v>
      </c>
      <c r="N52" s="238">
        <f>IFERROR(IF(C52="ACCESSOIRE JOINT",INDEX(NOMENCLATURE!R:R,$E52),)*G52/1000*H52,)</f>
        <v>0</v>
      </c>
      <c r="O52" s="239">
        <f>IFERROR(IF(C52="ACCESSOIRE FERRAGE",INDEX(NOMENCLATURE!R:R,$E52),"0")*IF(G52="",1,G52/1000)*H52,"0")</f>
        <v>0</v>
      </c>
      <c r="P52" s="240">
        <f>IFERROR(IF(OR(C52="ACCESSOIRE STANDARD",C52="ACCESSOIRE SPÉCIFIQUE",C52="ACCESSOIRE VIS"),INDEX(NOMENCLATURE!R:R,$E52),"0")*IF(G52="",1,G52/1000)*H52,"0")</f>
        <v>0</v>
      </c>
      <c r="Q52" s="238"/>
      <c r="R52" s="241"/>
      <c r="S52" s="236"/>
      <c r="T52" s="235"/>
      <c r="U52" s="236" t="str">
        <f t="shared" si="1"/>
        <v>0</v>
      </c>
      <c r="V52" s="237"/>
      <c r="W52" s="245"/>
      <c r="X52" s="246">
        <f t="shared" si="2"/>
        <v>0</v>
      </c>
    </row>
    <row r="53" spans="1:24" ht="50.1" customHeight="1">
      <c r="B53" s="262"/>
      <c r="C53" s="231" t="str">
        <f>IFERROR(VLOOKUP(B53,NOMENCLATURE!B:I,4,0),"")</f>
        <v/>
      </c>
      <c r="D53" s="257" t="str">
        <f>IFERROR(VLOOKUP(B53,NOMENCLATURE!B:J,3,0),"")</f>
        <v/>
      </c>
      <c r="E53" s="232" t="str">
        <f>IFERROR(MATCH(B53,NOMENCLATURE!B:B,0),"")</f>
        <v/>
      </c>
      <c r="F53" s="169"/>
      <c r="G53" s="228"/>
      <c r="H53" s="165"/>
      <c r="I53" s="264" t="str">
        <f>IFERROR(IF(OR($C53="PROFIL FROID",$C53="DEMI-COQUILLE"),INDEX(NOMENCLATURE!H:H,E53),"0"),"0")</f>
        <v>0</v>
      </c>
      <c r="J53" s="234" t="str">
        <f>IFERROR(IF(OR($C53="PROFIL FROID",$C53="DEMI-COQUILLE"),INDEX(NOMENCLATURE!I:I,$E53),"0"),"0")</f>
        <v>0</v>
      </c>
      <c r="K53" s="235"/>
      <c r="L53" s="236" t="str">
        <f t="shared" si="0"/>
        <v>0</v>
      </c>
      <c r="M53" s="237" t="str">
        <f>IFERROR(IF($C53="ACCESSOIRE PVC",INDEX(NOMENCLATURE!R:R,$E53),"")*$G53/1000*$H53,"0")</f>
        <v>0</v>
      </c>
      <c r="N53" s="238">
        <f>IFERROR(IF(C53="ACCESSOIRE JOINT",INDEX(NOMENCLATURE!R:R,$E53),)*G53/1000*H53,)</f>
        <v>0</v>
      </c>
      <c r="O53" s="239">
        <f>IFERROR(IF(C53="ACCESSOIRE FERRAGE",INDEX(NOMENCLATURE!R:R,$E53),"0")*IF(G53="",1,G53/1000)*H53,"0")</f>
        <v>0</v>
      </c>
      <c r="P53" s="240">
        <f>IFERROR(IF(OR(C53="ACCESSOIRE STANDARD",C53="ACCESSOIRE SPÉCIFIQUE",C53="ACCESSOIRE VIS"),INDEX(NOMENCLATURE!R:R,$E53),"0")*IF(G53="",1,G53/1000)*H53,"0")</f>
        <v>0</v>
      </c>
      <c r="Q53" s="238"/>
      <c r="R53" s="241"/>
      <c r="S53" s="236"/>
      <c r="T53" s="235"/>
      <c r="U53" s="236" t="str">
        <f t="shared" si="1"/>
        <v>0</v>
      </c>
      <c r="V53" s="237"/>
      <c r="W53" s="245"/>
      <c r="X53" s="246">
        <f t="shared" si="2"/>
        <v>0</v>
      </c>
    </row>
    <row r="54" spans="1:24" ht="50.1" customHeight="1">
      <c r="A54" s="144"/>
      <c r="I54" s="265"/>
      <c r="J54" s="247"/>
      <c r="K54" s="247"/>
      <c r="L54" s="247"/>
      <c r="M54" s="248"/>
      <c r="N54" s="248"/>
      <c r="O54" s="249"/>
      <c r="P54" s="250"/>
      <c r="Q54" s="250"/>
      <c r="R54" s="250"/>
      <c r="S54" s="250"/>
      <c r="T54" s="250"/>
      <c r="U54" s="250"/>
      <c r="V54" s="250"/>
      <c r="W54" s="250"/>
      <c r="X54" s="250"/>
    </row>
    <row r="55" spans="1:24" ht="50.1" customHeight="1">
      <c r="B55" s="252" t="s">
        <v>122</v>
      </c>
      <c r="F55" s="426" t="s">
        <v>120</v>
      </c>
      <c r="G55" s="426"/>
      <c r="H55" s="426"/>
      <c r="I55" s="271"/>
      <c r="J55" s="272"/>
      <c r="K55" s="272"/>
      <c r="L55" s="281">
        <f>SUM(L13:L53)/L9</f>
        <v>0</v>
      </c>
      <c r="M55" s="283">
        <f>SUM(M13:M53)</f>
        <v>0</v>
      </c>
      <c r="N55" s="283">
        <f t="shared" ref="N55:Q55" si="3">SUM(N13:N53)</f>
        <v>0</v>
      </c>
      <c r="O55" s="283">
        <f t="shared" si="3"/>
        <v>0</v>
      </c>
      <c r="P55" s="283">
        <f t="shared" si="3"/>
        <v>0</v>
      </c>
      <c r="Q55" s="283">
        <f t="shared" si="3"/>
        <v>0</v>
      </c>
      <c r="R55" s="272"/>
      <c r="S55" s="284">
        <f>SUM(S13:S53)/S9</f>
        <v>0</v>
      </c>
      <c r="T55" s="285"/>
      <c r="U55" s="282">
        <f>SUM(U13:U53)/U9</f>
        <v>0</v>
      </c>
      <c r="V55" s="283">
        <f>SUM(V13:V53)</f>
        <v>0</v>
      </c>
      <c r="W55" s="285"/>
      <c r="X55" s="286">
        <f>SUM(X13:X53)</f>
        <v>0</v>
      </c>
    </row>
  </sheetData>
  <sheetProtection selectLockedCells="1"/>
  <autoFilter ref="B12:X12"/>
  <mergeCells count="13">
    <mergeCell ref="V10:V11"/>
    <mergeCell ref="W10:X11"/>
    <mergeCell ref="F55:H55"/>
    <mergeCell ref="D3:H3"/>
    <mergeCell ref="D4:H7"/>
    <mergeCell ref="L7:L8"/>
    <mergeCell ref="S7:S8"/>
    <mergeCell ref="U7:U8"/>
    <mergeCell ref="I10:L11"/>
    <mergeCell ref="M10:M11"/>
    <mergeCell ref="N10:P11"/>
    <mergeCell ref="Q10:S11"/>
    <mergeCell ref="T10:U11"/>
  </mergeCells>
  <conditionalFormatting sqref="I13:K28 T13:T28 V13:W28 M13:R28 M32:R53 V32:W1048576 T32:T1048576 I32:K53 M30:R30 V30:W30 T30 I30:K30">
    <cfRule type="cellIs" dxfId="22" priority="19" operator="equal">
      <formula>"0"</formula>
    </cfRule>
  </conditionalFormatting>
  <conditionalFormatting sqref="X13:X28 S13:S28 L13:L28 U13:U28 U32:U53 L32:L53 S32:S1048576 X32:X53 U30 L30 S30 X30">
    <cfRule type="cellIs" dxfId="21" priority="18" operator="equal">
      <formula>"0"</formula>
    </cfRule>
  </conditionalFormatting>
  <conditionalFormatting sqref="B22 B13:B20 B24:B53">
    <cfRule type="expression" dxfId="20" priority="17">
      <formula>LEFT(B13,1)="E"</formula>
    </cfRule>
  </conditionalFormatting>
  <conditionalFormatting sqref="Q21:R21 K21 V21:X21 T21">
    <cfRule type="cellIs" dxfId="19" priority="16" operator="equal">
      <formula>0</formula>
    </cfRule>
  </conditionalFormatting>
  <conditionalFormatting sqref="X21 S21">
    <cfRule type="cellIs" dxfId="18" priority="15" operator="equal">
      <formula>0</formula>
    </cfRule>
  </conditionalFormatting>
  <conditionalFormatting sqref="B21">
    <cfRule type="expression" dxfId="17" priority="14">
      <formula>LEFT(B21,1)="E"</formula>
    </cfRule>
  </conditionalFormatting>
  <conditionalFormatting sqref="T23 V23:X23 K23 Q23:R23">
    <cfRule type="cellIs" dxfId="16" priority="13" operator="equal">
      <formula>0</formula>
    </cfRule>
  </conditionalFormatting>
  <conditionalFormatting sqref="S23 X23">
    <cfRule type="cellIs" dxfId="15" priority="12" operator="equal">
      <formula>0</formula>
    </cfRule>
  </conditionalFormatting>
  <conditionalFormatting sqref="B23">
    <cfRule type="expression" dxfId="14" priority="11">
      <formula>LEFT(B23,1)="E"</formula>
    </cfRule>
  </conditionalFormatting>
  <conditionalFormatting sqref="N13:P28 N32:P53 N30:P30">
    <cfRule type="cellIs" dxfId="13" priority="10" operator="equal">
      <formula>0</formula>
    </cfRule>
  </conditionalFormatting>
  <conditionalFormatting sqref="X13:X28 X32:X53 X30">
    <cfRule type="cellIs" dxfId="12" priority="9" operator="equal">
      <formula>0</formula>
    </cfRule>
  </conditionalFormatting>
  <conditionalFormatting sqref="M31:R31 V31:W31 T31 I31:K31">
    <cfRule type="cellIs" dxfId="11" priority="8" operator="equal">
      <formula>"0"</formula>
    </cfRule>
  </conditionalFormatting>
  <conditionalFormatting sqref="U31 L31 S31 X31">
    <cfRule type="cellIs" dxfId="10" priority="7" operator="equal">
      <formula>"0"</formula>
    </cfRule>
  </conditionalFormatting>
  <conditionalFormatting sqref="N31:P31">
    <cfRule type="cellIs" dxfId="9" priority="6" operator="equal">
      <formula>0</formula>
    </cfRule>
  </conditionalFormatting>
  <conditionalFormatting sqref="X31">
    <cfRule type="cellIs" dxfId="8" priority="5" operator="equal">
      <formula>0</formula>
    </cfRule>
  </conditionalFormatting>
  <conditionalFormatting sqref="M29:R29 V29:W29 T29 I29:K29">
    <cfRule type="cellIs" dxfId="7" priority="4" operator="equal">
      <formula>"0"</formula>
    </cfRule>
  </conditionalFormatting>
  <conditionalFormatting sqref="U29 L29 S29 X29">
    <cfRule type="cellIs" dxfId="6" priority="3" operator="equal">
      <formula>"0"</formula>
    </cfRule>
  </conditionalFormatting>
  <conditionalFormatting sqref="N29:P29">
    <cfRule type="cellIs" dxfId="5" priority="2" operator="equal">
      <formula>0</formula>
    </cfRule>
  </conditionalFormatting>
  <conditionalFormatting sqref="X29">
    <cfRule type="cellIs" dxfId="4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  <pageSetUpPr fitToPage="1"/>
  </sheetPr>
  <dimension ref="A1:W33"/>
  <sheetViews>
    <sheetView tabSelected="1" zoomScale="55" zoomScaleNormal="55" workbookViewId="0">
      <pane xSplit="8" ySplit="6" topLeftCell="I7" activePane="bottomRight" state="frozen"/>
      <selection pane="topRight" activeCell="I1" sqref="I1"/>
      <selection pane="bottomLeft" activeCell="A7" sqref="A7"/>
      <selection pane="bottomRight" activeCell="B7" sqref="B7:B10000"/>
    </sheetView>
  </sheetViews>
  <sheetFormatPr baseColWidth="10" defaultRowHeight="15" outlineLevelCol="1"/>
  <cols>
    <col min="1" max="1" width="18.7109375" style="1" customWidth="1"/>
    <col min="2" max="2" width="47" style="1" bestFit="1" customWidth="1"/>
    <col min="3" max="3" width="25.28515625" customWidth="1"/>
    <col min="4" max="4" width="21.7109375" style="1" bestFit="1" customWidth="1"/>
    <col min="5" max="5" width="18.28515625" bestFit="1" customWidth="1"/>
    <col min="6" max="6" width="22.28515625" style="1" bestFit="1" customWidth="1"/>
    <col min="7" max="8" width="16" style="1" bestFit="1" customWidth="1"/>
    <col min="9" max="9" width="25.140625" style="172" bestFit="1" customWidth="1"/>
    <col min="10" max="12" width="25.140625" style="172" customWidth="1"/>
    <col min="13" max="13" width="18.28515625" style="172" bestFit="1" customWidth="1"/>
    <col min="14" max="14" width="24" style="173" customWidth="1" outlineLevel="1"/>
    <col min="15" max="15" width="24" style="43" customWidth="1" outlineLevel="1"/>
    <col min="16" max="16" width="24" style="172" customWidth="1" outlineLevel="1"/>
    <col min="17" max="17" width="16.5703125" style="172" bestFit="1" customWidth="1"/>
    <col min="18" max="18" width="23.42578125" style="172" bestFit="1" customWidth="1"/>
    <col min="19" max="20" width="23.42578125" style="172" customWidth="1"/>
    <col min="21" max="22" width="29.85546875" bestFit="1" customWidth="1"/>
    <col min="23" max="23" width="171.85546875" customWidth="1"/>
  </cols>
  <sheetData>
    <row r="1" spans="1:23" ht="31.5" thickBot="1">
      <c r="F1" s="212"/>
      <c r="G1" s="212"/>
      <c r="H1" s="212"/>
      <c r="J1" s="211" t="s">
        <v>106</v>
      </c>
      <c r="L1" s="211" t="s">
        <v>105</v>
      </c>
      <c r="O1" s="173"/>
      <c r="P1" s="211" t="s">
        <v>104</v>
      </c>
    </row>
    <row r="2" spans="1:23" ht="20.100000000000001" customHeight="1" thickBot="1">
      <c r="J2" s="210">
        <v>2.74</v>
      </c>
      <c r="L2" s="210">
        <v>2.74</v>
      </c>
      <c r="O2" s="173"/>
      <c r="P2" s="210">
        <v>0.65</v>
      </c>
    </row>
    <row r="3" spans="1:23" ht="20.100000000000001" customHeight="1">
      <c r="O3" s="173"/>
    </row>
    <row r="4" spans="1:23" ht="24.95" customHeight="1" thickBot="1">
      <c r="B4" s="209"/>
      <c r="C4" s="209"/>
      <c r="E4" s="209"/>
      <c r="I4" s="467"/>
      <c r="J4" s="467"/>
      <c r="K4" s="467"/>
      <c r="L4" s="467"/>
      <c r="M4" s="467"/>
      <c r="N4" s="208"/>
      <c r="O4" s="208"/>
      <c r="P4" s="207"/>
      <c r="Q4" s="468"/>
      <c r="R4" s="468"/>
      <c r="S4" s="207"/>
      <c r="T4" s="207"/>
    </row>
    <row r="5" spans="1:23" ht="61.5" customHeight="1" thickBot="1">
      <c r="B5" s="205" t="s">
        <v>121</v>
      </c>
      <c r="C5" s="206"/>
      <c r="D5" s="205"/>
      <c r="E5" s="206"/>
      <c r="F5" s="205"/>
      <c r="G5" s="205"/>
      <c r="H5" s="205"/>
      <c r="I5" s="464" t="s">
        <v>103</v>
      </c>
      <c r="J5" s="465"/>
      <c r="K5" s="465"/>
      <c r="L5" s="465"/>
      <c r="M5" s="466"/>
      <c r="N5" s="461" t="s">
        <v>67</v>
      </c>
      <c r="O5" s="462"/>
      <c r="P5" s="463"/>
      <c r="Q5" s="464" t="s">
        <v>66</v>
      </c>
      <c r="R5" s="465"/>
      <c r="S5" s="466"/>
      <c r="T5" s="204" t="s">
        <v>102</v>
      </c>
      <c r="U5" s="203" t="s">
        <v>101</v>
      </c>
      <c r="V5" s="202" t="s">
        <v>100</v>
      </c>
    </row>
    <row r="6" spans="1:23" ht="39" customHeight="1" thickBot="1">
      <c r="A6" s="201" t="s">
        <v>99</v>
      </c>
      <c r="B6" s="199" t="s">
        <v>124</v>
      </c>
      <c r="C6" s="200" t="s">
        <v>127</v>
      </c>
      <c r="D6" s="199" t="s">
        <v>98</v>
      </c>
      <c r="E6" s="200" t="s">
        <v>125</v>
      </c>
      <c r="F6" s="198" t="s">
        <v>126</v>
      </c>
      <c r="G6" s="198" t="s">
        <v>97</v>
      </c>
      <c r="H6" s="189" t="s">
        <v>96</v>
      </c>
      <c r="I6" s="197" t="s">
        <v>95</v>
      </c>
      <c r="J6" s="195" t="s">
        <v>94</v>
      </c>
      <c r="K6" s="196" t="s">
        <v>93</v>
      </c>
      <c r="L6" s="195" t="s">
        <v>92</v>
      </c>
      <c r="M6" s="192" t="s">
        <v>91</v>
      </c>
      <c r="N6" s="277" t="s">
        <v>90</v>
      </c>
      <c r="O6" s="194" t="s">
        <v>128</v>
      </c>
      <c r="P6" s="278" t="s">
        <v>89</v>
      </c>
      <c r="Q6" s="196" t="s">
        <v>88</v>
      </c>
      <c r="R6" s="193" t="s">
        <v>87</v>
      </c>
      <c r="S6" s="192" t="s">
        <v>86</v>
      </c>
      <c r="T6" s="191" t="s">
        <v>85</v>
      </c>
      <c r="U6" s="191" t="s">
        <v>85</v>
      </c>
      <c r="V6" s="190" t="s">
        <v>85</v>
      </c>
      <c r="W6" s="189" t="s">
        <v>84</v>
      </c>
    </row>
    <row r="7" spans="1:23" ht="30" customHeight="1">
      <c r="A7" s="268">
        <v>12</v>
      </c>
      <c r="B7" s="181" t="s">
        <v>151</v>
      </c>
      <c r="C7" s="181">
        <f ca="1">IF(ISERROR(MATCH("§§§",(INDIRECT((LEFT(B7,100))&amp;"!B:B")),0)),"",MATCH("§§§",(INDIRECT((LEFT(B7,100))&amp;"!B:B")),0))</f>
        <v>55</v>
      </c>
      <c r="D7" s="269" t="str">
        <f ca="1">IF(ISERROR(INDIRECT(LEFT(B7,100)&amp;"!$C$4")),"",(INDIRECT(LEFT(B7,100)&amp;"!$C$4")))</f>
        <v>FRAPPE</v>
      </c>
      <c r="E7" s="269">
        <f ca="1">IF(ISERROR(INDIRECT(LEFT(B7,100)&amp;"!$C$5")),"",(INDIRECT(LEFT(B7,100)&amp;"!$C$5")))</f>
        <v>45</v>
      </c>
      <c r="F7" s="270" t="str">
        <f ca="1">IF(ISERROR(INDIRECT(LEFT(B7,100)&amp;"!$C$6")),"",(INDIRECT(LEFT(B7,100)&amp;"!$C$6")))</f>
        <v>2V</v>
      </c>
      <c r="G7" s="188">
        <v>1000</v>
      </c>
      <c r="H7" s="188">
        <v>1480</v>
      </c>
      <c r="I7" s="187">
        <f ca="1">IF(ISERROR(INDIRECT(LEFT(B7,100)&amp;"!L"&amp;(LEFT(C7,100)))),"",(INDIRECT(LEFT(B7,100)&amp;"!L"&amp;(LEFT(C7,100)))))</f>
        <v>0</v>
      </c>
      <c r="J7" s="186">
        <f ca="1">IF(ISERROR(I7*$J$2),"",(I7*$J$2))</f>
        <v>0</v>
      </c>
      <c r="K7" s="179">
        <f ca="1">IF(ISERROR(INDIRECT(LEFT(B7,100)&amp;"!U"&amp;(LEFT(C7,100)))),"",(INDIRECT(LEFT(B7,100)&amp;"!U"&amp;(LEFT(C7,100)))))</f>
        <v>0</v>
      </c>
      <c r="L7" s="186">
        <f t="shared" ref="L7:L32" ca="1" si="0">IF(ISERROR(K7*$L$2),"",(K7*$L$2))</f>
        <v>0</v>
      </c>
      <c r="M7" s="177">
        <f ca="1">IF(ISERROR(INDIRECT(LEFT($B7,100)&amp;"!M"&amp;(LEFT($C7,100)))),"",(INDIRECT(LEFT($B7,100)&amp;"!M"&amp;(LEFT($C7,100)))))</f>
        <v>0</v>
      </c>
      <c r="N7" s="274">
        <f ca="1">IF(ISERROR(INDIRECT(LEFT($B7,100)&amp;"!Q"&amp;(LEFT($C7,100)))),"",(INDIRECT(LEFT($B7,100)&amp;"!Q"&amp;(LEFT($C7,100)))))</f>
        <v>0</v>
      </c>
      <c r="O7" s="275">
        <f ca="1">IF(ISERROR(INDIRECT(LEFT($B7,100)&amp;"!S"&amp;(LEFT($C7,100)))),"",(INDIRECT(LEFT($B7,100)&amp;"!S"&amp;(LEFT($C7,100)))))</f>
        <v>0</v>
      </c>
      <c r="P7" s="276">
        <f ca="1">IF(ISERROR(O7*$P$2),"",(O7*$P$2))</f>
        <v>0</v>
      </c>
      <c r="Q7" s="177">
        <f ca="1">IF(ISERROR(INDIRECT(LEFT($B7,100)&amp;"!N"&amp;(LEFT($C7,100)))),"",(INDIRECT(LEFT($B7,100)&amp;"!N"&amp;(LEFT($C7,100)))))</f>
        <v>0</v>
      </c>
      <c r="R7" s="177">
        <f ca="1">IF(ISERROR(INDIRECT(LEFT($B7,100)&amp;"!P"&amp;(LEFT($C7,100)))),"",(INDIRECT(LEFT($B7,100)&amp;"!P"&amp;(LEFT($C7,100)))))</f>
        <v>0</v>
      </c>
      <c r="S7" s="177">
        <f ca="1">IF(ISERROR(INDIRECT(LEFT($B7,100)&amp;"!O"&amp;(LEFT($C7,100)))),"",(INDIRECT(LEFT($B7,100)&amp;"!O"&amp;(LEFT($C7,100)))))</f>
        <v>0</v>
      </c>
      <c r="T7" s="176">
        <f ca="1">IF(ISERROR(INDIRECT(LEFT(B7,100)&amp;"!V"&amp;(LEFT(C7,100)))),"",(INDIRECT(LEFT(B7,100)&amp;"!V"&amp;(LEFT(C7,100)))))</f>
        <v>0</v>
      </c>
      <c r="U7" s="279">
        <f ca="1">IF(ISERROR(INDIRECT(LEFT(B7,100)&amp;"!W"&amp;(LEFT(C7,100)))),"",(INDIRECT(LEFT(B7,100)&amp;"!W"&amp;(LEFT(C7,100)))))</f>
        <v>0</v>
      </c>
      <c r="V7" s="280">
        <f ca="1">IF(ISERROR(R7+Q7+P7+N7+M7+J7+L7+S7+U7),"",(R7+Q7+P7+N7+M7+J7+L7+S7+T7))</f>
        <v>0</v>
      </c>
      <c r="W7" s="183">
        <f ca="1">IF(ISERROR(INDIRECT(LEFT(B7,100)&amp;"!$D$4")),"",(INDIRECT(LEFT(B7,100)&amp;"!$D$4")))</f>
        <v>0</v>
      </c>
    </row>
    <row r="8" spans="1:23" ht="30" customHeight="1">
      <c r="A8" s="268" t="str">
        <f t="shared" ref="A8:A32" ca="1" si="1">IF(ISERROR(INDIRECT(LEFT(B8,100)&amp;"!$C$7")),"",(INDIRECT(LEFT(B8,100)&amp;"!$C$7")))</f>
        <v>blabla</v>
      </c>
      <c r="B8" s="182" t="s">
        <v>155</v>
      </c>
      <c r="C8" s="181">
        <f t="shared" ref="C8:C32" ca="1" si="2">IF(ISERROR(MATCH("§§§",(INDIRECT((LEFT(B8,100))&amp;"!B:B")),0)),"",MATCH("§§§",(INDIRECT((LEFT(B8,100))&amp;"!B:B")),0))</f>
        <v>55</v>
      </c>
      <c r="D8" s="269" t="str">
        <f t="shared" ref="D8:D32" ca="1" si="3">IF(ISERROR(INDIRECT(LEFT(B8,100)&amp;"!$C$4")),"",(INDIRECT(LEFT(B8,100)&amp;"!$C$4")))</f>
        <v>P.FRAPPE</v>
      </c>
      <c r="E8" s="269">
        <f ca="1">IF(ISERROR(INDIRECT(LEFT(B8,100)&amp;"!$C$5")),"",(INDIRECT(LEFT(B8,100)&amp;"!$C$5")))</f>
        <v>45</v>
      </c>
      <c r="F8" s="270" t="str">
        <f t="shared" ref="F8:F32" ca="1" si="4">IF(ISERROR(INDIRECT(LEFT(B8,100)&amp;"!$C$6")),"",(INDIRECT(LEFT(B8,100)&amp;"!$C$6")))</f>
        <v>3V</v>
      </c>
      <c r="G8" s="185">
        <v>500</v>
      </c>
      <c r="H8" s="185">
        <v>20</v>
      </c>
      <c r="I8" s="187">
        <f t="shared" ref="I8:I32" ca="1" si="5">IF(ISERROR(INDIRECT(LEFT(B8,100)&amp;"!L"&amp;(LEFT(C8,100)))),"",(INDIRECT(LEFT(B8,100)&amp;"!L"&amp;(LEFT(C8,100)))))</f>
        <v>0</v>
      </c>
      <c r="J8" s="178">
        <f ca="1">IF(ISERROR(I8*$J$2),"",(I8*$J$2))</f>
        <v>0</v>
      </c>
      <c r="K8" s="179">
        <f t="shared" ref="K8:K32" ca="1" si="6">IF(ISERROR(INDIRECT(LEFT(B8,100)&amp;"!U"&amp;(LEFT(C8,100)))),"",(INDIRECT(LEFT(B8,100)&amp;"!U"&amp;(LEFT(C8,100)))))</f>
        <v>0</v>
      </c>
      <c r="L8" s="178">
        <f t="shared" ca="1" si="0"/>
        <v>0</v>
      </c>
      <c r="M8" s="177">
        <f t="shared" ref="M8:M32" ca="1" si="7">IF(ISERROR(INDIRECT(LEFT($B8,100)&amp;"!M"&amp;(LEFT($C8,100)))),"",(INDIRECT(LEFT($B8,100)&amp;"!M"&amp;(LEFT($C8,100)))))</f>
        <v>0</v>
      </c>
      <c r="N8" s="177">
        <f t="shared" ref="N8:N32" ca="1" si="8">IF(ISERROR(INDIRECT(LEFT($B8,100)&amp;"!Q"&amp;(LEFT($C8,100)))),"",(INDIRECT(LEFT($B8,100)&amp;"!Q"&amp;(LEFT($C8,100)))))</f>
        <v>0</v>
      </c>
      <c r="O8" s="273">
        <f t="shared" ref="O8:O32" ca="1" si="9">IF(ISERROR(INDIRECT(LEFT($B8,100)&amp;"!S"&amp;(LEFT($C8,100)))),"",(INDIRECT(LEFT($B8,100)&amp;"!S"&amp;(LEFT($C8,100)))))</f>
        <v>0</v>
      </c>
      <c r="P8" s="178">
        <f t="shared" ref="P8:P32" ca="1" si="10">IF(ISERROR(O8*$P$2),"",(O8*$P$2))</f>
        <v>0</v>
      </c>
      <c r="Q8" s="177">
        <f t="shared" ref="Q8:Q32" ca="1" si="11">IF(ISERROR(INDIRECT(LEFT($B8,100)&amp;"!N"&amp;(LEFT($C8,100)))),"",(INDIRECT(LEFT($B8,100)&amp;"!N"&amp;(LEFT($C8,100)))))</f>
        <v>0</v>
      </c>
      <c r="R8" s="177">
        <f t="shared" ref="R8:R32" ca="1" si="12">IF(ISERROR(INDIRECT(LEFT($B8,100)&amp;"!P"&amp;(LEFT($C8,100)))),"",(INDIRECT(LEFT($B8,100)&amp;"!P"&amp;(LEFT($C8,100)))))</f>
        <v>0</v>
      </c>
      <c r="S8" s="177">
        <f t="shared" ref="S8:S32" ca="1" si="13">IF(ISERROR(INDIRECT(LEFT($B8,100)&amp;"!O"&amp;(LEFT($C8,100)))),"",(INDIRECT(LEFT($B8,100)&amp;"!O"&amp;(LEFT($C8,100)))))</f>
        <v>0</v>
      </c>
      <c r="T8" s="176">
        <f t="shared" ref="T8:T32" ca="1" si="14">IF(ISERROR(INDIRECT(LEFT(B8,100)&amp;"!V"&amp;(LEFT(C8,100)))),"",(INDIRECT(LEFT(B8,100)&amp;"!V"&amp;(LEFT(C8,100)))))</f>
        <v>0</v>
      </c>
      <c r="U8" s="175">
        <f t="shared" ref="U8:U32" ca="1" si="15">IF(ISERROR(INDIRECT(LEFT(B8,100)&amp;"!W"&amp;(LEFT(C8,100)))),"",(INDIRECT(LEFT(B8,100)&amp;"!W"&amp;(LEFT(C8,100)))))</f>
        <v>0</v>
      </c>
      <c r="V8" s="174">
        <f t="shared" ref="V8:V32" ca="1" si="16">IF(ISERROR(R8+Q8+P8+N8+M8+J8+L8+S8+U8),"",(R8+Q8+P8+N8+M8+J8+L8+S8+T8))</f>
        <v>0</v>
      </c>
      <c r="W8" s="183">
        <f ca="1">IF(ISERROR(INDIRECT(LEFT(B8,100)&amp;"!$D$4")),"",(INDIRECT(LEFT(B8,100)&amp;"!$D$4")))</f>
        <v>0</v>
      </c>
    </row>
    <row r="9" spans="1:23" ht="30" customHeight="1">
      <c r="A9" s="268" t="str">
        <f t="shared" ca="1" si="1"/>
        <v/>
      </c>
      <c r="B9" s="182"/>
      <c r="C9" s="181" t="str">
        <f t="shared" ca="1" si="2"/>
        <v/>
      </c>
      <c r="D9" s="269" t="str">
        <f t="shared" ca="1" si="3"/>
        <v/>
      </c>
      <c r="E9" s="269" t="str">
        <f t="shared" ref="E9:E32" ca="1" si="17">IF(ISERROR(INDIRECT(LEFT(B9,100)&amp;"!$C$5")),"",(INDIRECT(LEFT(B9,100)&amp;"!$C$5")))</f>
        <v/>
      </c>
      <c r="F9" s="270" t="str">
        <f t="shared" ca="1" si="4"/>
        <v/>
      </c>
      <c r="G9" s="184"/>
      <c r="H9" s="184"/>
      <c r="I9" s="187" t="str">
        <f t="shared" ca="1" si="5"/>
        <v/>
      </c>
      <c r="J9" s="178" t="str">
        <f t="shared" ref="J9:J32" ca="1" si="18">IF(ISERROR(I9*$J$2),"",(I9*$J$2))</f>
        <v/>
      </c>
      <c r="K9" s="179" t="str">
        <f t="shared" ca="1" si="6"/>
        <v/>
      </c>
      <c r="L9" s="178" t="str">
        <f t="shared" ca="1" si="0"/>
        <v/>
      </c>
      <c r="M9" s="177" t="str">
        <f t="shared" ca="1" si="7"/>
        <v/>
      </c>
      <c r="N9" s="177" t="str">
        <f t="shared" ca="1" si="8"/>
        <v/>
      </c>
      <c r="O9" s="273" t="str">
        <f t="shared" ca="1" si="9"/>
        <v/>
      </c>
      <c r="P9" s="178" t="str">
        <f t="shared" ca="1" si="10"/>
        <v/>
      </c>
      <c r="Q9" s="177" t="str">
        <f t="shared" ca="1" si="11"/>
        <v/>
      </c>
      <c r="R9" s="177" t="str">
        <f t="shared" ca="1" si="12"/>
        <v/>
      </c>
      <c r="S9" s="177" t="str">
        <f t="shared" ca="1" si="13"/>
        <v/>
      </c>
      <c r="T9" s="176" t="str">
        <f t="shared" ca="1" si="14"/>
        <v/>
      </c>
      <c r="U9" s="175" t="str">
        <f t="shared" ca="1" si="15"/>
        <v/>
      </c>
      <c r="V9" s="174" t="str">
        <f t="shared" ca="1" si="16"/>
        <v/>
      </c>
      <c r="W9" s="183" t="str">
        <f t="shared" ref="W9:W32" ca="1" si="19">IF(ISERROR(INDIRECT(LEFT(B9,100)&amp;"!$D$4")),"",(INDIRECT(LEFT(B9,100)&amp;"!$D$4")))</f>
        <v/>
      </c>
    </row>
    <row r="10" spans="1:23" ht="30" customHeight="1">
      <c r="A10" s="268" t="str">
        <f t="shared" ca="1" si="1"/>
        <v/>
      </c>
      <c r="B10" s="182"/>
      <c r="C10" s="181" t="str">
        <f t="shared" ca="1" si="2"/>
        <v/>
      </c>
      <c r="D10" s="269" t="str">
        <f t="shared" ca="1" si="3"/>
        <v/>
      </c>
      <c r="E10" s="269" t="str">
        <f t="shared" ca="1" si="17"/>
        <v/>
      </c>
      <c r="F10" s="270" t="str">
        <f t="shared" ca="1" si="4"/>
        <v/>
      </c>
      <c r="G10" s="184"/>
      <c r="H10" s="184"/>
      <c r="I10" s="187" t="str">
        <f t="shared" ca="1" si="5"/>
        <v/>
      </c>
      <c r="J10" s="178" t="str">
        <f t="shared" ca="1" si="18"/>
        <v/>
      </c>
      <c r="K10" s="179" t="str">
        <f t="shared" ca="1" si="6"/>
        <v/>
      </c>
      <c r="L10" s="178" t="str">
        <f t="shared" ca="1" si="0"/>
        <v/>
      </c>
      <c r="M10" s="177" t="str">
        <f t="shared" ca="1" si="7"/>
        <v/>
      </c>
      <c r="N10" s="177" t="str">
        <f t="shared" ca="1" si="8"/>
        <v/>
      </c>
      <c r="O10" s="273" t="str">
        <f t="shared" ca="1" si="9"/>
        <v/>
      </c>
      <c r="P10" s="178" t="str">
        <f t="shared" ca="1" si="10"/>
        <v/>
      </c>
      <c r="Q10" s="177" t="str">
        <f t="shared" ca="1" si="11"/>
        <v/>
      </c>
      <c r="R10" s="177" t="str">
        <f t="shared" ca="1" si="12"/>
        <v/>
      </c>
      <c r="S10" s="177" t="str">
        <f t="shared" ca="1" si="13"/>
        <v/>
      </c>
      <c r="T10" s="176" t="str">
        <f t="shared" ca="1" si="14"/>
        <v/>
      </c>
      <c r="U10" s="175" t="str">
        <f t="shared" ca="1" si="15"/>
        <v/>
      </c>
      <c r="V10" s="174" t="str">
        <f t="shared" ca="1" si="16"/>
        <v/>
      </c>
      <c r="W10" s="183" t="str">
        <f t="shared" ca="1" si="19"/>
        <v/>
      </c>
    </row>
    <row r="11" spans="1:23" ht="30" customHeight="1">
      <c r="A11" s="268" t="str">
        <f t="shared" ca="1" si="1"/>
        <v/>
      </c>
      <c r="B11" s="182"/>
      <c r="C11" s="181" t="str">
        <f t="shared" ca="1" si="2"/>
        <v/>
      </c>
      <c r="D11" s="269" t="str">
        <f t="shared" ca="1" si="3"/>
        <v/>
      </c>
      <c r="E11" s="269" t="str">
        <f t="shared" ca="1" si="17"/>
        <v/>
      </c>
      <c r="F11" s="270" t="str">
        <f t="shared" ca="1" si="4"/>
        <v/>
      </c>
      <c r="G11" s="184"/>
      <c r="H11" s="184"/>
      <c r="I11" s="187" t="str">
        <f t="shared" ca="1" si="5"/>
        <v/>
      </c>
      <c r="J11" s="178" t="str">
        <f t="shared" ca="1" si="18"/>
        <v/>
      </c>
      <c r="K11" s="179" t="str">
        <f t="shared" ca="1" si="6"/>
        <v/>
      </c>
      <c r="L11" s="178" t="str">
        <f t="shared" ca="1" si="0"/>
        <v/>
      </c>
      <c r="M11" s="177" t="str">
        <f t="shared" ca="1" si="7"/>
        <v/>
      </c>
      <c r="N11" s="177" t="str">
        <f t="shared" ca="1" si="8"/>
        <v/>
      </c>
      <c r="O11" s="273" t="str">
        <f t="shared" ca="1" si="9"/>
        <v/>
      </c>
      <c r="P11" s="178" t="str">
        <f t="shared" ca="1" si="10"/>
        <v/>
      </c>
      <c r="Q11" s="177" t="str">
        <f t="shared" ca="1" si="11"/>
        <v/>
      </c>
      <c r="R11" s="177" t="str">
        <f t="shared" ca="1" si="12"/>
        <v/>
      </c>
      <c r="S11" s="177" t="str">
        <f t="shared" ca="1" si="13"/>
        <v/>
      </c>
      <c r="T11" s="176" t="str">
        <f t="shared" ca="1" si="14"/>
        <v/>
      </c>
      <c r="U11" s="175" t="str">
        <f t="shared" ca="1" si="15"/>
        <v/>
      </c>
      <c r="V11" s="174" t="str">
        <f t="shared" ca="1" si="16"/>
        <v/>
      </c>
      <c r="W11" s="183" t="str">
        <f t="shared" ca="1" si="19"/>
        <v/>
      </c>
    </row>
    <row r="12" spans="1:23" ht="30" customHeight="1">
      <c r="A12" s="268" t="str">
        <f t="shared" ca="1" si="1"/>
        <v/>
      </c>
      <c r="B12" s="182"/>
      <c r="C12" s="181" t="str">
        <f t="shared" ca="1" si="2"/>
        <v/>
      </c>
      <c r="D12" s="269" t="str">
        <f t="shared" ca="1" si="3"/>
        <v/>
      </c>
      <c r="E12" s="269" t="str">
        <f t="shared" ca="1" si="17"/>
        <v/>
      </c>
      <c r="F12" s="270" t="str">
        <f t="shared" ca="1" si="4"/>
        <v/>
      </c>
      <c r="G12" s="180"/>
      <c r="H12" s="180"/>
      <c r="I12" s="187" t="str">
        <f t="shared" ca="1" si="5"/>
        <v/>
      </c>
      <c r="J12" s="178" t="str">
        <f t="shared" ca="1" si="18"/>
        <v/>
      </c>
      <c r="K12" s="179" t="str">
        <f t="shared" ca="1" si="6"/>
        <v/>
      </c>
      <c r="L12" s="178" t="str">
        <f t="shared" ca="1" si="0"/>
        <v/>
      </c>
      <c r="M12" s="177" t="str">
        <f t="shared" ca="1" si="7"/>
        <v/>
      </c>
      <c r="N12" s="177" t="str">
        <f t="shared" ca="1" si="8"/>
        <v/>
      </c>
      <c r="O12" s="273" t="str">
        <f t="shared" ca="1" si="9"/>
        <v/>
      </c>
      <c r="P12" s="178" t="str">
        <f t="shared" ca="1" si="10"/>
        <v/>
      </c>
      <c r="Q12" s="177" t="str">
        <f t="shared" ca="1" si="11"/>
        <v/>
      </c>
      <c r="R12" s="177" t="str">
        <f t="shared" ca="1" si="12"/>
        <v/>
      </c>
      <c r="S12" s="177" t="str">
        <f t="shared" ca="1" si="13"/>
        <v/>
      </c>
      <c r="T12" s="176" t="str">
        <f t="shared" ca="1" si="14"/>
        <v/>
      </c>
      <c r="U12" s="175" t="str">
        <f t="shared" ca="1" si="15"/>
        <v/>
      </c>
      <c r="V12" s="174" t="str">
        <f t="shared" ca="1" si="16"/>
        <v/>
      </c>
      <c r="W12" s="183" t="str">
        <f t="shared" ca="1" si="19"/>
        <v/>
      </c>
    </row>
    <row r="13" spans="1:23" ht="30" customHeight="1">
      <c r="A13" s="268" t="str">
        <f t="shared" ca="1" si="1"/>
        <v/>
      </c>
      <c r="B13" s="182"/>
      <c r="C13" s="181" t="str">
        <f t="shared" ca="1" si="2"/>
        <v/>
      </c>
      <c r="D13" s="269" t="str">
        <f t="shared" ca="1" si="3"/>
        <v/>
      </c>
      <c r="E13" s="269" t="str">
        <f t="shared" ca="1" si="17"/>
        <v/>
      </c>
      <c r="F13" s="270" t="str">
        <f t="shared" ca="1" si="4"/>
        <v/>
      </c>
      <c r="G13" s="180"/>
      <c r="H13" s="180"/>
      <c r="I13" s="187" t="str">
        <f t="shared" ca="1" si="5"/>
        <v/>
      </c>
      <c r="J13" s="178" t="str">
        <f t="shared" ca="1" si="18"/>
        <v/>
      </c>
      <c r="K13" s="179" t="str">
        <f t="shared" ca="1" si="6"/>
        <v/>
      </c>
      <c r="L13" s="178" t="str">
        <f t="shared" ca="1" si="0"/>
        <v/>
      </c>
      <c r="M13" s="177" t="str">
        <f t="shared" ca="1" si="7"/>
        <v/>
      </c>
      <c r="N13" s="177" t="str">
        <f t="shared" ca="1" si="8"/>
        <v/>
      </c>
      <c r="O13" s="273" t="str">
        <f t="shared" ca="1" si="9"/>
        <v/>
      </c>
      <c r="P13" s="178" t="str">
        <f t="shared" ca="1" si="10"/>
        <v/>
      </c>
      <c r="Q13" s="177" t="str">
        <f t="shared" ca="1" si="11"/>
        <v/>
      </c>
      <c r="R13" s="177" t="str">
        <f t="shared" ca="1" si="12"/>
        <v/>
      </c>
      <c r="S13" s="177" t="str">
        <f t="shared" ca="1" si="13"/>
        <v/>
      </c>
      <c r="T13" s="176" t="str">
        <f t="shared" ca="1" si="14"/>
        <v/>
      </c>
      <c r="U13" s="175" t="str">
        <f t="shared" ca="1" si="15"/>
        <v/>
      </c>
      <c r="V13" s="174" t="str">
        <f t="shared" ca="1" si="16"/>
        <v/>
      </c>
      <c r="W13" s="183" t="str">
        <f t="shared" ca="1" si="19"/>
        <v/>
      </c>
    </row>
    <row r="14" spans="1:23" ht="30" customHeight="1">
      <c r="A14" s="268" t="str">
        <f t="shared" ca="1" si="1"/>
        <v/>
      </c>
      <c r="B14" s="182"/>
      <c r="C14" s="181" t="str">
        <f t="shared" ca="1" si="2"/>
        <v/>
      </c>
      <c r="D14" s="269" t="str">
        <f t="shared" ca="1" si="3"/>
        <v/>
      </c>
      <c r="E14" s="269" t="str">
        <f t="shared" ca="1" si="17"/>
        <v/>
      </c>
      <c r="F14" s="270" t="str">
        <f t="shared" ca="1" si="4"/>
        <v/>
      </c>
      <c r="G14" s="180"/>
      <c r="H14" s="180"/>
      <c r="I14" s="187" t="str">
        <f t="shared" ca="1" si="5"/>
        <v/>
      </c>
      <c r="J14" s="178" t="str">
        <f t="shared" ca="1" si="18"/>
        <v/>
      </c>
      <c r="K14" s="179" t="str">
        <f t="shared" ca="1" si="6"/>
        <v/>
      </c>
      <c r="L14" s="178" t="str">
        <f t="shared" ca="1" si="0"/>
        <v/>
      </c>
      <c r="M14" s="177" t="str">
        <f t="shared" ca="1" si="7"/>
        <v/>
      </c>
      <c r="N14" s="177" t="str">
        <f t="shared" ca="1" si="8"/>
        <v/>
      </c>
      <c r="O14" s="273" t="str">
        <f t="shared" ca="1" si="9"/>
        <v/>
      </c>
      <c r="P14" s="178" t="str">
        <f t="shared" ca="1" si="10"/>
        <v/>
      </c>
      <c r="Q14" s="177" t="str">
        <f t="shared" ca="1" si="11"/>
        <v/>
      </c>
      <c r="R14" s="177" t="str">
        <f t="shared" ca="1" si="12"/>
        <v/>
      </c>
      <c r="S14" s="177" t="str">
        <f t="shared" ca="1" si="13"/>
        <v/>
      </c>
      <c r="T14" s="176" t="str">
        <f t="shared" ca="1" si="14"/>
        <v/>
      </c>
      <c r="U14" s="175" t="str">
        <f t="shared" ca="1" si="15"/>
        <v/>
      </c>
      <c r="V14" s="174" t="str">
        <f t="shared" ca="1" si="16"/>
        <v/>
      </c>
      <c r="W14" s="183" t="str">
        <f t="shared" ca="1" si="19"/>
        <v/>
      </c>
    </row>
    <row r="15" spans="1:23" ht="30" customHeight="1">
      <c r="A15" s="268" t="str">
        <f t="shared" ca="1" si="1"/>
        <v/>
      </c>
      <c r="B15" s="182"/>
      <c r="C15" s="181" t="str">
        <f t="shared" ca="1" si="2"/>
        <v/>
      </c>
      <c r="D15" s="269" t="str">
        <f t="shared" ca="1" si="3"/>
        <v/>
      </c>
      <c r="E15" s="269" t="str">
        <f t="shared" ca="1" si="17"/>
        <v/>
      </c>
      <c r="F15" s="270" t="str">
        <f t="shared" ca="1" si="4"/>
        <v/>
      </c>
      <c r="G15" s="180"/>
      <c r="H15" s="180"/>
      <c r="I15" s="187" t="str">
        <f t="shared" ca="1" si="5"/>
        <v/>
      </c>
      <c r="J15" s="178" t="str">
        <f t="shared" ca="1" si="18"/>
        <v/>
      </c>
      <c r="K15" s="179" t="str">
        <f t="shared" ca="1" si="6"/>
        <v/>
      </c>
      <c r="L15" s="178" t="str">
        <f t="shared" ca="1" si="0"/>
        <v/>
      </c>
      <c r="M15" s="177" t="str">
        <f t="shared" ca="1" si="7"/>
        <v/>
      </c>
      <c r="N15" s="177" t="str">
        <f t="shared" ca="1" si="8"/>
        <v/>
      </c>
      <c r="O15" s="273" t="str">
        <f t="shared" ca="1" si="9"/>
        <v/>
      </c>
      <c r="P15" s="178" t="str">
        <f t="shared" ca="1" si="10"/>
        <v/>
      </c>
      <c r="Q15" s="177" t="str">
        <f t="shared" ca="1" si="11"/>
        <v/>
      </c>
      <c r="R15" s="177" t="str">
        <f t="shared" ca="1" si="12"/>
        <v/>
      </c>
      <c r="S15" s="177" t="str">
        <f t="shared" ca="1" si="13"/>
        <v/>
      </c>
      <c r="T15" s="176" t="str">
        <f t="shared" ca="1" si="14"/>
        <v/>
      </c>
      <c r="U15" s="175" t="str">
        <f t="shared" ca="1" si="15"/>
        <v/>
      </c>
      <c r="V15" s="174" t="str">
        <f t="shared" ca="1" si="16"/>
        <v/>
      </c>
      <c r="W15" s="183" t="str">
        <f t="shared" ca="1" si="19"/>
        <v/>
      </c>
    </row>
    <row r="16" spans="1:23" ht="30" customHeight="1">
      <c r="A16" s="268" t="str">
        <f t="shared" ca="1" si="1"/>
        <v/>
      </c>
      <c r="B16" s="182"/>
      <c r="C16" s="181" t="str">
        <f t="shared" ca="1" si="2"/>
        <v/>
      </c>
      <c r="D16" s="269" t="str">
        <f t="shared" ca="1" si="3"/>
        <v/>
      </c>
      <c r="E16" s="269" t="str">
        <f t="shared" ca="1" si="17"/>
        <v/>
      </c>
      <c r="F16" s="270" t="str">
        <f t="shared" ca="1" si="4"/>
        <v/>
      </c>
      <c r="G16" s="180"/>
      <c r="H16" s="180"/>
      <c r="I16" s="187" t="str">
        <f t="shared" ca="1" si="5"/>
        <v/>
      </c>
      <c r="J16" s="178" t="str">
        <f t="shared" ca="1" si="18"/>
        <v/>
      </c>
      <c r="K16" s="179" t="str">
        <f t="shared" ca="1" si="6"/>
        <v/>
      </c>
      <c r="L16" s="178" t="str">
        <f t="shared" ca="1" si="0"/>
        <v/>
      </c>
      <c r="M16" s="177" t="str">
        <f t="shared" ca="1" si="7"/>
        <v/>
      </c>
      <c r="N16" s="177" t="str">
        <f t="shared" ca="1" si="8"/>
        <v/>
      </c>
      <c r="O16" s="273" t="str">
        <f t="shared" ca="1" si="9"/>
        <v/>
      </c>
      <c r="P16" s="178" t="str">
        <f t="shared" ca="1" si="10"/>
        <v/>
      </c>
      <c r="Q16" s="177" t="str">
        <f t="shared" ca="1" si="11"/>
        <v/>
      </c>
      <c r="R16" s="177" t="str">
        <f t="shared" ca="1" si="12"/>
        <v/>
      </c>
      <c r="S16" s="177" t="str">
        <f t="shared" ca="1" si="13"/>
        <v/>
      </c>
      <c r="T16" s="176" t="str">
        <f t="shared" ca="1" si="14"/>
        <v/>
      </c>
      <c r="U16" s="175" t="str">
        <f t="shared" ca="1" si="15"/>
        <v/>
      </c>
      <c r="V16" s="174" t="str">
        <f t="shared" ca="1" si="16"/>
        <v/>
      </c>
      <c r="W16" s="183" t="str">
        <f t="shared" ca="1" si="19"/>
        <v/>
      </c>
    </row>
    <row r="17" spans="1:23" ht="30" customHeight="1">
      <c r="A17" s="268" t="str">
        <f t="shared" ca="1" si="1"/>
        <v/>
      </c>
      <c r="B17" s="182"/>
      <c r="C17" s="181" t="str">
        <f t="shared" ca="1" si="2"/>
        <v/>
      </c>
      <c r="D17" s="269" t="str">
        <f t="shared" ca="1" si="3"/>
        <v/>
      </c>
      <c r="E17" s="269" t="str">
        <f t="shared" ca="1" si="17"/>
        <v/>
      </c>
      <c r="F17" s="270" t="str">
        <f t="shared" ca="1" si="4"/>
        <v/>
      </c>
      <c r="G17" s="180"/>
      <c r="H17" s="180"/>
      <c r="I17" s="187" t="str">
        <f t="shared" ca="1" si="5"/>
        <v/>
      </c>
      <c r="J17" s="178" t="str">
        <f t="shared" ca="1" si="18"/>
        <v/>
      </c>
      <c r="K17" s="179" t="str">
        <f t="shared" ca="1" si="6"/>
        <v/>
      </c>
      <c r="L17" s="178" t="str">
        <f t="shared" ca="1" si="0"/>
        <v/>
      </c>
      <c r="M17" s="177" t="str">
        <f t="shared" ca="1" si="7"/>
        <v/>
      </c>
      <c r="N17" s="177" t="str">
        <f t="shared" ca="1" si="8"/>
        <v/>
      </c>
      <c r="O17" s="273" t="str">
        <f t="shared" ca="1" si="9"/>
        <v/>
      </c>
      <c r="P17" s="178" t="str">
        <f t="shared" ca="1" si="10"/>
        <v/>
      </c>
      <c r="Q17" s="177" t="str">
        <f t="shared" ca="1" si="11"/>
        <v/>
      </c>
      <c r="R17" s="177" t="str">
        <f t="shared" ca="1" si="12"/>
        <v/>
      </c>
      <c r="S17" s="177" t="str">
        <f t="shared" ca="1" si="13"/>
        <v/>
      </c>
      <c r="T17" s="176" t="str">
        <f t="shared" ca="1" si="14"/>
        <v/>
      </c>
      <c r="U17" s="175" t="str">
        <f t="shared" ca="1" si="15"/>
        <v/>
      </c>
      <c r="V17" s="174" t="str">
        <f t="shared" ca="1" si="16"/>
        <v/>
      </c>
      <c r="W17" s="183" t="str">
        <f t="shared" ca="1" si="19"/>
        <v/>
      </c>
    </row>
    <row r="18" spans="1:23" ht="30" customHeight="1">
      <c r="A18" s="268" t="str">
        <f t="shared" ca="1" si="1"/>
        <v/>
      </c>
      <c r="B18" s="182"/>
      <c r="C18" s="181" t="str">
        <f t="shared" ca="1" si="2"/>
        <v/>
      </c>
      <c r="D18" s="269" t="str">
        <f t="shared" ca="1" si="3"/>
        <v/>
      </c>
      <c r="E18" s="269" t="str">
        <f t="shared" ca="1" si="17"/>
        <v/>
      </c>
      <c r="F18" s="270" t="str">
        <f t="shared" ca="1" si="4"/>
        <v/>
      </c>
      <c r="G18" s="180"/>
      <c r="H18" s="180"/>
      <c r="I18" s="187" t="str">
        <f t="shared" ca="1" si="5"/>
        <v/>
      </c>
      <c r="J18" s="178" t="str">
        <f t="shared" ca="1" si="18"/>
        <v/>
      </c>
      <c r="K18" s="179" t="str">
        <f t="shared" ca="1" si="6"/>
        <v/>
      </c>
      <c r="L18" s="178" t="str">
        <f t="shared" ca="1" si="0"/>
        <v/>
      </c>
      <c r="M18" s="177" t="str">
        <f t="shared" ca="1" si="7"/>
        <v/>
      </c>
      <c r="N18" s="177" t="str">
        <f t="shared" ca="1" si="8"/>
        <v/>
      </c>
      <c r="O18" s="273" t="str">
        <f t="shared" ca="1" si="9"/>
        <v/>
      </c>
      <c r="P18" s="178" t="str">
        <f t="shared" ca="1" si="10"/>
        <v/>
      </c>
      <c r="Q18" s="177" t="str">
        <f t="shared" ca="1" si="11"/>
        <v/>
      </c>
      <c r="R18" s="177" t="str">
        <f t="shared" ca="1" si="12"/>
        <v/>
      </c>
      <c r="S18" s="177" t="str">
        <f t="shared" ca="1" si="13"/>
        <v/>
      </c>
      <c r="T18" s="176" t="str">
        <f t="shared" ca="1" si="14"/>
        <v/>
      </c>
      <c r="U18" s="175" t="str">
        <f t="shared" ca="1" si="15"/>
        <v/>
      </c>
      <c r="V18" s="174" t="str">
        <f t="shared" ca="1" si="16"/>
        <v/>
      </c>
      <c r="W18" s="183" t="str">
        <f t="shared" ca="1" si="19"/>
        <v/>
      </c>
    </row>
    <row r="19" spans="1:23" ht="30" customHeight="1">
      <c r="A19" s="268" t="str">
        <f t="shared" ca="1" si="1"/>
        <v/>
      </c>
      <c r="B19" s="182"/>
      <c r="C19" s="181" t="str">
        <f t="shared" ca="1" si="2"/>
        <v/>
      </c>
      <c r="D19" s="269" t="str">
        <f t="shared" ca="1" si="3"/>
        <v/>
      </c>
      <c r="E19" s="269" t="str">
        <f t="shared" ca="1" si="17"/>
        <v/>
      </c>
      <c r="F19" s="270" t="str">
        <f t="shared" ca="1" si="4"/>
        <v/>
      </c>
      <c r="G19" s="180"/>
      <c r="H19" s="180"/>
      <c r="I19" s="187" t="str">
        <f t="shared" ca="1" si="5"/>
        <v/>
      </c>
      <c r="J19" s="178" t="str">
        <f t="shared" ca="1" si="18"/>
        <v/>
      </c>
      <c r="K19" s="179" t="str">
        <f t="shared" ca="1" si="6"/>
        <v/>
      </c>
      <c r="L19" s="178" t="str">
        <f t="shared" ca="1" si="0"/>
        <v/>
      </c>
      <c r="M19" s="177" t="str">
        <f t="shared" ca="1" si="7"/>
        <v/>
      </c>
      <c r="N19" s="177" t="str">
        <f t="shared" ca="1" si="8"/>
        <v/>
      </c>
      <c r="O19" s="273" t="str">
        <f t="shared" ca="1" si="9"/>
        <v/>
      </c>
      <c r="P19" s="178" t="str">
        <f t="shared" ca="1" si="10"/>
        <v/>
      </c>
      <c r="Q19" s="177" t="str">
        <f t="shared" ca="1" si="11"/>
        <v/>
      </c>
      <c r="R19" s="177" t="str">
        <f t="shared" ca="1" si="12"/>
        <v/>
      </c>
      <c r="S19" s="177" t="str">
        <f t="shared" ca="1" si="13"/>
        <v/>
      </c>
      <c r="T19" s="176" t="str">
        <f t="shared" ca="1" si="14"/>
        <v/>
      </c>
      <c r="U19" s="175" t="str">
        <f t="shared" ca="1" si="15"/>
        <v/>
      </c>
      <c r="V19" s="174" t="str">
        <f t="shared" ca="1" si="16"/>
        <v/>
      </c>
      <c r="W19" s="183" t="str">
        <f t="shared" ca="1" si="19"/>
        <v/>
      </c>
    </row>
    <row r="20" spans="1:23" ht="30" customHeight="1">
      <c r="A20" s="268" t="str">
        <f t="shared" ca="1" si="1"/>
        <v/>
      </c>
      <c r="B20" s="182"/>
      <c r="C20" s="181" t="str">
        <f t="shared" ca="1" si="2"/>
        <v/>
      </c>
      <c r="D20" s="269" t="str">
        <f t="shared" ca="1" si="3"/>
        <v/>
      </c>
      <c r="E20" s="269" t="str">
        <f t="shared" ca="1" si="17"/>
        <v/>
      </c>
      <c r="F20" s="270" t="str">
        <f t="shared" ca="1" si="4"/>
        <v/>
      </c>
      <c r="G20" s="180"/>
      <c r="H20" s="180"/>
      <c r="I20" s="187" t="str">
        <f t="shared" ca="1" si="5"/>
        <v/>
      </c>
      <c r="J20" s="178" t="str">
        <f t="shared" ca="1" si="18"/>
        <v/>
      </c>
      <c r="K20" s="179" t="str">
        <f t="shared" ca="1" si="6"/>
        <v/>
      </c>
      <c r="L20" s="178" t="str">
        <f t="shared" ca="1" si="0"/>
        <v/>
      </c>
      <c r="M20" s="177" t="str">
        <f t="shared" ca="1" si="7"/>
        <v/>
      </c>
      <c r="N20" s="177" t="str">
        <f t="shared" ca="1" si="8"/>
        <v/>
      </c>
      <c r="O20" s="273" t="str">
        <f t="shared" ca="1" si="9"/>
        <v/>
      </c>
      <c r="P20" s="178" t="str">
        <f t="shared" ca="1" si="10"/>
        <v/>
      </c>
      <c r="Q20" s="177" t="str">
        <f t="shared" ca="1" si="11"/>
        <v/>
      </c>
      <c r="R20" s="177" t="str">
        <f t="shared" ca="1" si="12"/>
        <v/>
      </c>
      <c r="S20" s="177" t="str">
        <f t="shared" ca="1" si="13"/>
        <v/>
      </c>
      <c r="T20" s="176" t="str">
        <f t="shared" ca="1" si="14"/>
        <v/>
      </c>
      <c r="U20" s="175" t="str">
        <f t="shared" ca="1" si="15"/>
        <v/>
      </c>
      <c r="V20" s="174" t="str">
        <f t="shared" ca="1" si="16"/>
        <v/>
      </c>
      <c r="W20" s="183" t="str">
        <f t="shared" ca="1" si="19"/>
        <v/>
      </c>
    </row>
    <row r="21" spans="1:23" ht="30" customHeight="1">
      <c r="A21" s="268" t="str">
        <f t="shared" ca="1" si="1"/>
        <v/>
      </c>
      <c r="B21" s="182"/>
      <c r="C21" s="181" t="str">
        <f t="shared" ca="1" si="2"/>
        <v/>
      </c>
      <c r="D21" s="269" t="str">
        <f t="shared" ca="1" si="3"/>
        <v/>
      </c>
      <c r="E21" s="269" t="str">
        <f t="shared" ca="1" si="17"/>
        <v/>
      </c>
      <c r="F21" s="270" t="str">
        <f t="shared" ca="1" si="4"/>
        <v/>
      </c>
      <c r="G21" s="180"/>
      <c r="H21" s="180"/>
      <c r="I21" s="187" t="str">
        <f t="shared" ca="1" si="5"/>
        <v/>
      </c>
      <c r="J21" s="178" t="str">
        <f t="shared" ca="1" si="18"/>
        <v/>
      </c>
      <c r="K21" s="179" t="str">
        <f t="shared" ca="1" si="6"/>
        <v/>
      </c>
      <c r="L21" s="178" t="str">
        <f t="shared" ca="1" si="0"/>
        <v/>
      </c>
      <c r="M21" s="177" t="str">
        <f t="shared" ca="1" si="7"/>
        <v/>
      </c>
      <c r="N21" s="177" t="str">
        <f t="shared" ca="1" si="8"/>
        <v/>
      </c>
      <c r="O21" s="273" t="str">
        <f t="shared" ca="1" si="9"/>
        <v/>
      </c>
      <c r="P21" s="178" t="str">
        <f t="shared" ca="1" si="10"/>
        <v/>
      </c>
      <c r="Q21" s="177" t="str">
        <f t="shared" ca="1" si="11"/>
        <v/>
      </c>
      <c r="R21" s="177" t="str">
        <f t="shared" ca="1" si="12"/>
        <v/>
      </c>
      <c r="S21" s="177" t="str">
        <f t="shared" ca="1" si="13"/>
        <v/>
      </c>
      <c r="T21" s="176" t="str">
        <f t="shared" ca="1" si="14"/>
        <v/>
      </c>
      <c r="U21" s="175" t="str">
        <f t="shared" ca="1" si="15"/>
        <v/>
      </c>
      <c r="V21" s="174" t="str">
        <f t="shared" ca="1" si="16"/>
        <v/>
      </c>
      <c r="W21" s="183" t="str">
        <f t="shared" ca="1" si="19"/>
        <v/>
      </c>
    </row>
    <row r="22" spans="1:23" ht="30" customHeight="1">
      <c r="A22" s="268" t="str">
        <f t="shared" ca="1" si="1"/>
        <v/>
      </c>
      <c r="B22" s="182"/>
      <c r="C22" s="181" t="str">
        <f t="shared" ca="1" si="2"/>
        <v/>
      </c>
      <c r="D22" s="269" t="str">
        <f t="shared" ca="1" si="3"/>
        <v/>
      </c>
      <c r="E22" s="269" t="str">
        <f t="shared" ca="1" si="17"/>
        <v/>
      </c>
      <c r="F22" s="270" t="str">
        <f t="shared" ca="1" si="4"/>
        <v/>
      </c>
      <c r="G22" s="180"/>
      <c r="H22" s="180"/>
      <c r="I22" s="187" t="str">
        <f t="shared" ca="1" si="5"/>
        <v/>
      </c>
      <c r="J22" s="178" t="str">
        <f t="shared" ca="1" si="18"/>
        <v/>
      </c>
      <c r="K22" s="179" t="str">
        <f t="shared" ca="1" si="6"/>
        <v/>
      </c>
      <c r="L22" s="178" t="str">
        <f t="shared" ca="1" si="0"/>
        <v/>
      </c>
      <c r="M22" s="177" t="str">
        <f t="shared" ca="1" si="7"/>
        <v/>
      </c>
      <c r="N22" s="177" t="str">
        <f t="shared" ca="1" si="8"/>
        <v/>
      </c>
      <c r="O22" s="273" t="str">
        <f t="shared" ca="1" si="9"/>
        <v/>
      </c>
      <c r="P22" s="178" t="str">
        <f t="shared" ca="1" si="10"/>
        <v/>
      </c>
      <c r="Q22" s="177" t="str">
        <f t="shared" ca="1" si="11"/>
        <v/>
      </c>
      <c r="R22" s="177" t="str">
        <f t="shared" ca="1" si="12"/>
        <v/>
      </c>
      <c r="S22" s="177" t="str">
        <f t="shared" ca="1" si="13"/>
        <v/>
      </c>
      <c r="T22" s="176" t="str">
        <f t="shared" ca="1" si="14"/>
        <v/>
      </c>
      <c r="U22" s="175" t="str">
        <f t="shared" ca="1" si="15"/>
        <v/>
      </c>
      <c r="V22" s="174" t="str">
        <f t="shared" ca="1" si="16"/>
        <v/>
      </c>
      <c r="W22" s="183" t="str">
        <f t="shared" ca="1" si="19"/>
        <v/>
      </c>
    </row>
    <row r="23" spans="1:23" ht="30" customHeight="1">
      <c r="A23" s="268" t="str">
        <f t="shared" ca="1" si="1"/>
        <v/>
      </c>
      <c r="B23" s="182"/>
      <c r="C23" s="181" t="str">
        <f t="shared" ca="1" si="2"/>
        <v/>
      </c>
      <c r="D23" s="269" t="str">
        <f t="shared" ca="1" si="3"/>
        <v/>
      </c>
      <c r="E23" s="269" t="str">
        <f t="shared" ca="1" si="17"/>
        <v/>
      </c>
      <c r="F23" s="270" t="str">
        <f t="shared" ca="1" si="4"/>
        <v/>
      </c>
      <c r="G23" s="180"/>
      <c r="H23" s="180"/>
      <c r="I23" s="187" t="str">
        <f t="shared" ca="1" si="5"/>
        <v/>
      </c>
      <c r="J23" s="178" t="str">
        <f t="shared" ca="1" si="18"/>
        <v/>
      </c>
      <c r="K23" s="179" t="str">
        <f t="shared" ca="1" si="6"/>
        <v/>
      </c>
      <c r="L23" s="178" t="str">
        <f t="shared" ca="1" si="0"/>
        <v/>
      </c>
      <c r="M23" s="177" t="str">
        <f t="shared" ca="1" si="7"/>
        <v/>
      </c>
      <c r="N23" s="177" t="str">
        <f t="shared" ca="1" si="8"/>
        <v/>
      </c>
      <c r="O23" s="273" t="str">
        <f t="shared" ca="1" si="9"/>
        <v/>
      </c>
      <c r="P23" s="178" t="str">
        <f t="shared" ca="1" si="10"/>
        <v/>
      </c>
      <c r="Q23" s="177" t="str">
        <f t="shared" ca="1" si="11"/>
        <v/>
      </c>
      <c r="R23" s="177" t="str">
        <f t="shared" ca="1" si="12"/>
        <v/>
      </c>
      <c r="S23" s="177" t="str">
        <f t="shared" ca="1" si="13"/>
        <v/>
      </c>
      <c r="T23" s="176" t="str">
        <f t="shared" ca="1" si="14"/>
        <v/>
      </c>
      <c r="U23" s="175" t="str">
        <f t="shared" ca="1" si="15"/>
        <v/>
      </c>
      <c r="V23" s="174" t="str">
        <f t="shared" ca="1" si="16"/>
        <v/>
      </c>
      <c r="W23" s="183" t="str">
        <f t="shared" ca="1" si="19"/>
        <v/>
      </c>
    </row>
    <row r="24" spans="1:23" ht="30" customHeight="1">
      <c r="A24" s="268" t="str">
        <f t="shared" ca="1" si="1"/>
        <v/>
      </c>
      <c r="B24" s="182"/>
      <c r="C24" s="181" t="str">
        <f t="shared" ca="1" si="2"/>
        <v/>
      </c>
      <c r="D24" s="269" t="str">
        <f t="shared" ca="1" si="3"/>
        <v/>
      </c>
      <c r="E24" s="269" t="str">
        <f t="shared" ca="1" si="17"/>
        <v/>
      </c>
      <c r="F24" s="270" t="str">
        <f t="shared" ca="1" si="4"/>
        <v/>
      </c>
      <c r="G24" s="180"/>
      <c r="H24" s="180"/>
      <c r="I24" s="187" t="str">
        <f t="shared" ca="1" si="5"/>
        <v/>
      </c>
      <c r="J24" s="178" t="str">
        <f t="shared" ca="1" si="18"/>
        <v/>
      </c>
      <c r="K24" s="179" t="str">
        <f t="shared" ca="1" si="6"/>
        <v/>
      </c>
      <c r="L24" s="178" t="str">
        <f t="shared" ca="1" si="0"/>
        <v/>
      </c>
      <c r="M24" s="177" t="str">
        <f t="shared" ca="1" si="7"/>
        <v/>
      </c>
      <c r="N24" s="177" t="str">
        <f t="shared" ca="1" si="8"/>
        <v/>
      </c>
      <c r="O24" s="273" t="str">
        <f t="shared" ca="1" si="9"/>
        <v/>
      </c>
      <c r="P24" s="178" t="str">
        <f t="shared" ca="1" si="10"/>
        <v/>
      </c>
      <c r="Q24" s="177" t="str">
        <f t="shared" ca="1" si="11"/>
        <v/>
      </c>
      <c r="R24" s="177" t="str">
        <f t="shared" ca="1" si="12"/>
        <v/>
      </c>
      <c r="S24" s="177" t="str">
        <f t="shared" ca="1" si="13"/>
        <v/>
      </c>
      <c r="T24" s="176" t="str">
        <f t="shared" ca="1" si="14"/>
        <v/>
      </c>
      <c r="U24" s="175" t="str">
        <f t="shared" ca="1" si="15"/>
        <v/>
      </c>
      <c r="V24" s="174" t="str">
        <f t="shared" ca="1" si="16"/>
        <v/>
      </c>
      <c r="W24" s="183" t="str">
        <f t="shared" ca="1" si="19"/>
        <v/>
      </c>
    </row>
    <row r="25" spans="1:23" ht="30" customHeight="1">
      <c r="A25" s="268" t="str">
        <f t="shared" ca="1" si="1"/>
        <v/>
      </c>
      <c r="B25" s="182"/>
      <c r="C25" s="181" t="str">
        <f t="shared" ca="1" si="2"/>
        <v/>
      </c>
      <c r="D25" s="269" t="str">
        <f t="shared" ca="1" si="3"/>
        <v/>
      </c>
      <c r="E25" s="269" t="str">
        <f t="shared" ca="1" si="17"/>
        <v/>
      </c>
      <c r="F25" s="270" t="str">
        <f t="shared" ca="1" si="4"/>
        <v/>
      </c>
      <c r="G25" s="180"/>
      <c r="H25" s="180"/>
      <c r="I25" s="187" t="str">
        <f t="shared" ca="1" si="5"/>
        <v/>
      </c>
      <c r="J25" s="178" t="str">
        <f t="shared" ca="1" si="18"/>
        <v/>
      </c>
      <c r="K25" s="179" t="str">
        <f t="shared" ca="1" si="6"/>
        <v/>
      </c>
      <c r="L25" s="178" t="str">
        <f t="shared" ca="1" si="0"/>
        <v/>
      </c>
      <c r="M25" s="177" t="str">
        <f t="shared" ca="1" si="7"/>
        <v/>
      </c>
      <c r="N25" s="177" t="str">
        <f t="shared" ca="1" si="8"/>
        <v/>
      </c>
      <c r="O25" s="273" t="str">
        <f t="shared" ca="1" si="9"/>
        <v/>
      </c>
      <c r="P25" s="178" t="str">
        <f t="shared" ca="1" si="10"/>
        <v/>
      </c>
      <c r="Q25" s="177" t="str">
        <f t="shared" ca="1" si="11"/>
        <v/>
      </c>
      <c r="R25" s="177" t="str">
        <f t="shared" ca="1" si="12"/>
        <v/>
      </c>
      <c r="S25" s="177" t="str">
        <f t="shared" ca="1" si="13"/>
        <v/>
      </c>
      <c r="T25" s="176" t="str">
        <f t="shared" ca="1" si="14"/>
        <v/>
      </c>
      <c r="U25" s="175" t="str">
        <f t="shared" ca="1" si="15"/>
        <v/>
      </c>
      <c r="V25" s="174" t="str">
        <f t="shared" ca="1" si="16"/>
        <v/>
      </c>
      <c r="W25" s="183" t="str">
        <f t="shared" ca="1" si="19"/>
        <v/>
      </c>
    </row>
    <row r="26" spans="1:23" ht="30" customHeight="1">
      <c r="A26" s="268" t="str">
        <f t="shared" ca="1" si="1"/>
        <v/>
      </c>
      <c r="B26" s="182"/>
      <c r="C26" s="181" t="str">
        <f t="shared" ca="1" si="2"/>
        <v/>
      </c>
      <c r="D26" s="269" t="str">
        <f t="shared" ca="1" si="3"/>
        <v/>
      </c>
      <c r="E26" s="269" t="str">
        <f t="shared" ca="1" si="17"/>
        <v/>
      </c>
      <c r="F26" s="270" t="str">
        <f t="shared" ca="1" si="4"/>
        <v/>
      </c>
      <c r="G26" s="180"/>
      <c r="H26" s="180"/>
      <c r="I26" s="187" t="str">
        <f t="shared" ca="1" si="5"/>
        <v/>
      </c>
      <c r="J26" s="178" t="str">
        <f t="shared" ca="1" si="18"/>
        <v/>
      </c>
      <c r="K26" s="179" t="str">
        <f t="shared" ca="1" si="6"/>
        <v/>
      </c>
      <c r="L26" s="178" t="str">
        <f t="shared" ca="1" si="0"/>
        <v/>
      </c>
      <c r="M26" s="177" t="str">
        <f t="shared" ca="1" si="7"/>
        <v/>
      </c>
      <c r="N26" s="177" t="str">
        <f t="shared" ca="1" si="8"/>
        <v/>
      </c>
      <c r="O26" s="273" t="str">
        <f t="shared" ca="1" si="9"/>
        <v/>
      </c>
      <c r="P26" s="178" t="str">
        <f t="shared" ca="1" si="10"/>
        <v/>
      </c>
      <c r="Q26" s="177" t="str">
        <f t="shared" ca="1" si="11"/>
        <v/>
      </c>
      <c r="R26" s="177" t="str">
        <f t="shared" ca="1" si="12"/>
        <v/>
      </c>
      <c r="S26" s="177" t="str">
        <f t="shared" ca="1" si="13"/>
        <v/>
      </c>
      <c r="T26" s="176" t="str">
        <f t="shared" ca="1" si="14"/>
        <v/>
      </c>
      <c r="U26" s="175" t="str">
        <f t="shared" ca="1" si="15"/>
        <v/>
      </c>
      <c r="V26" s="174" t="str">
        <f t="shared" ca="1" si="16"/>
        <v/>
      </c>
      <c r="W26" s="183" t="str">
        <f t="shared" ca="1" si="19"/>
        <v/>
      </c>
    </row>
    <row r="27" spans="1:23" ht="27.75">
      <c r="A27" s="268" t="str">
        <f t="shared" ca="1" si="1"/>
        <v/>
      </c>
      <c r="B27" s="182"/>
      <c r="C27" s="181" t="str">
        <f t="shared" ca="1" si="2"/>
        <v/>
      </c>
      <c r="D27" s="269" t="str">
        <f t="shared" ca="1" si="3"/>
        <v/>
      </c>
      <c r="E27" s="269" t="str">
        <f t="shared" ca="1" si="17"/>
        <v/>
      </c>
      <c r="F27" s="270" t="str">
        <f t="shared" ca="1" si="4"/>
        <v/>
      </c>
      <c r="G27" s="180"/>
      <c r="H27" s="180"/>
      <c r="I27" s="187" t="str">
        <f t="shared" ca="1" si="5"/>
        <v/>
      </c>
      <c r="J27" s="178" t="str">
        <f t="shared" ca="1" si="18"/>
        <v/>
      </c>
      <c r="K27" s="179" t="str">
        <f t="shared" ca="1" si="6"/>
        <v/>
      </c>
      <c r="L27" s="178" t="str">
        <f t="shared" ca="1" si="0"/>
        <v/>
      </c>
      <c r="M27" s="177" t="str">
        <f t="shared" ca="1" si="7"/>
        <v/>
      </c>
      <c r="N27" s="177" t="str">
        <f t="shared" ca="1" si="8"/>
        <v/>
      </c>
      <c r="O27" s="273" t="str">
        <f t="shared" ca="1" si="9"/>
        <v/>
      </c>
      <c r="P27" s="178" t="str">
        <f t="shared" ca="1" si="10"/>
        <v/>
      </c>
      <c r="Q27" s="177" t="str">
        <f t="shared" ca="1" si="11"/>
        <v/>
      </c>
      <c r="R27" s="177" t="str">
        <f t="shared" ca="1" si="12"/>
        <v/>
      </c>
      <c r="S27" s="177" t="str">
        <f t="shared" ca="1" si="13"/>
        <v/>
      </c>
      <c r="T27" s="176" t="str">
        <f t="shared" ca="1" si="14"/>
        <v/>
      </c>
      <c r="U27" s="175" t="str">
        <f t="shared" ca="1" si="15"/>
        <v/>
      </c>
      <c r="V27" s="174" t="str">
        <f t="shared" ca="1" si="16"/>
        <v/>
      </c>
      <c r="W27" s="183" t="str">
        <f t="shared" ca="1" si="19"/>
        <v/>
      </c>
    </row>
    <row r="28" spans="1:23" ht="27.75">
      <c r="A28" s="268" t="str">
        <f t="shared" ca="1" si="1"/>
        <v/>
      </c>
      <c r="B28" s="182"/>
      <c r="C28" s="181" t="str">
        <f t="shared" ca="1" si="2"/>
        <v/>
      </c>
      <c r="D28" s="269" t="str">
        <f t="shared" ca="1" si="3"/>
        <v/>
      </c>
      <c r="E28" s="269" t="str">
        <f t="shared" ca="1" si="17"/>
        <v/>
      </c>
      <c r="F28" s="270" t="str">
        <f t="shared" ca="1" si="4"/>
        <v/>
      </c>
      <c r="G28" s="180"/>
      <c r="H28" s="180"/>
      <c r="I28" s="187" t="str">
        <f t="shared" ca="1" si="5"/>
        <v/>
      </c>
      <c r="J28" s="178" t="str">
        <f t="shared" ca="1" si="18"/>
        <v/>
      </c>
      <c r="K28" s="179" t="str">
        <f t="shared" ca="1" si="6"/>
        <v/>
      </c>
      <c r="L28" s="178" t="str">
        <f t="shared" ca="1" si="0"/>
        <v/>
      </c>
      <c r="M28" s="177" t="str">
        <f t="shared" ca="1" si="7"/>
        <v/>
      </c>
      <c r="N28" s="177" t="str">
        <f t="shared" ca="1" si="8"/>
        <v/>
      </c>
      <c r="O28" s="273" t="str">
        <f t="shared" ca="1" si="9"/>
        <v/>
      </c>
      <c r="P28" s="178" t="str">
        <f t="shared" ca="1" si="10"/>
        <v/>
      </c>
      <c r="Q28" s="177" t="str">
        <f t="shared" ca="1" si="11"/>
        <v/>
      </c>
      <c r="R28" s="177" t="str">
        <f t="shared" ca="1" si="12"/>
        <v/>
      </c>
      <c r="S28" s="177" t="str">
        <f t="shared" ca="1" si="13"/>
        <v/>
      </c>
      <c r="T28" s="176" t="str">
        <f t="shared" ca="1" si="14"/>
        <v/>
      </c>
      <c r="U28" s="175" t="str">
        <f t="shared" ca="1" si="15"/>
        <v/>
      </c>
      <c r="V28" s="174" t="str">
        <f t="shared" ca="1" si="16"/>
        <v/>
      </c>
      <c r="W28" s="183" t="str">
        <f t="shared" ca="1" si="19"/>
        <v/>
      </c>
    </row>
    <row r="29" spans="1:23" ht="27.75">
      <c r="A29" s="268" t="str">
        <f t="shared" ca="1" si="1"/>
        <v/>
      </c>
      <c r="B29" s="182"/>
      <c r="C29" s="181" t="str">
        <f t="shared" ca="1" si="2"/>
        <v/>
      </c>
      <c r="D29" s="269" t="str">
        <f t="shared" ca="1" si="3"/>
        <v/>
      </c>
      <c r="E29" s="269" t="str">
        <f t="shared" ca="1" si="17"/>
        <v/>
      </c>
      <c r="F29" s="270" t="str">
        <f t="shared" ca="1" si="4"/>
        <v/>
      </c>
      <c r="G29" s="180"/>
      <c r="H29" s="180"/>
      <c r="I29" s="187" t="str">
        <f t="shared" ca="1" si="5"/>
        <v/>
      </c>
      <c r="J29" s="178" t="str">
        <f t="shared" ca="1" si="18"/>
        <v/>
      </c>
      <c r="K29" s="179" t="str">
        <f t="shared" ca="1" si="6"/>
        <v/>
      </c>
      <c r="L29" s="178" t="str">
        <f t="shared" ca="1" si="0"/>
        <v/>
      </c>
      <c r="M29" s="177" t="str">
        <f t="shared" ca="1" si="7"/>
        <v/>
      </c>
      <c r="N29" s="177" t="str">
        <f t="shared" ca="1" si="8"/>
        <v/>
      </c>
      <c r="O29" s="273" t="str">
        <f t="shared" ca="1" si="9"/>
        <v/>
      </c>
      <c r="P29" s="178" t="str">
        <f t="shared" ca="1" si="10"/>
        <v/>
      </c>
      <c r="Q29" s="177" t="str">
        <f t="shared" ca="1" si="11"/>
        <v/>
      </c>
      <c r="R29" s="177" t="str">
        <f t="shared" ca="1" si="12"/>
        <v/>
      </c>
      <c r="S29" s="177" t="str">
        <f t="shared" ca="1" si="13"/>
        <v/>
      </c>
      <c r="T29" s="176" t="str">
        <f t="shared" ca="1" si="14"/>
        <v/>
      </c>
      <c r="U29" s="175" t="str">
        <f t="shared" ca="1" si="15"/>
        <v/>
      </c>
      <c r="V29" s="174" t="str">
        <f t="shared" ca="1" si="16"/>
        <v/>
      </c>
      <c r="W29" s="183" t="str">
        <f t="shared" ca="1" si="19"/>
        <v/>
      </c>
    </row>
    <row r="30" spans="1:23" ht="27.75">
      <c r="A30" s="268" t="str">
        <f t="shared" ca="1" si="1"/>
        <v/>
      </c>
      <c r="B30" s="182"/>
      <c r="C30" s="181" t="str">
        <f t="shared" ca="1" si="2"/>
        <v/>
      </c>
      <c r="D30" s="269" t="str">
        <f t="shared" ca="1" si="3"/>
        <v/>
      </c>
      <c r="E30" s="269" t="str">
        <f t="shared" ca="1" si="17"/>
        <v/>
      </c>
      <c r="F30" s="270" t="str">
        <f t="shared" ca="1" si="4"/>
        <v/>
      </c>
      <c r="G30" s="180"/>
      <c r="H30" s="180"/>
      <c r="I30" s="187" t="str">
        <f t="shared" ca="1" si="5"/>
        <v/>
      </c>
      <c r="J30" s="178" t="str">
        <f t="shared" ca="1" si="18"/>
        <v/>
      </c>
      <c r="K30" s="179" t="str">
        <f t="shared" ca="1" si="6"/>
        <v/>
      </c>
      <c r="L30" s="178" t="str">
        <f t="shared" ca="1" si="0"/>
        <v/>
      </c>
      <c r="M30" s="177" t="str">
        <f t="shared" ca="1" si="7"/>
        <v/>
      </c>
      <c r="N30" s="177" t="str">
        <f t="shared" ca="1" si="8"/>
        <v/>
      </c>
      <c r="O30" s="273" t="str">
        <f t="shared" ca="1" si="9"/>
        <v/>
      </c>
      <c r="P30" s="178" t="str">
        <f t="shared" ca="1" si="10"/>
        <v/>
      </c>
      <c r="Q30" s="177" t="str">
        <f t="shared" ca="1" si="11"/>
        <v/>
      </c>
      <c r="R30" s="177" t="str">
        <f t="shared" ca="1" si="12"/>
        <v/>
      </c>
      <c r="S30" s="177" t="str">
        <f t="shared" ca="1" si="13"/>
        <v/>
      </c>
      <c r="T30" s="176" t="str">
        <f t="shared" ca="1" si="14"/>
        <v/>
      </c>
      <c r="U30" s="175" t="str">
        <f t="shared" ca="1" si="15"/>
        <v/>
      </c>
      <c r="V30" s="174" t="str">
        <f t="shared" ca="1" si="16"/>
        <v/>
      </c>
      <c r="W30" s="183" t="str">
        <f t="shared" ca="1" si="19"/>
        <v/>
      </c>
    </row>
    <row r="31" spans="1:23" ht="27.75">
      <c r="A31" s="268" t="str">
        <f t="shared" ca="1" si="1"/>
        <v/>
      </c>
      <c r="B31" s="182"/>
      <c r="C31" s="181" t="str">
        <f t="shared" ca="1" si="2"/>
        <v/>
      </c>
      <c r="D31" s="269" t="str">
        <f t="shared" ca="1" si="3"/>
        <v/>
      </c>
      <c r="E31" s="269" t="str">
        <f t="shared" ca="1" si="17"/>
        <v/>
      </c>
      <c r="F31" s="270" t="str">
        <f t="shared" ca="1" si="4"/>
        <v/>
      </c>
      <c r="G31" s="180"/>
      <c r="H31" s="180"/>
      <c r="I31" s="187" t="str">
        <f t="shared" ca="1" si="5"/>
        <v/>
      </c>
      <c r="J31" s="178" t="str">
        <f t="shared" ca="1" si="18"/>
        <v/>
      </c>
      <c r="K31" s="179" t="str">
        <f t="shared" ca="1" si="6"/>
        <v/>
      </c>
      <c r="L31" s="178" t="str">
        <f t="shared" ca="1" si="0"/>
        <v/>
      </c>
      <c r="M31" s="177" t="str">
        <f t="shared" ca="1" si="7"/>
        <v/>
      </c>
      <c r="N31" s="177" t="str">
        <f t="shared" ca="1" si="8"/>
        <v/>
      </c>
      <c r="O31" s="273" t="str">
        <f t="shared" ca="1" si="9"/>
        <v/>
      </c>
      <c r="P31" s="178" t="str">
        <f t="shared" ca="1" si="10"/>
        <v/>
      </c>
      <c r="Q31" s="177" t="str">
        <f t="shared" ca="1" si="11"/>
        <v/>
      </c>
      <c r="R31" s="177" t="str">
        <f t="shared" ca="1" si="12"/>
        <v/>
      </c>
      <c r="S31" s="177" t="str">
        <f t="shared" ca="1" si="13"/>
        <v/>
      </c>
      <c r="T31" s="176" t="str">
        <f t="shared" ca="1" si="14"/>
        <v/>
      </c>
      <c r="U31" s="175" t="str">
        <f t="shared" ca="1" si="15"/>
        <v/>
      </c>
      <c r="V31" s="174" t="str">
        <f t="shared" ca="1" si="16"/>
        <v/>
      </c>
      <c r="W31" s="183" t="str">
        <f t="shared" ca="1" si="19"/>
        <v/>
      </c>
    </row>
    <row r="32" spans="1:23" ht="27.75">
      <c r="A32" s="268" t="str">
        <f t="shared" ca="1" si="1"/>
        <v/>
      </c>
      <c r="B32" s="182"/>
      <c r="C32" s="181" t="str">
        <f t="shared" ca="1" si="2"/>
        <v/>
      </c>
      <c r="D32" s="269" t="str">
        <f t="shared" ca="1" si="3"/>
        <v/>
      </c>
      <c r="E32" s="269" t="str">
        <f t="shared" ca="1" si="17"/>
        <v/>
      </c>
      <c r="F32" s="270" t="str">
        <f t="shared" ca="1" si="4"/>
        <v/>
      </c>
      <c r="G32" s="180"/>
      <c r="H32" s="180"/>
      <c r="I32" s="187" t="str">
        <f t="shared" ca="1" si="5"/>
        <v/>
      </c>
      <c r="J32" s="178" t="str">
        <f t="shared" ca="1" si="18"/>
        <v/>
      </c>
      <c r="K32" s="179" t="str">
        <f t="shared" ca="1" si="6"/>
        <v/>
      </c>
      <c r="L32" s="178" t="str">
        <f t="shared" ca="1" si="0"/>
        <v/>
      </c>
      <c r="M32" s="177" t="str">
        <f t="shared" ca="1" si="7"/>
        <v/>
      </c>
      <c r="N32" s="177" t="str">
        <f t="shared" ca="1" si="8"/>
        <v/>
      </c>
      <c r="O32" s="273" t="str">
        <f t="shared" ca="1" si="9"/>
        <v/>
      </c>
      <c r="P32" s="178" t="str">
        <f t="shared" ca="1" si="10"/>
        <v/>
      </c>
      <c r="Q32" s="177" t="str">
        <f t="shared" ca="1" si="11"/>
        <v/>
      </c>
      <c r="R32" s="177" t="str">
        <f t="shared" ca="1" si="12"/>
        <v/>
      </c>
      <c r="S32" s="177" t="str">
        <f t="shared" ca="1" si="13"/>
        <v/>
      </c>
      <c r="T32" s="176" t="str">
        <f t="shared" ca="1" si="14"/>
        <v/>
      </c>
      <c r="U32" s="175" t="str">
        <f t="shared" ca="1" si="15"/>
        <v/>
      </c>
      <c r="V32" s="174" t="str">
        <f t="shared" ca="1" si="16"/>
        <v/>
      </c>
      <c r="W32" s="183" t="str">
        <f t="shared" ca="1" si="19"/>
        <v/>
      </c>
    </row>
    <row r="33" spans="23:23">
      <c r="W33" t="s">
        <v>150</v>
      </c>
    </row>
  </sheetData>
  <autoFilter ref="A6:W32"/>
  <mergeCells count="5">
    <mergeCell ref="N5:P5"/>
    <mergeCell ref="I5:M5"/>
    <mergeCell ref="I4:M4"/>
    <mergeCell ref="Q4:R4"/>
    <mergeCell ref="Q5:S5"/>
  </mergeCells>
  <conditionalFormatting sqref="F1:H1">
    <cfRule type="cellIs" dxfId="3" priority="3" operator="equal">
      <formula>#REF!</formula>
    </cfRule>
    <cfRule type="cellIs" dxfId="2" priority="4" operator="equal">
      <formula>$F$1</formula>
    </cfRule>
  </conditionalFormatting>
  <conditionalFormatting sqref="D7:D32">
    <cfRule type="cellIs" dxfId="1" priority="1" operator="equal">
      <formula>#REF!</formula>
    </cfRule>
    <cfRule type="cellIs" dxfId="0" priority="2" operator="equal">
      <formula>$F$1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47" orientation="landscape" r:id="rId1"/>
  <headerFooter>
    <oddFooter>&amp;C&amp;Z&amp;F&amp;R&amp;D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NOMENCLATURE</vt:lpstr>
      <vt:lpstr>FRAPPE_2V_1000x1480</vt:lpstr>
      <vt:lpstr>P.FRAPPE_3V_500x20</vt:lpstr>
      <vt:lpstr>SYNTHESE</vt:lpstr>
      <vt:lpstr>FRAPPE_2V_1000x1480!codefin</vt:lpstr>
      <vt:lpstr>P.FRAPPE_3V_500x20!codefin</vt:lpstr>
      <vt:lpstr>NOMENCLATURE!Impression_des_titres</vt:lpstr>
      <vt:lpstr>FRAPPE_2V_1000x1480!Zone_d_impression</vt:lpstr>
      <vt:lpstr>NOMENCLATURE!Zone_d_impression</vt:lpstr>
      <vt:lpstr>P.FRAPPE_3V_500x20!Zone_d_impression</vt:lpstr>
      <vt:lpstr>SYNTHESE!Zone_d_impression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KLINUSKI</dc:creator>
  <cp:lastModifiedBy>Guillaume Klinuski</cp:lastModifiedBy>
  <cp:lastPrinted>2014-03-04T15:42:07Z</cp:lastPrinted>
  <dcterms:created xsi:type="dcterms:W3CDTF">2008-11-26T13:34:19Z</dcterms:created>
  <dcterms:modified xsi:type="dcterms:W3CDTF">2014-06-03T09:56:02Z</dcterms:modified>
</cp:coreProperties>
</file>