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 defaultThemeVersion="124226"/>
  <bookViews>
    <workbookView xWindow="120" yWindow="60" windowWidth="28560" windowHeight="11640"/>
  </bookViews>
  <sheets>
    <sheet name="Feuil1 (2)" sheetId="4" r:id="rId1"/>
    <sheet name="Feuil1" sheetId="1" r:id="rId2"/>
    <sheet name="Feuil2" sheetId="2" r:id="rId3"/>
    <sheet name="Feuil3" sheetId="3" r:id="rId4"/>
  </sheets>
  <definedNames>
    <definedName name="Achats">'Feuil1 (2)'!$D$6:$D$26</definedName>
    <definedName name="CNiv00">'Feuil1 (2)'!$O$6:$O$26</definedName>
    <definedName name="CNiv01">'Feuil1 (2)'!$N$6:$N$26</definedName>
    <definedName name="CNiv02">'Feuil1 (2)'!$M$6:$M$26</definedName>
    <definedName name="CNiv03">'Feuil1 (2)'!$L$6:$L$26</definedName>
    <definedName name="CNiv04">'Feuil1 (2)'!$K$6:$K$26</definedName>
    <definedName name="CNiv05">'Feuil1 (2)'!$J$6:$J$26</definedName>
    <definedName name="Code">'Feuil1 (2)'!$A$6:$A$26</definedName>
    <definedName name="Coeff">'Feuil1 (2)'!$E$6:$E$26</definedName>
    <definedName name="MainŒuvre">'Feuil1 (2)'!$G$6:$G$26</definedName>
    <definedName name="Niveau">'Feuil1 (2)'!$B$6:$B$26</definedName>
    <definedName name="RéfArt">'Feuil1 (2)'!$C$6:$C$26</definedName>
    <definedName name="TotHA">'Feuil1 (2)'!$F$6:$F$26</definedName>
    <definedName name="TotMO">'Feuil1 (2)'!$I$6:$I$26</definedName>
    <definedName name="Txhor">'Feuil1 (2)'!$H$6:$H$26</definedName>
  </definedNames>
  <calcPr calcId="145621"/>
</workbook>
</file>

<file path=xl/calcChain.xml><?xml version="1.0" encoding="utf-8"?>
<calcChain xmlns="http://schemas.openxmlformats.org/spreadsheetml/2006/main">
  <c r="I22" i="4" l="1"/>
  <c r="F22" i="4"/>
  <c r="F23" i="4"/>
  <c r="F24" i="4"/>
  <c r="O12" i="4" l="1"/>
  <c r="O13" i="4" l="1"/>
  <c r="O14" i="4"/>
  <c r="O15" i="4"/>
  <c r="O16" i="4"/>
  <c r="O17" i="4"/>
  <c r="I13" i="4"/>
  <c r="I14" i="4"/>
  <c r="I15" i="4"/>
  <c r="I16" i="4"/>
  <c r="I17" i="4"/>
  <c r="F13" i="4"/>
  <c r="F14" i="4"/>
  <c r="F15" i="4"/>
  <c r="F16" i="4"/>
  <c r="F17" i="4"/>
  <c r="B13" i="4"/>
  <c r="B14" i="4"/>
  <c r="B15" i="4"/>
  <c r="B16" i="4"/>
  <c r="B17" i="4"/>
  <c r="O20" i="4"/>
  <c r="O21" i="4"/>
  <c r="I20" i="4"/>
  <c r="I21" i="4"/>
  <c r="F20" i="4"/>
  <c r="F21" i="4"/>
  <c r="B21" i="4"/>
  <c r="B20" i="4"/>
  <c r="F19" i="4"/>
  <c r="O19" i="4"/>
  <c r="I19" i="4"/>
  <c r="B19" i="4"/>
  <c r="O7" i="4"/>
  <c r="O8" i="4"/>
  <c r="O9" i="4"/>
  <c r="O10" i="4"/>
  <c r="O11" i="4"/>
  <c r="O18" i="4"/>
  <c r="O22" i="4"/>
  <c r="O23" i="4"/>
  <c r="O24" i="4"/>
  <c r="O25" i="4"/>
  <c r="O26" i="4"/>
  <c r="L9" i="1"/>
  <c r="L10" i="1"/>
  <c r="L11" i="1"/>
  <c r="L12" i="1"/>
  <c r="L13" i="1"/>
  <c r="L14" i="1"/>
  <c r="L15" i="1"/>
  <c r="L16" i="1"/>
  <c r="L8" i="1"/>
  <c r="L7" i="1"/>
  <c r="B5" i="1"/>
  <c r="B6" i="1"/>
  <c r="B7" i="1"/>
  <c r="B8" i="1"/>
  <c r="B9" i="1"/>
  <c r="B10" i="1"/>
  <c r="B11" i="1"/>
  <c r="B12" i="1"/>
  <c r="B13" i="1"/>
  <c r="B14" i="1"/>
  <c r="B15" i="1"/>
  <c r="B16" i="1"/>
  <c r="B4" i="1"/>
  <c r="L4" i="1"/>
  <c r="L5" i="1"/>
  <c r="L6" i="1"/>
  <c r="I26" i="4"/>
  <c r="F26" i="4"/>
  <c r="B26" i="4"/>
  <c r="I25" i="4"/>
  <c r="F25" i="4"/>
  <c r="B25" i="4"/>
  <c r="B24" i="4"/>
  <c r="B23" i="4"/>
  <c r="B22" i="4"/>
  <c r="I18" i="4"/>
  <c r="F18" i="4"/>
  <c r="B18" i="4"/>
  <c r="I12" i="4"/>
  <c r="F12" i="4"/>
  <c r="B12" i="4"/>
  <c r="I11" i="4"/>
  <c r="F11" i="4"/>
  <c r="B11" i="4"/>
  <c r="I10" i="4"/>
  <c r="F10" i="4"/>
  <c r="B10" i="4"/>
  <c r="B9" i="4"/>
  <c r="I8" i="4"/>
  <c r="F8" i="4"/>
  <c r="B8" i="4"/>
  <c r="I7" i="4"/>
  <c r="F7" i="4"/>
  <c r="B7" i="4"/>
  <c r="I6" i="4"/>
  <c r="F6" i="4"/>
  <c r="B6" i="4"/>
  <c r="K11" i="1"/>
  <c r="J11" i="1"/>
  <c r="G11" i="1"/>
  <c r="C11" i="1"/>
  <c r="K14" i="1"/>
  <c r="K13" i="1"/>
  <c r="K12" i="1"/>
  <c r="K7" i="1"/>
  <c r="J15" i="1"/>
  <c r="G15" i="1"/>
  <c r="K15" i="1" s="1"/>
  <c r="C15" i="1"/>
  <c r="C9" i="1"/>
  <c r="C10" i="1"/>
  <c r="C12" i="1"/>
  <c r="C13" i="1"/>
  <c r="C14" i="1"/>
  <c r="C16" i="1"/>
  <c r="C8" i="1"/>
  <c r="C7" i="1"/>
  <c r="C6" i="1"/>
  <c r="C5" i="1"/>
  <c r="C4" i="1"/>
  <c r="A21" i="1"/>
  <c r="D3" i="4" l="1"/>
  <c r="J5" i="1"/>
  <c r="J6" i="1"/>
  <c r="J8" i="1"/>
  <c r="J9" i="1"/>
  <c r="J10" i="1"/>
  <c r="J16" i="1"/>
  <c r="J4" i="1"/>
  <c r="G5" i="1"/>
  <c r="G6" i="1"/>
  <c r="K6" i="1" s="1"/>
  <c r="G8" i="1"/>
  <c r="G9" i="1"/>
  <c r="G10" i="1"/>
  <c r="G16" i="1"/>
  <c r="G4" i="1"/>
  <c r="N7" i="4" l="1"/>
  <c r="N15" i="4"/>
  <c r="N23" i="4"/>
  <c r="M18" i="4"/>
  <c r="M26" i="4"/>
  <c r="L19" i="4"/>
  <c r="L6" i="4"/>
  <c r="N8" i="4"/>
  <c r="N16" i="4"/>
  <c r="N24" i="4"/>
  <c r="M11" i="4"/>
  <c r="M19" i="4"/>
  <c r="M6" i="4"/>
  <c r="L20" i="4"/>
  <c r="L7" i="4"/>
  <c r="N17" i="4"/>
  <c r="N25" i="4"/>
  <c r="M12" i="4"/>
  <c r="M20" i="4"/>
  <c r="L13" i="4"/>
  <c r="L21" i="4"/>
  <c r="L8" i="4"/>
  <c r="N10" i="4"/>
  <c r="N18" i="4"/>
  <c r="N26" i="4"/>
  <c r="M13" i="4"/>
  <c r="M21" i="4"/>
  <c r="L14" i="4"/>
  <c r="L22" i="4"/>
  <c r="L9" i="4"/>
  <c r="N11" i="4"/>
  <c r="N19" i="4"/>
  <c r="N6" i="4"/>
  <c r="M14" i="4"/>
  <c r="L15" i="4"/>
  <c r="L23" i="4"/>
  <c r="L10" i="4"/>
  <c r="M25" i="4"/>
  <c r="N12" i="4"/>
  <c r="N20" i="4"/>
  <c r="M7" i="4"/>
  <c r="M15" i="4"/>
  <c r="M23" i="4"/>
  <c r="L16" i="4"/>
  <c r="L24" i="4"/>
  <c r="L11" i="4"/>
  <c r="N13" i="4"/>
  <c r="N21" i="4"/>
  <c r="M8" i="4"/>
  <c r="M16" i="4"/>
  <c r="M24" i="4"/>
  <c r="L17" i="4"/>
  <c r="L25" i="4"/>
  <c r="N14" i="4"/>
  <c r="N22" i="4"/>
  <c r="M9" i="4"/>
  <c r="M17" i="4"/>
  <c r="L26" i="4"/>
  <c r="K12" i="4"/>
  <c r="K13" i="4"/>
  <c r="K21" i="4"/>
  <c r="K7" i="4"/>
  <c r="K23" i="4"/>
  <c r="K8" i="4"/>
  <c r="K16" i="4"/>
  <c r="K11" i="4"/>
  <c r="K20" i="4"/>
  <c r="K22" i="4"/>
  <c r="K15" i="4"/>
  <c r="K24" i="4"/>
  <c r="K9" i="4"/>
  <c r="K17" i="4"/>
  <c r="K25" i="4"/>
  <c r="K19" i="4"/>
  <c r="K10" i="4"/>
  <c r="K18" i="4"/>
  <c r="K26" i="4"/>
  <c r="J20" i="4"/>
  <c r="J6" i="4"/>
  <c r="J19" i="4"/>
  <c r="J18" i="4"/>
  <c r="J12" i="4"/>
  <c r="J14" i="4"/>
  <c r="K6" i="4"/>
  <c r="J13" i="4"/>
  <c r="J16" i="4"/>
  <c r="J24" i="4"/>
  <c r="J11" i="4"/>
  <c r="J21" i="4"/>
  <c r="J15" i="4"/>
  <c r="K14" i="4" s="1"/>
  <c r="L12" i="4" s="1"/>
  <c r="J25" i="4"/>
  <c r="J7" i="4"/>
  <c r="J17" i="4"/>
  <c r="J22" i="4"/>
  <c r="J23" i="4"/>
  <c r="J9" i="4"/>
  <c r="J10" i="4"/>
  <c r="J8" i="4"/>
  <c r="J26" i="4"/>
  <c r="K9" i="1"/>
  <c r="K16" i="1"/>
  <c r="K8" i="1"/>
  <c r="K10" i="1"/>
  <c r="K5" i="1"/>
  <c r="K4" i="1"/>
  <c r="P11" i="4" l="1"/>
  <c r="M22" i="4"/>
  <c r="P22" i="4" s="1"/>
  <c r="L18" i="4"/>
  <c r="P18" i="4" s="1"/>
  <c r="P19" i="4"/>
  <c r="P24" i="4"/>
  <c r="P15" i="4"/>
  <c r="P7" i="4"/>
  <c r="P17" i="4"/>
  <c r="P14" i="4"/>
  <c r="P8" i="4"/>
  <c r="P12" i="4"/>
  <c r="P16" i="4"/>
  <c r="P13" i="4"/>
  <c r="P26" i="4"/>
  <c r="P23" i="4"/>
  <c r="P21" i="4"/>
  <c r="P25" i="4"/>
  <c r="P20" i="4"/>
  <c r="M10" i="4" l="1"/>
  <c r="N9" i="4" l="1"/>
  <c r="P10" i="4"/>
  <c r="P9" i="4" l="1"/>
  <c r="O6" i="4"/>
  <c r="P6" i="4" s="1"/>
</calcChain>
</file>

<file path=xl/sharedStrings.xml><?xml version="1.0" encoding="utf-8"?>
<sst xmlns="http://schemas.openxmlformats.org/spreadsheetml/2006/main" count="82" uniqueCount="58">
  <si>
    <t>Référence Article</t>
  </si>
  <si>
    <t>Bouchon</t>
  </si>
  <si>
    <t>Emballage</t>
  </si>
  <si>
    <t>Main Œuvre (temps)</t>
  </si>
  <si>
    <t>Tx horraire (des sous..)</t>
  </si>
  <si>
    <t>HA (des sous)</t>
  </si>
  <si>
    <t>Coeff (des sous)</t>
  </si>
  <si>
    <t>Total HA</t>
  </si>
  <si>
    <t>Total MO</t>
  </si>
  <si>
    <t>Stylo Equipé</t>
  </si>
  <si>
    <t>Corps Stylo</t>
  </si>
  <si>
    <t>Tube &amp; Encre</t>
  </si>
  <si>
    <t>Mine</t>
  </si>
  <si>
    <t>Tube</t>
  </si>
  <si>
    <t>Niveau</t>
  </si>
  <si>
    <t>Cout Ligne</t>
  </si>
  <si>
    <t>Stylo Fini</t>
  </si>
  <si>
    <t>Cout Revient</t>
  </si>
  <si>
    <t>3-1</t>
  </si>
  <si>
    <t>3-2</t>
  </si>
  <si>
    <t>3-3</t>
  </si>
  <si>
    <t>3-1-1</t>
  </si>
  <si>
    <t>3-1-2</t>
  </si>
  <si>
    <t>3-2-1</t>
  </si>
  <si>
    <t>3-2-2</t>
  </si>
  <si>
    <t>a</t>
  </si>
  <si>
    <t>aa</t>
  </si>
  <si>
    <t>Cout niveau</t>
  </si>
  <si>
    <t>3-1-3</t>
  </si>
  <si>
    <t>Stylo brut</t>
  </si>
  <si>
    <t xml:space="preserve"> Equipement stylo</t>
  </si>
  <si>
    <t>Code</t>
  </si>
  <si>
    <t>RéfArt</t>
  </si>
  <si>
    <t>Achats</t>
  </si>
  <si>
    <t>Coeff</t>
  </si>
  <si>
    <t>TotHA</t>
  </si>
  <si>
    <t>MainŒuvre</t>
  </si>
  <si>
    <t>Txhor</t>
  </si>
  <si>
    <t>TotMO</t>
  </si>
  <si>
    <t>Couts de revient</t>
  </si>
  <si>
    <t>Nb niveaux</t>
  </si>
  <si>
    <t>nbcar</t>
  </si>
  <si>
    <t>CNiv05</t>
  </si>
  <si>
    <t>CNiv04</t>
  </si>
  <si>
    <t>CNiv03</t>
  </si>
  <si>
    <t>CNiv02</t>
  </si>
  <si>
    <t>CNiv01</t>
  </si>
  <si>
    <t>CNiv00</t>
  </si>
  <si>
    <t>Total</t>
  </si>
  <si>
    <t>ddd</t>
  </si>
  <si>
    <t>3-1-2-1</t>
  </si>
  <si>
    <t>3-1-2-2</t>
  </si>
  <si>
    <t>3-1-2-2-1</t>
  </si>
  <si>
    <t>3-1-2-2-2</t>
  </si>
  <si>
    <t>3-1-2-2-3</t>
  </si>
  <si>
    <t>3-1-3-1</t>
  </si>
  <si>
    <t>3-1-3-2</t>
  </si>
  <si>
    <t>3-1-3-3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</si>
</sst>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€&quot;"/>
    <numFmt numFmtId="165" formatCode="0.00&quot; H&quot;"/>
  </numFmts>
  <fonts count="4" x14ac:knownFonts="1">
    <font>
      <sz val="11"/>
      <color theme="1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0" fillId="0" borderId="0" xfId="0" applyFill="1" applyBorder="1"/>
    <xf numFmtId="0" fontId="0" fillId="0" borderId="8" xfId="0" applyBorder="1"/>
    <xf numFmtId="0" fontId="0" fillId="0" borderId="9" xfId="0" applyFill="1" applyBorder="1"/>
    <xf numFmtId="164" fontId="0" fillId="0" borderId="0" xfId="0" applyNumberFormat="1" applyBorder="1"/>
    <xf numFmtId="164" fontId="0" fillId="0" borderId="0" xfId="0" applyNumberFormat="1" applyFill="1" applyBorder="1"/>
    <xf numFmtId="164" fontId="0" fillId="0" borderId="2" xfId="0" applyNumberFormat="1" applyBorder="1"/>
    <xf numFmtId="164" fontId="0" fillId="0" borderId="0" xfId="0" applyNumberFormat="1"/>
    <xf numFmtId="0" fontId="0" fillId="0" borderId="0" xfId="0" applyAlignment="1">
      <alignment horizontal="left"/>
    </xf>
    <xf numFmtId="49" fontId="0" fillId="0" borderId="0" xfId="0" applyNumberFormat="1" applyAlignment="1">
      <alignment horizontal="left" indent="2"/>
    </xf>
    <xf numFmtId="49" fontId="0" fillId="2" borderId="0" xfId="0" applyNumberFormat="1" applyFill="1" applyAlignment="1">
      <alignment horizontal="left" indent="1"/>
    </xf>
    <xf numFmtId="0" fontId="0" fillId="2" borderId="5" xfId="0" applyFill="1" applyBorder="1" applyAlignment="1">
      <alignment horizontal="center"/>
    </xf>
    <xf numFmtId="0" fontId="0" fillId="2" borderId="0" xfId="0" applyFill="1" applyBorder="1"/>
    <xf numFmtId="164" fontId="0" fillId="2" borderId="0" xfId="0" applyNumberFormat="1" applyFill="1" applyBorder="1"/>
    <xf numFmtId="164" fontId="0" fillId="2" borderId="2" xfId="0" applyNumberFormat="1" applyFill="1" applyBorder="1"/>
    <xf numFmtId="0" fontId="0" fillId="2" borderId="0" xfId="0" applyFill="1"/>
    <xf numFmtId="0" fontId="0" fillId="3" borderId="0" xfId="0" applyFill="1" applyAlignment="1">
      <alignment horizontal="left"/>
    </xf>
    <xf numFmtId="0" fontId="0" fillId="3" borderId="5" xfId="0" applyFill="1" applyBorder="1" applyAlignment="1">
      <alignment horizontal="center"/>
    </xf>
    <xf numFmtId="0" fontId="0" fillId="3" borderId="0" xfId="0" applyFill="1" applyBorder="1"/>
    <xf numFmtId="164" fontId="0" fillId="3" borderId="0" xfId="0" applyNumberFormat="1" applyFill="1" applyBorder="1"/>
    <xf numFmtId="164" fontId="0" fillId="3" borderId="2" xfId="0" applyNumberFormat="1" applyFill="1" applyBorder="1"/>
    <xf numFmtId="0" fontId="0" fillId="3" borderId="0" xfId="0" applyFill="1"/>
    <xf numFmtId="164" fontId="0" fillId="3" borderId="0" xfId="0" applyNumberFormat="1" applyFill="1"/>
    <xf numFmtId="0" fontId="0" fillId="3" borderId="3" xfId="0" applyFill="1" applyBorder="1"/>
    <xf numFmtId="164" fontId="0" fillId="3" borderId="3" xfId="0" applyNumberFormat="1" applyFill="1" applyBorder="1"/>
    <xf numFmtId="164" fontId="0" fillId="3" borderId="4" xfId="0" applyNumberFormat="1" applyFill="1" applyBorder="1"/>
    <xf numFmtId="0" fontId="1" fillId="0" borderId="0" xfId="0" applyFont="1"/>
    <xf numFmtId="0" fontId="1" fillId="0" borderId="6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0" xfId="0" applyFont="1" applyBorder="1"/>
    <xf numFmtId="0" fontId="1" fillId="3" borderId="0" xfId="0" applyFont="1" applyFill="1" applyAlignment="1">
      <alignment horizontal="left"/>
    </xf>
    <xf numFmtId="0" fontId="1" fillId="3" borderId="5" xfId="0" applyFont="1" applyFill="1" applyBorder="1" applyAlignment="1">
      <alignment horizontal="center"/>
    </xf>
    <xf numFmtId="0" fontId="1" fillId="3" borderId="0" xfId="0" applyFont="1" applyFill="1" applyBorder="1"/>
    <xf numFmtId="0" fontId="1" fillId="3" borderId="0" xfId="0" applyFont="1" applyFill="1"/>
    <xf numFmtId="49" fontId="1" fillId="2" borderId="0" xfId="0" applyNumberFormat="1" applyFont="1" applyFill="1" applyAlignment="1">
      <alignment horizontal="left" indent="1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Border="1"/>
    <xf numFmtId="49" fontId="1" fillId="0" borderId="0" xfId="0" applyNumberFormat="1" applyFont="1" applyAlignment="1">
      <alignment horizontal="left" indent="2"/>
    </xf>
    <xf numFmtId="0" fontId="1" fillId="0" borderId="0" xfId="0" applyFont="1" applyFill="1" applyBorder="1"/>
    <xf numFmtId="0" fontId="1" fillId="3" borderId="3" xfId="0" applyFont="1" applyFill="1" applyBorder="1"/>
    <xf numFmtId="0" fontId="3" fillId="0" borderId="0" xfId="0" applyFont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164" fontId="1" fillId="0" borderId="0" xfId="0" applyNumberFormat="1" applyFont="1" applyBorder="1" applyAlignment="1">
      <alignment horizontal="right" indent="1"/>
    </xf>
    <xf numFmtId="0" fontId="1" fillId="0" borderId="0" xfId="0" applyFont="1" applyBorder="1" applyAlignment="1">
      <alignment horizontal="right" indent="1"/>
    </xf>
    <xf numFmtId="165" fontId="1" fillId="0" borderId="0" xfId="0" applyNumberFormat="1" applyFont="1" applyBorder="1" applyAlignment="1">
      <alignment horizontal="right" indent="1"/>
    </xf>
    <xf numFmtId="164" fontId="1" fillId="0" borderId="2" xfId="0" applyNumberFormat="1" applyFont="1" applyBorder="1" applyAlignment="1">
      <alignment horizontal="right" indent="1"/>
    </xf>
    <xf numFmtId="164" fontId="1" fillId="3" borderId="0" xfId="0" applyNumberFormat="1" applyFont="1" applyFill="1" applyBorder="1" applyAlignment="1">
      <alignment horizontal="right" indent="1"/>
    </xf>
    <xf numFmtId="0" fontId="1" fillId="3" borderId="0" xfId="0" applyFont="1" applyFill="1" applyBorder="1" applyAlignment="1">
      <alignment horizontal="right" indent="1"/>
    </xf>
    <xf numFmtId="165" fontId="1" fillId="3" borderId="0" xfId="0" applyNumberFormat="1" applyFont="1" applyFill="1" applyBorder="1" applyAlignment="1">
      <alignment horizontal="right" indent="1"/>
    </xf>
    <xf numFmtId="164" fontId="1" fillId="3" borderId="2" xfId="0" applyNumberFormat="1" applyFont="1" applyFill="1" applyBorder="1" applyAlignment="1">
      <alignment horizontal="right" indent="1"/>
    </xf>
    <xf numFmtId="164" fontId="1" fillId="2" borderId="0" xfId="0" applyNumberFormat="1" applyFont="1" applyFill="1" applyBorder="1" applyAlignment="1">
      <alignment horizontal="right" indent="1"/>
    </xf>
    <xf numFmtId="0" fontId="1" fillId="2" borderId="0" xfId="0" applyFont="1" applyFill="1" applyBorder="1" applyAlignment="1">
      <alignment horizontal="right" indent="1"/>
    </xf>
    <xf numFmtId="165" fontId="1" fillId="2" borderId="0" xfId="0" applyNumberFormat="1" applyFont="1" applyFill="1" applyBorder="1" applyAlignment="1">
      <alignment horizontal="right" indent="1"/>
    </xf>
    <xf numFmtId="164" fontId="1" fillId="2" borderId="2" xfId="0" applyNumberFormat="1" applyFont="1" applyFill="1" applyBorder="1" applyAlignment="1">
      <alignment horizontal="right" indent="1"/>
    </xf>
    <xf numFmtId="164" fontId="1" fillId="0" borderId="0" xfId="0" applyNumberFormat="1" applyFont="1" applyFill="1" applyBorder="1" applyAlignment="1">
      <alignment horizontal="right" indent="1"/>
    </xf>
    <xf numFmtId="0" fontId="1" fillId="0" borderId="0" xfId="0" applyFont="1" applyFill="1" applyBorder="1" applyAlignment="1">
      <alignment horizontal="right" indent="1"/>
    </xf>
    <xf numFmtId="164" fontId="1" fillId="3" borderId="3" xfId="0" applyNumberFormat="1" applyFont="1" applyFill="1" applyBorder="1" applyAlignment="1">
      <alignment horizontal="right" indent="1"/>
    </xf>
    <xf numFmtId="0" fontId="1" fillId="3" borderId="3" xfId="0" applyFont="1" applyFill="1" applyBorder="1" applyAlignment="1">
      <alignment horizontal="right" indent="1"/>
    </xf>
    <xf numFmtId="165" fontId="1" fillId="3" borderId="3" xfId="0" applyNumberFormat="1" applyFont="1" applyFill="1" applyBorder="1" applyAlignment="1">
      <alignment horizontal="right" indent="1"/>
    </xf>
    <xf numFmtId="164" fontId="1" fillId="3" borderId="4" xfId="0" applyNumberFormat="1" applyFont="1" applyFill="1" applyBorder="1" applyAlignment="1">
      <alignment horizontal="right" indent="1"/>
    </xf>
    <xf numFmtId="49" fontId="1" fillId="0" borderId="0" xfId="0" applyNumberFormat="1" applyFont="1" applyAlignment="1">
      <alignment horizontal="left" indent="3"/>
    </xf>
    <xf numFmtId="49" fontId="1" fillId="0" borderId="0" xfId="0" applyNumberFormat="1" applyFont="1" applyAlignment="1">
      <alignment horizontal="left" indent="4"/>
    </xf>
    <xf numFmtId="0" fontId="1" fillId="0" borderId="0" xfId="0" applyFont="1" applyAlignment="1">
      <alignment horizontal="center"/>
    </xf>
    <xf numFmtId="164" fontId="1" fillId="4" borderId="0" xfId="0" applyNumberFormat="1" applyFont="1" applyFill="1" applyBorder="1" applyAlignment="1">
      <alignment horizontal="right" indent="1"/>
    </xf>
    <xf numFmtId="0" fontId="1" fillId="4" borderId="0" xfId="0" applyFont="1" applyFill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6"/>
  <sheetViews>
    <sheetView tabSelected="1" workbookViewId="0">
      <selection activeCell="H29" sqref="H29"/>
    </sheetView>
  </sheetViews>
  <sheetFormatPr baseColWidth="10" defaultRowHeight="15" x14ac:dyDescent="0.25"/>
  <cols>
    <col min="1" max="1" width="13.75" style="31" bestFit="1" customWidth="1"/>
    <col min="2" max="2" width="7" style="31" bestFit="1" customWidth="1"/>
    <col min="3" max="3" width="14.875" style="31" bestFit="1" customWidth="1"/>
    <col min="4" max="4" width="7.625" style="31" bestFit="1" customWidth="1"/>
    <col min="5" max="5" width="5.25" style="31" bestFit="1" customWidth="1"/>
    <col min="6" max="6" width="7.625" style="31" bestFit="1" customWidth="1"/>
    <col min="7" max="7" width="10.75" style="31" bestFit="1" customWidth="1"/>
    <col min="8" max="9" width="7.625" style="31" bestFit="1" customWidth="1"/>
    <col min="10" max="15" width="6.5" style="31" bestFit="1" customWidth="1"/>
    <col min="16" max="16" width="5.25" style="31" bestFit="1" customWidth="1"/>
    <col min="17" max="16384" width="11" style="31"/>
  </cols>
  <sheetData>
    <row r="2" spans="1:17" ht="18.75" x14ac:dyDescent="0.3">
      <c r="C2" s="47" t="s">
        <v>39</v>
      </c>
    </row>
    <row r="3" spans="1:17" x14ac:dyDescent="0.25">
      <c r="C3" s="31" t="s">
        <v>40</v>
      </c>
      <c r="D3" s="31">
        <f>MAX(Niveau)</f>
        <v>5</v>
      </c>
      <c r="J3" s="31">
        <v>5</v>
      </c>
      <c r="K3" s="31">
        <v>4</v>
      </c>
      <c r="L3" s="31">
        <v>3</v>
      </c>
      <c r="M3" s="31">
        <v>2</v>
      </c>
      <c r="N3" s="31">
        <v>1</v>
      </c>
    </row>
    <row r="4" spans="1:17" ht="15.75" thickBot="1" x14ac:dyDescent="0.3">
      <c r="J4" s="71"/>
      <c r="K4" s="71"/>
      <c r="L4" s="71"/>
      <c r="M4" s="71"/>
      <c r="N4" s="71"/>
      <c r="O4" s="71"/>
    </row>
    <row r="5" spans="1:17" x14ac:dyDescent="0.25">
      <c r="A5" s="31" t="s">
        <v>31</v>
      </c>
      <c r="B5" s="32" t="s">
        <v>14</v>
      </c>
      <c r="C5" s="48" t="s">
        <v>32</v>
      </c>
      <c r="D5" s="48" t="s">
        <v>33</v>
      </c>
      <c r="E5" s="48" t="s">
        <v>34</v>
      </c>
      <c r="F5" s="48" t="s">
        <v>35</v>
      </c>
      <c r="G5" s="48" t="s">
        <v>36</v>
      </c>
      <c r="H5" s="49" t="s">
        <v>37</v>
      </c>
      <c r="I5" s="50" t="s">
        <v>38</v>
      </c>
      <c r="J5" s="33" t="s">
        <v>42</v>
      </c>
      <c r="K5" s="33" t="s">
        <v>43</v>
      </c>
      <c r="L5" s="33" t="s">
        <v>44</v>
      </c>
      <c r="M5" s="33" t="s">
        <v>45</v>
      </c>
      <c r="N5" s="33" t="s">
        <v>46</v>
      </c>
      <c r="O5" s="33" t="s">
        <v>47</v>
      </c>
      <c r="P5" s="31" t="s">
        <v>48</v>
      </c>
    </row>
    <row r="6" spans="1:17" x14ac:dyDescent="0.25">
      <c r="A6" s="34">
        <v>0</v>
      </c>
      <c r="B6" s="35">
        <f>IF(A6=0,0,IF(LEN(A6)=1,1,MOD(LEN(A6),2)+1))</f>
        <v>0</v>
      </c>
      <c r="C6" s="36" t="s">
        <v>16</v>
      </c>
      <c r="D6" s="51"/>
      <c r="E6" s="52"/>
      <c r="F6" s="51">
        <f>D6*E6</f>
        <v>0</v>
      </c>
      <c r="G6" s="53"/>
      <c r="H6" s="51"/>
      <c r="I6" s="54">
        <f t="shared" ref="I6:I26" si="0">H6*G6</f>
        <v>0</v>
      </c>
      <c r="J6" s="31">
        <f>IF(OR(J$3&gt;$D$3,J$3&lt;&gt;$B6),0,IF(AND(J$3=$B6,J$3=$D$3),$F6+$I6))</f>
        <v>0</v>
      </c>
      <c r="K6" s="31">
        <f t="shared" ref="K6:K26" si="1">IF(OR(K$3&gt;$D$3,K$3&lt;&gt;$B6),0,IF(K$3=$B6,IF(COUNTIF(Code,$A6&amp;"-1")=0,$F6+$I6,SUMIFS(CNiv05,Niveau,K$3+1,Code,$A6&amp;"-*"))))</f>
        <v>0</v>
      </c>
      <c r="L6" s="31">
        <f t="shared" ref="L6:L26" si="2">IF(OR(L$3&gt;$D$3,L$3&lt;&gt;$B6),0,IF(L$3=$B6,IF(COUNTIF(Code,$A6&amp;"-1")=0,$F6+$I6,SUMIFS(CNiv04,Niveau,L$3+1,Code,$A6&amp;"-*"))))</f>
        <v>0</v>
      </c>
      <c r="M6" s="31">
        <f t="shared" ref="M6:M26" si="3">IF(OR(M$3&gt;$D$3,M$3&lt;&gt;$B6),0,IF(M$3=$B6,IF(COUNTIF(Code,$A6&amp;"-1")=0,$F6+$I6,SUMIFS(CNiv03,Niveau,M$3+1,Code,$A6&amp;"-*"))))</f>
        <v>0</v>
      </c>
      <c r="N6" s="31">
        <f t="shared" ref="N6:N26" si="4">IF(OR(N$3&gt;$D$3,N$3&lt;&gt;$B6),0,IF(N$3=$B6,IF(COUNTIF(Code,$A6&amp;"-1")=0,$F6+$I6,SUMIFS(CNiv02,Niveau,N$3+1,Code,$A6&amp;"-*"))))</f>
        <v>0</v>
      </c>
      <c r="O6" s="31">
        <f t="shared" ref="O6:O26" si="5">IF(A6=0,SUMIF(Niveau,1,CNiv01),0)</f>
        <v>396.6</v>
      </c>
      <c r="P6" s="31">
        <f>SUM(J6:O6)</f>
        <v>396.6</v>
      </c>
    </row>
    <row r="7" spans="1:17" s="40" customFormat="1" x14ac:dyDescent="0.25">
      <c r="A7" s="37">
        <v>1</v>
      </c>
      <c r="B7" s="38">
        <f t="shared" ref="B7:B9" si="6">IF(A7=0,0,IF(LEN(A7)=1,1,MOD(LEN(A7),2)+1))</f>
        <v>1</v>
      </c>
      <c r="C7" s="39" t="s">
        <v>2</v>
      </c>
      <c r="D7" s="55">
        <v>5</v>
      </c>
      <c r="E7" s="56">
        <v>1.2</v>
      </c>
      <c r="F7" s="55">
        <f t="shared" ref="F7:F26" si="7">D7*E7</f>
        <v>6</v>
      </c>
      <c r="G7" s="57">
        <v>1</v>
      </c>
      <c r="H7" s="55">
        <v>30</v>
      </c>
      <c r="I7" s="58">
        <f t="shared" si="0"/>
        <v>30</v>
      </c>
      <c r="J7" s="31">
        <f t="shared" ref="J7:J26" si="8">IF(OR(J$3&gt;$D$3,J$3&lt;&gt;$B7),0,IF(AND(J$3=$B7,J$3=$D$3),$F7+$I7))</f>
        <v>0</v>
      </c>
      <c r="K7" s="31">
        <f t="shared" si="1"/>
        <v>0</v>
      </c>
      <c r="L7" s="31">
        <f t="shared" si="2"/>
        <v>0</v>
      </c>
      <c r="M7" s="31">
        <f t="shared" si="3"/>
        <v>0</v>
      </c>
      <c r="N7" s="31">
        <f t="shared" si="4"/>
        <v>36</v>
      </c>
      <c r="O7" s="31">
        <f t="shared" si="5"/>
        <v>0</v>
      </c>
      <c r="P7" s="31">
        <f t="shared" ref="P7:P26" si="9">SUM(J7:O7)</f>
        <v>36</v>
      </c>
      <c r="Q7" s="31"/>
    </row>
    <row r="8" spans="1:17" s="40" customFormat="1" x14ac:dyDescent="0.25">
      <c r="A8" s="37">
        <v>2</v>
      </c>
      <c r="B8" s="38">
        <f t="shared" si="6"/>
        <v>1</v>
      </c>
      <c r="C8" s="39" t="s">
        <v>1</v>
      </c>
      <c r="D8" s="55">
        <v>5</v>
      </c>
      <c r="E8" s="56">
        <v>1.2</v>
      </c>
      <c r="F8" s="55">
        <f t="shared" si="7"/>
        <v>6</v>
      </c>
      <c r="G8" s="57"/>
      <c r="H8" s="55"/>
      <c r="I8" s="58">
        <f t="shared" si="0"/>
        <v>0</v>
      </c>
      <c r="J8" s="31">
        <f t="shared" si="8"/>
        <v>0</v>
      </c>
      <c r="K8" s="31">
        <f t="shared" si="1"/>
        <v>0</v>
      </c>
      <c r="L8" s="31">
        <f t="shared" si="2"/>
        <v>0</v>
      </c>
      <c r="M8" s="31">
        <f t="shared" si="3"/>
        <v>0</v>
      </c>
      <c r="N8" s="31">
        <f t="shared" si="4"/>
        <v>6</v>
      </c>
      <c r="O8" s="31">
        <f t="shared" si="5"/>
        <v>0</v>
      </c>
      <c r="P8" s="31">
        <f t="shared" si="9"/>
        <v>6</v>
      </c>
      <c r="Q8" s="31"/>
    </row>
    <row r="9" spans="1:17" s="40" customFormat="1" x14ac:dyDescent="0.25">
      <c r="A9" s="37">
        <v>3</v>
      </c>
      <c r="B9" s="38">
        <f t="shared" si="6"/>
        <v>1</v>
      </c>
      <c r="C9" s="39" t="s">
        <v>9</v>
      </c>
      <c r="D9" s="55"/>
      <c r="E9" s="56"/>
      <c r="F9" s="55"/>
      <c r="G9" s="57"/>
      <c r="H9" s="55"/>
      <c r="I9" s="58"/>
      <c r="J9" s="31">
        <f t="shared" si="8"/>
        <v>0</v>
      </c>
      <c r="K9" s="31">
        <f t="shared" si="1"/>
        <v>0</v>
      </c>
      <c r="L9" s="31">
        <f t="shared" si="2"/>
        <v>0</v>
      </c>
      <c r="M9" s="31">
        <f t="shared" si="3"/>
        <v>0</v>
      </c>
      <c r="N9" s="31">
        <f t="shared" si="4"/>
        <v>340.6</v>
      </c>
      <c r="O9" s="31">
        <f t="shared" si="5"/>
        <v>0</v>
      </c>
      <c r="P9" s="31">
        <f t="shared" si="9"/>
        <v>340.6</v>
      </c>
      <c r="Q9" s="31"/>
    </row>
    <row r="10" spans="1:17" x14ac:dyDescent="0.25">
      <c r="A10" s="41" t="s">
        <v>18</v>
      </c>
      <c r="B10" s="42">
        <f>IF(A10=0,0,IF(LEN(A10)=1,1,INT(LEN(A10)/2)+1))</f>
        <v>2</v>
      </c>
      <c r="C10" s="43" t="s">
        <v>29</v>
      </c>
      <c r="D10" s="59"/>
      <c r="E10" s="52">
        <v>1.3</v>
      </c>
      <c r="F10" s="59">
        <f t="shared" si="7"/>
        <v>0</v>
      </c>
      <c r="G10" s="61"/>
      <c r="H10" s="59"/>
      <c r="I10" s="62">
        <f t="shared" si="0"/>
        <v>0</v>
      </c>
      <c r="J10" s="31">
        <f t="shared" si="8"/>
        <v>0</v>
      </c>
      <c r="K10" s="31">
        <f t="shared" si="1"/>
        <v>0</v>
      </c>
      <c r="L10" s="31">
        <f t="shared" si="2"/>
        <v>0</v>
      </c>
      <c r="M10" s="31">
        <f t="shared" si="3"/>
        <v>270.60000000000002</v>
      </c>
      <c r="N10" s="31">
        <f t="shared" si="4"/>
        <v>0</v>
      </c>
      <c r="O10" s="31">
        <f t="shared" si="5"/>
        <v>0</v>
      </c>
      <c r="P10" s="31">
        <f t="shared" si="9"/>
        <v>270.60000000000002</v>
      </c>
    </row>
    <row r="11" spans="1:17" x14ac:dyDescent="0.25">
      <c r="A11" s="44" t="s">
        <v>21</v>
      </c>
      <c r="B11" s="35">
        <f t="shared" ref="B11:B26" si="10">IF(A11=0,0,IF(LEN(A11)=1,1,INT(LEN(A11)/2)+1))</f>
        <v>3</v>
      </c>
      <c r="C11" s="36" t="s">
        <v>11</v>
      </c>
      <c r="D11" s="51">
        <v>10</v>
      </c>
      <c r="E11" s="52">
        <v>1.3</v>
      </c>
      <c r="F11" s="51">
        <f t="shared" si="7"/>
        <v>13</v>
      </c>
      <c r="G11" s="53"/>
      <c r="H11" s="51"/>
      <c r="I11" s="54">
        <f t="shared" si="0"/>
        <v>0</v>
      </c>
      <c r="J11" s="31">
        <f t="shared" si="8"/>
        <v>0</v>
      </c>
      <c r="K11" s="31">
        <f t="shared" si="1"/>
        <v>0</v>
      </c>
      <c r="L11" s="31">
        <f t="shared" si="2"/>
        <v>13</v>
      </c>
      <c r="M11" s="31">
        <f t="shared" si="3"/>
        <v>0</v>
      </c>
      <c r="N11" s="31">
        <f t="shared" si="4"/>
        <v>0</v>
      </c>
      <c r="O11" s="31">
        <f t="shared" si="5"/>
        <v>0</v>
      </c>
      <c r="P11" s="31">
        <f>SUM(J11:O11)</f>
        <v>13</v>
      </c>
    </row>
    <row r="12" spans="1:17" x14ac:dyDescent="0.25">
      <c r="A12" s="44" t="s">
        <v>22</v>
      </c>
      <c r="B12" s="35">
        <f t="shared" si="10"/>
        <v>3</v>
      </c>
      <c r="C12" s="36"/>
      <c r="D12" s="63"/>
      <c r="E12" s="64">
        <v>1.2</v>
      </c>
      <c r="F12" s="51">
        <f t="shared" si="7"/>
        <v>0</v>
      </c>
      <c r="G12" s="53"/>
      <c r="H12" s="51">
        <v>31</v>
      </c>
      <c r="I12" s="54">
        <f t="shared" si="0"/>
        <v>0</v>
      </c>
      <c r="J12" s="31">
        <f t="shared" si="8"/>
        <v>0</v>
      </c>
      <c r="K12" s="31">
        <f t="shared" si="1"/>
        <v>0</v>
      </c>
      <c r="L12" s="31">
        <f t="shared" si="2"/>
        <v>165.2</v>
      </c>
      <c r="M12" s="31">
        <f t="shared" si="3"/>
        <v>0</v>
      </c>
      <c r="N12" s="31">
        <f t="shared" si="4"/>
        <v>0</v>
      </c>
      <c r="O12" s="31">
        <f>IF(A12=0,SUMIF(Niveau,1,CNiv01),0)</f>
        <v>0</v>
      </c>
      <c r="P12" s="31">
        <f t="shared" si="9"/>
        <v>165.2</v>
      </c>
    </row>
    <row r="13" spans="1:17" x14ac:dyDescent="0.25">
      <c r="A13" s="69" t="s">
        <v>50</v>
      </c>
      <c r="B13" s="35">
        <f t="shared" si="10"/>
        <v>4</v>
      </c>
      <c r="C13" s="36"/>
      <c r="D13" s="63"/>
      <c r="E13" s="64">
        <v>2.2000000000000002</v>
      </c>
      <c r="F13" s="51">
        <f t="shared" ref="F13:F17" si="11">D13*E13</f>
        <v>0</v>
      </c>
      <c r="G13" s="53">
        <v>1</v>
      </c>
      <c r="H13" s="51">
        <v>30</v>
      </c>
      <c r="I13" s="54">
        <f t="shared" ref="I13:I17" si="12">H13*G13</f>
        <v>30</v>
      </c>
      <c r="J13" s="31">
        <f t="shared" si="8"/>
        <v>0</v>
      </c>
      <c r="K13" s="31">
        <f t="shared" si="1"/>
        <v>30</v>
      </c>
      <c r="L13" s="31">
        <f t="shared" si="2"/>
        <v>0</v>
      </c>
      <c r="M13" s="31">
        <f t="shared" si="3"/>
        <v>0</v>
      </c>
      <c r="N13" s="31">
        <f t="shared" si="4"/>
        <v>0</v>
      </c>
      <c r="O13" s="31">
        <f t="shared" si="5"/>
        <v>0</v>
      </c>
      <c r="P13" s="31">
        <f t="shared" ref="P13:P17" si="13">SUM(J13:O13)</f>
        <v>30</v>
      </c>
    </row>
    <row r="14" spans="1:17" x14ac:dyDescent="0.25">
      <c r="A14" s="69" t="s">
        <v>51</v>
      </c>
      <c r="B14" s="35">
        <f t="shared" si="10"/>
        <v>4</v>
      </c>
      <c r="C14" s="36"/>
      <c r="D14" s="63"/>
      <c r="E14" s="64">
        <v>3.2</v>
      </c>
      <c r="F14" s="51">
        <f t="shared" si="11"/>
        <v>0</v>
      </c>
      <c r="G14" s="53"/>
      <c r="H14" s="51">
        <v>32</v>
      </c>
      <c r="I14" s="54">
        <f t="shared" si="12"/>
        <v>0</v>
      </c>
      <c r="J14" s="31">
        <f t="shared" si="8"/>
        <v>0</v>
      </c>
      <c r="K14" s="31">
        <f t="shared" si="1"/>
        <v>135.19999999999999</v>
      </c>
      <c r="L14" s="31">
        <f t="shared" si="2"/>
        <v>0</v>
      </c>
      <c r="M14" s="31">
        <f t="shared" si="3"/>
        <v>0</v>
      </c>
      <c r="N14" s="31">
        <f t="shared" si="4"/>
        <v>0</v>
      </c>
      <c r="O14" s="31">
        <f t="shared" si="5"/>
        <v>0</v>
      </c>
      <c r="P14" s="31">
        <f t="shared" si="13"/>
        <v>135.19999999999999</v>
      </c>
    </row>
    <row r="15" spans="1:17" x14ac:dyDescent="0.25">
      <c r="A15" s="70" t="s">
        <v>52</v>
      </c>
      <c r="B15" s="35">
        <f t="shared" si="10"/>
        <v>5</v>
      </c>
      <c r="C15" s="36"/>
      <c r="D15" s="63">
        <v>1</v>
      </c>
      <c r="E15" s="64">
        <v>4.2</v>
      </c>
      <c r="F15" s="51">
        <f t="shared" si="11"/>
        <v>4.2</v>
      </c>
      <c r="G15" s="53">
        <v>1</v>
      </c>
      <c r="H15" s="51">
        <v>33</v>
      </c>
      <c r="I15" s="54">
        <f t="shared" si="12"/>
        <v>33</v>
      </c>
      <c r="J15" s="31">
        <f t="shared" si="8"/>
        <v>37.200000000000003</v>
      </c>
      <c r="K15" s="31">
        <f t="shared" si="1"/>
        <v>0</v>
      </c>
      <c r="L15" s="31">
        <f t="shared" si="2"/>
        <v>0</v>
      </c>
      <c r="M15" s="31">
        <f t="shared" si="3"/>
        <v>0</v>
      </c>
      <c r="N15" s="31">
        <f t="shared" si="4"/>
        <v>0</v>
      </c>
      <c r="O15" s="31">
        <f t="shared" si="5"/>
        <v>0</v>
      </c>
      <c r="P15" s="31">
        <f t="shared" si="13"/>
        <v>37.200000000000003</v>
      </c>
    </row>
    <row r="16" spans="1:17" x14ac:dyDescent="0.25">
      <c r="A16" s="70" t="s">
        <v>53</v>
      </c>
      <c r="B16" s="35">
        <f t="shared" si="10"/>
        <v>5</v>
      </c>
      <c r="C16" s="36"/>
      <c r="D16" s="63">
        <v>2</v>
      </c>
      <c r="E16" s="64">
        <v>5.2</v>
      </c>
      <c r="F16" s="51">
        <f t="shared" si="11"/>
        <v>10.4</v>
      </c>
      <c r="G16" s="53">
        <v>1</v>
      </c>
      <c r="H16" s="51">
        <v>34</v>
      </c>
      <c r="I16" s="54">
        <f t="shared" si="12"/>
        <v>34</v>
      </c>
      <c r="J16" s="31">
        <f t="shared" si="8"/>
        <v>44.4</v>
      </c>
      <c r="K16" s="31">
        <f t="shared" si="1"/>
        <v>0</v>
      </c>
      <c r="L16" s="31">
        <f t="shared" si="2"/>
        <v>0</v>
      </c>
      <c r="M16" s="31">
        <f t="shared" si="3"/>
        <v>0</v>
      </c>
      <c r="N16" s="31">
        <f t="shared" si="4"/>
        <v>0</v>
      </c>
      <c r="O16" s="31">
        <f t="shared" si="5"/>
        <v>0</v>
      </c>
      <c r="P16" s="31">
        <f t="shared" si="13"/>
        <v>44.4</v>
      </c>
    </row>
    <row r="17" spans="1:17" x14ac:dyDescent="0.25">
      <c r="A17" s="70" t="s">
        <v>54</v>
      </c>
      <c r="B17" s="35">
        <f t="shared" si="10"/>
        <v>5</v>
      </c>
      <c r="C17" s="36"/>
      <c r="D17" s="63">
        <v>3</v>
      </c>
      <c r="E17" s="64">
        <v>6.2</v>
      </c>
      <c r="F17" s="51">
        <f t="shared" si="11"/>
        <v>18.600000000000001</v>
      </c>
      <c r="G17" s="53">
        <v>1</v>
      </c>
      <c r="H17" s="51">
        <v>35</v>
      </c>
      <c r="I17" s="54">
        <f t="shared" si="12"/>
        <v>35</v>
      </c>
      <c r="J17" s="31">
        <f t="shared" si="8"/>
        <v>53.6</v>
      </c>
      <c r="K17" s="31">
        <f t="shared" si="1"/>
        <v>0</v>
      </c>
      <c r="L17" s="31">
        <f t="shared" si="2"/>
        <v>0</v>
      </c>
      <c r="M17" s="31">
        <f t="shared" si="3"/>
        <v>0</v>
      </c>
      <c r="N17" s="31">
        <f t="shared" si="4"/>
        <v>0</v>
      </c>
      <c r="O17" s="31">
        <f t="shared" si="5"/>
        <v>0</v>
      </c>
      <c r="P17" s="31">
        <f t="shared" si="13"/>
        <v>53.6</v>
      </c>
    </row>
    <row r="18" spans="1:17" x14ac:dyDescent="0.25">
      <c r="A18" s="44" t="s">
        <v>28</v>
      </c>
      <c r="B18" s="35">
        <f t="shared" si="10"/>
        <v>3</v>
      </c>
      <c r="C18" s="36" t="s">
        <v>10</v>
      </c>
      <c r="D18" s="72">
        <v>1</v>
      </c>
      <c r="E18" s="73">
        <v>1</v>
      </c>
      <c r="F18" s="72">
        <f t="shared" si="7"/>
        <v>1</v>
      </c>
      <c r="G18" s="53">
        <v>0</v>
      </c>
      <c r="H18" s="51">
        <v>0</v>
      </c>
      <c r="I18" s="54">
        <f t="shared" si="0"/>
        <v>0</v>
      </c>
      <c r="J18" s="31">
        <f t="shared" si="8"/>
        <v>0</v>
      </c>
      <c r="K18" s="31">
        <f t="shared" si="1"/>
        <v>0</v>
      </c>
      <c r="L18" s="31">
        <f t="shared" si="2"/>
        <v>92.4</v>
      </c>
      <c r="M18" s="31">
        <f t="shared" si="3"/>
        <v>0</v>
      </c>
      <c r="N18" s="31">
        <f t="shared" si="4"/>
        <v>0</v>
      </c>
      <c r="O18" s="31">
        <f t="shared" si="5"/>
        <v>0</v>
      </c>
      <c r="P18" s="31">
        <f t="shared" si="9"/>
        <v>92.4</v>
      </c>
    </row>
    <row r="19" spans="1:17" x14ac:dyDescent="0.25">
      <c r="A19" s="69" t="s">
        <v>55</v>
      </c>
      <c r="B19" s="35">
        <f t="shared" si="10"/>
        <v>4</v>
      </c>
      <c r="C19" s="36" t="s">
        <v>49</v>
      </c>
      <c r="D19" s="63">
        <v>10</v>
      </c>
      <c r="E19" s="64">
        <v>1.2</v>
      </c>
      <c r="F19" s="51">
        <f t="shared" si="7"/>
        <v>12</v>
      </c>
      <c r="G19" s="53">
        <v>1</v>
      </c>
      <c r="H19" s="51">
        <v>25</v>
      </c>
      <c r="I19" s="54">
        <f t="shared" si="0"/>
        <v>25</v>
      </c>
      <c r="J19" s="31">
        <f t="shared" si="8"/>
        <v>0</v>
      </c>
      <c r="K19" s="31">
        <f t="shared" si="1"/>
        <v>37</v>
      </c>
      <c r="L19" s="31">
        <f t="shared" si="2"/>
        <v>0</v>
      </c>
      <c r="M19" s="31">
        <f t="shared" si="3"/>
        <v>0</v>
      </c>
      <c r="N19" s="31">
        <f t="shared" si="4"/>
        <v>0</v>
      </c>
      <c r="O19" s="31">
        <f t="shared" si="5"/>
        <v>0</v>
      </c>
      <c r="P19" s="31">
        <f t="shared" ref="P19" si="14">SUM(J19:O19)</f>
        <v>37</v>
      </c>
    </row>
    <row r="20" spans="1:17" x14ac:dyDescent="0.25">
      <c r="A20" s="69" t="s">
        <v>56</v>
      </c>
      <c r="B20" s="35">
        <f t="shared" si="10"/>
        <v>4</v>
      </c>
      <c r="C20" s="36" t="s">
        <v>49</v>
      </c>
      <c r="D20" s="63">
        <v>1</v>
      </c>
      <c r="E20" s="64">
        <v>1.2</v>
      </c>
      <c r="F20" s="51">
        <f t="shared" si="7"/>
        <v>1.2</v>
      </c>
      <c r="G20" s="53">
        <v>1</v>
      </c>
      <c r="H20" s="51">
        <v>26</v>
      </c>
      <c r="I20" s="54">
        <f t="shared" ref="I20:I22" si="15">H20*G20</f>
        <v>26</v>
      </c>
      <c r="J20" s="31">
        <f t="shared" si="8"/>
        <v>0</v>
      </c>
      <c r="K20" s="31">
        <f t="shared" si="1"/>
        <v>27.2</v>
      </c>
      <c r="L20" s="31">
        <f t="shared" si="2"/>
        <v>0</v>
      </c>
      <c r="M20" s="31">
        <f t="shared" si="3"/>
        <v>0</v>
      </c>
      <c r="N20" s="31">
        <f t="shared" si="4"/>
        <v>0</v>
      </c>
      <c r="O20" s="31">
        <f t="shared" si="5"/>
        <v>0</v>
      </c>
      <c r="P20" s="31">
        <f t="shared" ref="P20:P21" si="16">SUM(J20:O20)</f>
        <v>27.2</v>
      </c>
    </row>
    <row r="21" spans="1:17" x14ac:dyDescent="0.25">
      <c r="A21" s="69" t="s">
        <v>57</v>
      </c>
      <c r="B21" s="35">
        <f t="shared" si="10"/>
        <v>4</v>
      </c>
      <c r="C21" s="36" t="s">
        <v>49</v>
      </c>
      <c r="D21" s="63">
        <v>1</v>
      </c>
      <c r="E21" s="64">
        <v>1.2</v>
      </c>
      <c r="F21" s="51">
        <f t="shared" si="7"/>
        <v>1.2</v>
      </c>
      <c r="G21" s="53">
        <v>1</v>
      </c>
      <c r="H21" s="51">
        <v>27</v>
      </c>
      <c r="I21" s="54">
        <f t="shared" si="15"/>
        <v>27</v>
      </c>
      <c r="J21" s="31">
        <f t="shared" si="8"/>
        <v>0</v>
      </c>
      <c r="K21" s="31">
        <f t="shared" si="1"/>
        <v>28.2</v>
      </c>
      <c r="L21" s="31">
        <f t="shared" si="2"/>
        <v>0</v>
      </c>
      <c r="M21" s="31">
        <f t="shared" si="3"/>
        <v>0</v>
      </c>
      <c r="N21" s="31">
        <f t="shared" si="4"/>
        <v>0</v>
      </c>
      <c r="O21" s="31">
        <f t="shared" si="5"/>
        <v>0</v>
      </c>
      <c r="P21" s="31">
        <f t="shared" si="16"/>
        <v>28.2</v>
      </c>
    </row>
    <row r="22" spans="1:17" x14ac:dyDescent="0.25">
      <c r="A22" s="41" t="s">
        <v>19</v>
      </c>
      <c r="B22" s="42">
        <f t="shared" si="10"/>
        <v>2</v>
      </c>
      <c r="C22" s="43" t="s">
        <v>25</v>
      </c>
      <c r="D22" s="59"/>
      <c r="E22" s="60"/>
      <c r="F22" s="60">
        <f t="shared" ref="F22:F23" si="17">D22*E22</f>
        <v>0</v>
      </c>
      <c r="G22" s="61">
        <v>1</v>
      </c>
      <c r="H22" s="59">
        <v>27</v>
      </c>
      <c r="I22" s="62">
        <f t="shared" si="15"/>
        <v>27</v>
      </c>
      <c r="J22" s="31">
        <f t="shared" si="8"/>
        <v>0</v>
      </c>
      <c r="K22" s="31">
        <f t="shared" si="1"/>
        <v>0</v>
      </c>
      <c r="L22" s="31">
        <f t="shared" si="2"/>
        <v>0</v>
      </c>
      <c r="M22" s="31">
        <f t="shared" si="3"/>
        <v>30</v>
      </c>
      <c r="N22" s="31">
        <f t="shared" si="4"/>
        <v>0</v>
      </c>
      <c r="O22" s="31">
        <f t="shared" si="5"/>
        <v>0</v>
      </c>
      <c r="P22" s="31">
        <f t="shared" si="9"/>
        <v>30</v>
      </c>
    </row>
    <row r="23" spans="1:17" x14ac:dyDescent="0.25">
      <c r="A23" s="44" t="s">
        <v>23</v>
      </c>
      <c r="B23" s="35">
        <f t="shared" si="10"/>
        <v>3</v>
      </c>
      <c r="C23" s="45" t="s">
        <v>26</v>
      </c>
      <c r="D23" s="63">
        <v>10</v>
      </c>
      <c r="E23" s="64">
        <v>1</v>
      </c>
      <c r="F23" s="51">
        <f t="shared" si="17"/>
        <v>10</v>
      </c>
      <c r="G23" s="53"/>
      <c r="H23" s="51"/>
      <c r="I23" s="54"/>
      <c r="J23" s="31">
        <f t="shared" si="8"/>
        <v>0</v>
      </c>
      <c r="K23" s="31">
        <f t="shared" si="1"/>
        <v>0</v>
      </c>
      <c r="L23" s="31">
        <f t="shared" si="2"/>
        <v>10</v>
      </c>
      <c r="M23" s="31">
        <f t="shared" si="3"/>
        <v>0</v>
      </c>
      <c r="N23" s="31">
        <f t="shared" si="4"/>
        <v>0</v>
      </c>
      <c r="O23" s="31">
        <f t="shared" si="5"/>
        <v>0</v>
      </c>
      <c r="P23" s="31">
        <f t="shared" si="9"/>
        <v>10</v>
      </c>
    </row>
    <row r="24" spans="1:17" x14ac:dyDescent="0.25">
      <c r="A24" s="44" t="s">
        <v>24</v>
      </c>
      <c r="B24" s="35">
        <f t="shared" si="10"/>
        <v>3</v>
      </c>
      <c r="C24" s="45" t="s">
        <v>26</v>
      </c>
      <c r="D24" s="63">
        <v>20</v>
      </c>
      <c r="E24" s="64">
        <v>1</v>
      </c>
      <c r="F24" s="51">
        <f t="shared" si="7"/>
        <v>20</v>
      </c>
      <c r="G24" s="53"/>
      <c r="H24" s="51"/>
      <c r="I24" s="54"/>
      <c r="J24" s="31">
        <f t="shared" si="8"/>
        <v>0</v>
      </c>
      <c r="K24" s="31">
        <f t="shared" si="1"/>
        <v>0</v>
      </c>
      <c r="L24" s="31">
        <f t="shared" si="2"/>
        <v>20</v>
      </c>
      <c r="M24" s="31">
        <f t="shared" si="3"/>
        <v>0</v>
      </c>
      <c r="N24" s="31">
        <f t="shared" si="4"/>
        <v>0</v>
      </c>
      <c r="O24" s="31">
        <f t="shared" si="5"/>
        <v>0</v>
      </c>
      <c r="P24" s="31">
        <f t="shared" si="9"/>
        <v>20</v>
      </c>
    </row>
    <row r="25" spans="1:17" x14ac:dyDescent="0.25">
      <c r="A25" s="41" t="s">
        <v>20</v>
      </c>
      <c r="B25" s="42">
        <f t="shared" si="10"/>
        <v>2</v>
      </c>
      <c r="C25" s="43" t="s">
        <v>30</v>
      </c>
      <c r="D25" s="59"/>
      <c r="E25" s="60"/>
      <c r="F25" s="59">
        <f t="shared" ref="F25" si="18">D25*E25</f>
        <v>0</v>
      </c>
      <c r="G25" s="61">
        <v>2</v>
      </c>
      <c r="H25" s="59">
        <v>20</v>
      </c>
      <c r="I25" s="62">
        <f t="shared" ref="I25" si="19">H25*G25</f>
        <v>40</v>
      </c>
      <c r="J25" s="31">
        <f t="shared" si="8"/>
        <v>0</v>
      </c>
      <c r="K25" s="31">
        <f t="shared" si="1"/>
        <v>0</v>
      </c>
      <c r="L25" s="31">
        <f t="shared" si="2"/>
        <v>0</v>
      </c>
      <c r="M25" s="31">
        <f t="shared" si="3"/>
        <v>40</v>
      </c>
      <c r="N25" s="31">
        <f t="shared" si="4"/>
        <v>0</v>
      </c>
      <c r="O25" s="31">
        <f t="shared" si="5"/>
        <v>0</v>
      </c>
      <c r="P25" s="31">
        <f t="shared" si="9"/>
        <v>40</v>
      </c>
    </row>
    <row r="26" spans="1:17" s="40" customFormat="1" ht="15.75" thickBot="1" x14ac:dyDescent="0.3">
      <c r="A26" s="37">
        <v>4</v>
      </c>
      <c r="B26" s="38">
        <f t="shared" si="10"/>
        <v>1</v>
      </c>
      <c r="C26" s="46" t="s">
        <v>13</v>
      </c>
      <c r="D26" s="65">
        <v>10</v>
      </c>
      <c r="E26" s="66">
        <v>1.4</v>
      </c>
      <c r="F26" s="65">
        <f t="shared" si="7"/>
        <v>14</v>
      </c>
      <c r="G26" s="67"/>
      <c r="H26" s="65"/>
      <c r="I26" s="68">
        <f t="shared" si="0"/>
        <v>0</v>
      </c>
      <c r="J26" s="31">
        <f t="shared" si="8"/>
        <v>0</v>
      </c>
      <c r="K26" s="31">
        <f t="shared" si="1"/>
        <v>0</v>
      </c>
      <c r="L26" s="31">
        <f t="shared" si="2"/>
        <v>0</v>
      </c>
      <c r="M26" s="31">
        <f t="shared" si="3"/>
        <v>0</v>
      </c>
      <c r="N26" s="31">
        <f t="shared" si="4"/>
        <v>14</v>
      </c>
      <c r="O26" s="31">
        <f t="shared" si="5"/>
        <v>0</v>
      </c>
      <c r="P26" s="31">
        <f t="shared" si="9"/>
        <v>14</v>
      </c>
      <c r="Q26" s="31"/>
    </row>
  </sheetData>
  <mergeCells count="1">
    <mergeCell ref="J4:O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1"/>
  <sheetViews>
    <sheetView workbookViewId="0">
      <selection activeCell="F23" sqref="F23"/>
    </sheetView>
  </sheetViews>
  <sheetFormatPr baseColWidth="10" defaultRowHeight="14.25" x14ac:dyDescent="0.2"/>
  <cols>
    <col min="2" max="2" width="6.375" customWidth="1"/>
    <col min="3" max="3" width="7" bestFit="1" customWidth="1"/>
    <col min="4" max="4" width="14.875" bestFit="1" customWidth="1"/>
    <col min="5" max="5" width="12.5" bestFit="1" customWidth="1"/>
    <col min="6" max="6" width="14.5" bestFit="1" customWidth="1"/>
    <col min="7" max="7" width="14.5" customWidth="1"/>
    <col min="8" max="8" width="17.5" bestFit="1" customWidth="1"/>
    <col min="9" max="9" width="20" bestFit="1" customWidth="1"/>
    <col min="10" max="11" width="13" customWidth="1"/>
    <col min="12" max="12" width="11.875" bestFit="1" customWidth="1"/>
    <col min="14" max="14" width="11.875" bestFit="1" customWidth="1"/>
  </cols>
  <sheetData>
    <row r="2" spans="1:16" ht="15" thickBot="1" x14ac:dyDescent="0.25"/>
    <row r="3" spans="1:16" ht="15" thickBot="1" x14ac:dyDescent="0.25">
      <c r="B3" s="3" t="s">
        <v>41</v>
      </c>
      <c r="C3" s="3" t="s">
        <v>14</v>
      </c>
      <c r="D3" s="4" t="s">
        <v>0</v>
      </c>
      <c r="E3" s="4" t="s">
        <v>5</v>
      </c>
      <c r="F3" s="4" t="s">
        <v>6</v>
      </c>
      <c r="G3" s="4" t="s">
        <v>7</v>
      </c>
      <c r="H3" s="4" t="s">
        <v>3</v>
      </c>
      <c r="I3" s="7" t="s">
        <v>4</v>
      </c>
      <c r="J3" s="8" t="s">
        <v>8</v>
      </c>
      <c r="K3" s="5" t="s">
        <v>15</v>
      </c>
      <c r="L3" s="6" t="s">
        <v>27</v>
      </c>
      <c r="P3" s="5" t="s">
        <v>17</v>
      </c>
    </row>
    <row r="4" spans="1:16" x14ac:dyDescent="0.2">
      <c r="A4" s="13">
        <v>0</v>
      </c>
      <c r="B4" s="13">
        <f>LEN(A4)</f>
        <v>1</v>
      </c>
      <c r="C4" s="2">
        <f>IF(A4=0,0,IF(LEN(A4)=1,1,MOD(LEN(A4),2)+1))</f>
        <v>0</v>
      </c>
      <c r="D4" s="1" t="s">
        <v>16</v>
      </c>
      <c r="E4" s="9"/>
      <c r="F4" s="1"/>
      <c r="G4" s="9">
        <f>E4*F4</f>
        <v>0</v>
      </c>
      <c r="H4" s="1"/>
      <c r="I4" s="9"/>
      <c r="J4" s="11">
        <f t="shared" ref="J4:J16" si="0">I4*H4</f>
        <v>0</v>
      </c>
      <c r="K4">
        <f>G4+J4</f>
        <v>0</v>
      </c>
      <c r="L4">
        <f>IF(A4=0,SUMIF($C$4:$C$16,1,$G$4:$G$16)+SUMIF($C$4:$C$16,1,$J$4:$J$16),IF(AND(C4=1,COUNTIF($A$4:$A$16,A4&amp;"-*")=0),K4,IF(COUNTIF($A$4:$A$16,A4)=1,K4,SUMIFS($K$4:$K$16,$C$4:$C$16,C4+1,$A$4:$A$16,A4&amp;"-*"))))</f>
        <v>56</v>
      </c>
      <c r="P4" s="12">
        <v>151</v>
      </c>
    </row>
    <row r="5" spans="1:16" s="26" customFormat="1" x14ac:dyDescent="0.2">
      <c r="A5" s="21">
        <v>1</v>
      </c>
      <c r="B5" s="13">
        <f t="shared" ref="B5:B16" si="1">LEN(A5)</f>
        <v>1</v>
      </c>
      <c r="C5" s="22">
        <f t="shared" ref="C5:C7" si="2">IF(A5=0,0,IF(LEN(A5)=1,1,MOD(LEN(A5),2)+1))</f>
        <v>1</v>
      </c>
      <c r="D5" s="23" t="s">
        <v>2</v>
      </c>
      <c r="E5" s="24">
        <v>5</v>
      </c>
      <c r="F5" s="23">
        <v>1.2</v>
      </c>
      <c r="G5" s="24">
        <f t="shared" ref="G5:G16" si="3">E5*F5</f>
        <v>6</v>
      </c>
      <c r="H5" s="23">
        <v>1</v>
      </c>
      <c r="I5" s="24">
        <v>30</v>
      </c>
      <c r="J5" s="25">
        <f t="shared" si="0"/>
        <v>30</v>
      </c>
      <c r="K5" s="26">
        <f t="shared" ref="K5:K16" si="4">G5+J5</f>
        <v>36</v>
      </c>
      <c r="L5" s="26">
        <f>IF(A5=0,SUMIF($C$4:$C$16,1,$K$4:$K$16),IF(AND(C5=1,COUNTIF($A$4:$A$16,A5&amp;"-*")=0),K5,IF(COUNTIF($A$4:$A$16,A5)=1,K5,SUMIFS($K$4:$K$16,$C$4:$C$16,C5+1,$A$4:$A$16,A5&amp;"-*"))))</f>
        <v>36</v>
      </c>
      <c r="P5" s="27">
        <v>6</v>
      </c>
    </row>
    <row r="6" spans="1:16" s="26" customFormat="1" x14ac:dyDescent="0.2">
      <c r="A6" s="21">
        <v>2</v>
      </c>
      <c r="B6" s="13">
        <f t="shared" si="1"/>
        <v>1</v>
      </c>
      <c r="C6" s="22">
        <f t="shared" si="2"/>
        <v>1</v>
      </c>
      <c r="D6" s="23" t="s">
        <v>1</v>
      </c>
      <c r="E6" s="24">
        <v>5</v>
      </c>
      <c r="F6" s="23">
        <v>1.2</v>
      </c>
      <c r="G6" s="24">
        <f t="shared" si="3"/>
        <v>6</v>
      </c>
      <c r="H6" s="23"/>
      <c r="I6" s="24"/>
      <c r="J6" s="25">
        <f t="shared" si="0"/>
        <v>0</v>
      </c>
      <c r="K6" s="26">
        <f t="shared" si="4"/>
        <v>6</v>
      </c>
      <c r="L6" s="26">
        <f>IF(A6=0,SUMIF($C$4:$C$16,1,$K$4:$K$16),IF(AND(C6=1,COUNTIF($A$4:$A$16,A6&amp;"-*")=0),K6,IF(COUNTIF($A$4:$A$16,A6)=1,K6,SUMIFS($K$4:$K$16,$C$4:$C$16,C6+1,$A$4:$A$16,A6&amp;"-*"))))</f>
        <v>6</v>
      </c>
      <c r="P6" s="27">
        <v>6</v>
      </c>
    </row>
    <row r="7" spans="1:16" s="26" customFormat="1" x14ac:dyDescent="0.2">
      <c r="A7" s="21">
        <v>3</v>
      </c>
      <c r="B7" s="13">
        <f t="shared" si="1"/>
        <v>1</v>
      </c>
      <c r="C7" s="22">
        <f t="shared" si="2"/>
        <v>1</v>
      </c>
      <c r="D7" s="23" t="s">
        <v>9</v>
      </c>
      <c r="E7" s="24"/>
      <c r="F7" s="23"/>
      <c r="G7" s="24"/>
      <c r="H7" s="23"/>
      <c r="I7" s="24"/>
      <c r="J7" s="25"/>
      <c r="K7" s="26">
        <f t="shared" si="4"/>
        <v>0</v>
      </c>
      <c r="L7" s="26">
        <f>IF(A7=0,SUMIF($C$4:$C$16,1,$K$4:$K$16),IF(AND(C7=1,COUNTIF($A$4:$A$16,A7&amp;"-*")=0),K7,SUMIFS($G$4:$G$16,$C$4:$C$16,C7+1,$B$4:$B$16,B7+2)+SUMIFS($J$4:$J$16,$C$4:$C$16,C7+1,$B$4:$B$16,B7+2)))</f>
        <v>40</v>
      </c>
      <c r="P7" s="27">
        <v>125</v>
      </c>
    </row>
    <row r="8" spans="1:16" x14ac:dyDescent="0.2">
      <c r="A8" s="15" t="s">
        <v>18</v>
      </c>
      <c r="B8" s="13">
        <f t="shared" si="1"/>
        <v>3</v>
      </c>
      <c r="C8" s="16">
        <f>IF(A8=0,0,IF(LEN(A8)=1,1,INT(LEN(A8)/2)+1))</f>
        <v>2</v>
      </c>
      <c r="D8" s="17" t="s">
        <v>29</v>
      </c>
      <c r="E8" s="18"/>
      <c r="F8" s="17"/>
      <c r="G8" s="18">
        <f t="shared" si="3"/>
        <v>0</v>
      </c>
      <c r="H8" s="17"/>
      <c r="I8" s="18"/>
      <c r="J8" s="19">
        <f t="shared" si="0"/>
        <v>0</v>
      </c>
      <c r="K8" s="20">
        <f t="shared" si="4"/>
        <v>0</v>
      </c>
      <c r="L8" s="26">
        <f>IF(A8=0,SUMIF($C$4:$C$16,1,$K$4:$K$16),IF(AND(C8=1,COUNTIF($A$4:$A$16,A8&amp;"-*")=0),K8,SUMIFS($G$4:$G$16,$C$4:$C$16,C8+1,$B$4:$B$16,B8+2)+SUMIFS($J$4:$J$16,$C$4:$C$16,C8+1,$A$4:$A$16,A8&amp;"-*")))</f>
        <v>85</v>
      </c>
      <c r="P8" s="12">
        <v>85</v>
      </c>
    </row>
    <row r="9" spans="1:16" x14ac:dyDescent="0.2">
      <c r="A9" s="14" t="s">
        <v>21</v>
      </c>
      <c r="B9" s="13">
        <f t="shared" si="1"/>
        <v>5</v>
      </c>
      <c r="C9" s="2">
        <f t="shared" ref="C9:C16" si="5">IF(A9=0,0,IF(LEN(A9)=1,1,INT(LEN(A9)/2)+1))</f>
        <v>3</v>
      </c>
      <c r="D9" s="1" t="s">
        <v>11</v>
      </c>
      <c r="E9" s="9">
        <v>10</v>
      </c>
      <c r="F9" s="1">
        <v>1.3</v>
      </c>
      <c r="G9" s="9">
        <f t="shared" si="3"/>
        <v>13</v>
      </c>
      <c r="H9" s="1"/>
      <c r="I9" s="9"/>
      <c r="J9" s="11">
        <f t="shared" si="0"/>
        <v>0</v>
      </c>
      <c r="K9">
        <f t="shared" si="4"/>
        <v>13</v>
      </c>
      <c r="L9">
        <f>IF(A9=0,SUMIF($C$4:$C$16,1,$K$4:$K$16),IF(AND(C9=1,COUNTIF($A$4:$A$16,A9&amp;"-*")=0),K9,IF(COUNTIF($A$4:$A$16,A9)=1,K9,SUMIFS($K$4:$K$16,$C$4:$C$16,C9+1,$A$4:$A$16,A9&amp;"-*"))))</f>
        <v>13</v>
      </c>
      <c r="P9" s="12">
        <v>13</v>
      </c>
    </row>
    <row r="10" spans="1:16" x14ac:dyDescent="0.2">
      <c r="A10" s="14" t="s">
        <v>22</v>
      </c>
      <c r="B10" s="13">
        <f t="shared" si="1"/>
        <v>5</v>
      </c>
      <c r="C10" s="2">
        <f t="shared" si="5"/>
        <v>3</v>
      </c>
      <c r="D10" s="1" t="s">
        <v>12</v>
      </c>
      <c r="E10" s="10">
        <v>10</v>
      </c>
      <c r="F10" s="6">
        <v>1.2</v>
      </c>
      <c r="G10" s="9">
        <f t="shared" si="3"/>
        <v>12</v>
      </c>
      <c r="H10" s="1"/>
      <c r="I10" s="9"/>
      <c r="J10" s="11">
        <f t="shared" si="0"/>
        <v>0</v>
      </c>
      <c r="K10">
        <f t="shared" si="4"/>
        <v>12</v>
      </c>
      <c r="L10">
        <f>IF(A10=0,SUMIF($C$4:$C$16,1,$K$4:$K$16),IF(AND(C10=1,COUNTIF($A$4:$A$16,A10&amp;"-*")=0),K10,IF(COUNTIF($A$4:$A$16,A10)=1,K10,SUMIFS($K$4:$K$16,$C$4:$C$16,C10+1,$A$4:$A$16,A10&amp;"-*"))))</f>
        <v>12</v>
      </c>
      <c r="P10" s="12">
        <v>12</v>
      </c>
    </row>
    <row r="11" spans="1:16" x14ac:dyDescent="0.2">
      <c r="A11" s="14" t="s">
        <v>28</v>
      </c>
      <c r="B11" s="13">
        <f t="shared" si="1"/>
        <v>5</v>
      </c>
      <c r="C11" s="2">
        <f t="shared" si="5"/>
        <v>3</v>
      </c>
      <c r="D11" s="1" t="s">
        <v>10</v>
      </c>
      <c r="E11" s="10"/>
      <c r="F11" s="6"/>
      <c r="G11" s="9">
        <f t="shared" ref="G11" si="6">E11*F11</f>
        <v>0</v>
      </c>
      <c r="H11" s="1">
        <v>2</v>
      </c>
      <c r="I11" s="9">
        <v>30</v>
      </c>
      <c r="J11" s="11">
        <f t="shared" ref="J11" si="7">I11*H11</f>
        <v>60</v>
      </c>
      <c r="K11">
        <f t="shared" si="4"/>
        <v>60</v>
      </c>
      <c r="L11">
        <f>IF(A11=0,SUMIF($C$4:$C$16,1,$K$4:$K$16),IF(AND(C11=1,COUNTIF($A$4:$A$16,A11&amp;"-*")=0),K11,IF(COUNTIF($A$4:$A$16,A11)=1,K11,SUMIFS($K$4:$K$16,$C$4:$C$16,C11+1,$A$4:$A$16,A11&amp;"-*"))))</f>
        <v>60</v>
      </c>
      <c r="P11" s="12"/>
    </row>
    <row r="12" spans="1:16" x14ac:dyDescent="0.2">
      <c r="A12" s="15" t="s">
        <v>19</v>
      </c>
      <c r="B12" s="13">
        <f t="shared" si="1"/>
        <v>3</v>
      </c>
      <c r="C12" s="16">
        <f t="shared" si="5"/>
        <v>2</v>
      </c>
      <c r="D12" s="17" t="s">
        <v>25</v>
      </c>
      <c r="E12" s="18"/>
      <c r="F12" s="17"/>
      <c r="G12" s="18"/>
      <c r="H12" s="17"/>
      <c r="I12" s="18"/>
      <c r="J12" s="19"/>
      <c r="K12" s="20">
        <f t="shared" si="4"/>
        <v>0</v>
      </c>
      <c r="L12" s="20">
        <f>IF(A12=0,SUMIF($C$4:$C$16,1,$K$4:$K$16),IF(AND(C12=1,COUNTIF($A$4:$A$16,A12&amp;"-*")=0),K12,SUMIFS($K$4:$K$16,$C$4:$C$16,C12+1,$A$4:$A$16,A12&amp;"-*")))</f>
        <v>50</v>
      </c>
      <c r="P12" s="12"/>
    </row>
    <row r="13" spans="1:16" x14ac:dyDescent="0.2">
      <c r="A13" s="14" t="s">
        <v>23</v>
      </c>
      <c r="B13" s="13">
        <f t="shared" si="1"/>
        <v>5</v>
      </c>
      <c r="C13" s="2">
        <f t="shared" si="5"/>
        <v>3</v>
      </c>
      <c r="D13" s="6" t="s">
        <v>26</v>
      </c>
      <c r="E13" s="10"/>
      <c r="F13" s="6"/>
      <c r="G13" s="9"/>
      <c r="H13" s="1"/>
      <c r="I13" s="9"/>
      <c r="J13" s="11">
        <v>20</v>
      </c>
      <c r="K13">
        <f t="shared" si="4"/>
        <v>20</v>
      </c>
      <c r="L13">
        <f>IF(A13=0,SUMIF($C$4:$C$16,1,$K$4:$K$16),IF(AND(C13=1,COUNTIF($A$4:$A$16,A13&amp;"-*")=0),K13,IF(COUNTIF($A$4:$A$16,A13)=1,K13,SUMIFS($K$4:$K$16,$C$4:$C$16,C13+1,$A$4:$A$16,A13&amp;"-*"))))</f>
        <v>20</v>
      </c>
      <c r="P13" s="12"/>
    </row>
    <row r="14" spans="1:16" x14ac:dyDescent="0.2">
      <c r="A14" s="14" t="s">
        <v>24</v>
      </c>
      <c r="B14" s="13">
        <f t="shared" si="1"/>
        <v>5</v>
      </c>
      <c r="C14" s="2">
        <f t="shared" si="5"/>
        <v>3</v>
      </c>
      <c r="D14" s="6" t="s">
        <v>26</v>
      </c>
      <c r="E14" s="10"/>
      <c r="F14" s="6"/>
      <c r="G14" s="9"/>
      <c r="H14" s="1"/>
      <c r="I14" s="9"/>
      <c r="J14" s="11">
        <v>30</v>
      </c>
      <c r="K14">
        <f t="shared" si="4"/>
        <v>30</v>
      </c>
      <c r="L14">
        <f>IF(A14=0,SUMIF($C$4:$C$16,1,$K$4:$K$16),IF(AND(C14=1,COUNTIF($A$4:$A$16,A14&amp;"-*")=0),K14,IF(COUNTIF($A$4:$A$16,A14)=1,K14,SUMIFS($K$4:$K$16,$C$4:$C$16,C14+1,$A$4:$A$16,A14&amp;"-*"))))</f>
        <v>30</v>
      </c>
      <c r="P14" s="12"/>
    </row>
    <row r="15" spans="1:16" x14ac:dyDescent="0.2">
      <c r="A15" s="15" t="s">
        <v>20</v>
      </c>
      <c r="B15" s="13">
        <f t="shared" si="1"/>
        <v>3</v>
      </c>
      <c r="C15" s="16">
        <f t="shared" si="5"/>
        <v>2</v>
      </c>
      <c r="D15" s="17" t="s">
        <v>30</v>
      </c>
      <c r="E15" s="18"/>
      <c r="F15" s="17"/>
      <c r="G15" s="18">
        <f t="shared" ref="G15" si="8">E15*F15</f>
        <v>0</v>
      </c>
      <c r="H15" s="17">
        <v>2</v>
      </c>
      <c r="I15" s="18">
        <v>20</v>
      </c>
      <c r="J15" s="19">
        <f t="shared" ref="J15" si="9">I15*H15</f>
        <v>40</v>
      </c>
      <c r="K15" s="20">
        <f t="shared" si="4"/>
        <v>40</v>
      </c>
      <c r="L15" s="20">
        <f>IF(A15=0,SUMIF($C$4:$C$16,1,$K$4:$K$16),IF(AND(C15=1,COUNTIF($A$4:$A$16,A15&amp;"-*")=0),K15,IF(COUNTIF($A$4:$A$16,A15)=1,K15,SUMIFS($K$4:$K$16,$C$4:$C$16,C15+1,$A$4:$A$16,A15&amp;"-*"))))</f>
        <v>40</v>
      </c>
      <c r="P15" s="12"/>
    </row>
    <row r="16" spans="1:16" s="26" customFormat="1" ht="15" thickBot="1" x14ac:dyDescent="0.25">
      <c r="A16" s="21">
        <v>4</v>
      </c>
      <c r="B16" s="13">
        <f t="shared" si="1"/>
        <v>1</v>
      </c>
      <c r="C16" s="22">
        <f t="shared" si="5"/>
        <v>1</v>
      </c>
      <c r="D16" s="28" t="s">
        <v>13</v>
      </c>
      <c r="E16" s="29">
        <v>10</v>
      </c>
      <c r="F16" s="28">
        <v>1.4</v>
      </c>
      <c r="G16" s="29">
        <f t="shared" si="3"/>
        <v>14</v>
      </c>
      <c r="H16" s="28"/>
      <c r="I16" s="29"/>
      <c r="J16" s="30">
        <f t="shared" si="0"/>
        <v>0</v>
      </c>
      <c r="K16" s="26">
        <f t="shared" si="4"/>
        <v>14</v>
      </c>
      <c r="L16" s="26">
        <f>IF(A16=0,SUMIF($C$4:$C$16,1,$K$4:$K$16),IF(AND(C16=1,COUNTIF($A$4:$A$16,A16&amp;"-*")=0),K16,IF(COUNTIF($A$4:$A$16,A16)=1,K16,SUMIFS($K$4:$K$16,$C$4:$C$16,C16+1,$A$4:$A$16,A16&amp;"-*"))))</f>
        <v>14</v>
      </c>
      <c r="P16" s="27">
        <v>14</v>
      </c>
    </row>
    <row r="20" spans="1:11" x14ac:dyDescent="0.2">
      <c r="E20" s="1"/>
      <c r="F20" s="10"/>
      <c r="G20" s="6"/>
      <c r="H20" s="9"/>
      <c r="I20" s="1"/>
      <c r="J20" s="9"/>
      <c r="K20" s="11"/>
    </row>
    <row r="21" spans="1:11" x14ac:dyDescent="0.2">
      <c r="A21">
        <f>MAX(A4:A16)</f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Feuil1 (2)</vt:lpstr>
      <vt:lpstr>Feuil1</vt:lpstr>
      <vt:lpstr>Feuil2</vt:lpstr>
      <vt:lpstr>Feuil3</vt:lpstr>
      <vt:lpstr>Achats</vt:lpstr>
      <vt:lpstr>CNiv00</vt:lpstr>
      <vt:lpstr>CNiv01</vt:lpstr>
      <vt:lpstr>CNiv02</vt:lpstr>
      <vt:lpstr>CNiv03</vt:lpstr>
      <vt:lpstr>CNiv04</vt:lpstr>
      <vt:lpstr>CNiv05</vt:lpstr>
      <vt:lpstr>Code</vt:lpstr>
      <vt:lpstr>Coeff</vt:lpstr>
      <vt:lpstr>MainŒuvre</vt:lpstr>
      <vt:lpstr>Niveau</vt:lpstr>
      <vt:lpstr>RéfArt</vt:lpstr>
      <vt:lpstr>TotHA</vt:lpstr>
      <vt:lpstr>TotMO</vt:lpstr>
      <vt:lpstr>Txhor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WOJERZ Sylvain</dc:creator>
  <cp:lastModifiedBy>WOJERZ Sylvain</cp:lastModifiedBy>
  <dcterms:created xsi:type="dcterms:W3CDTF">2014-05-16T07:03:35Z</dcterms:created>
  <dcterms:modified xsi:type="dcterms:W3CDTF">2014-06-13T09:33:08Z</dcterms:modified>
</cp:coreProperties>
</file>