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68" windowWidth="7272" windowHeight="10956"/>
  </bookViews>
  <sheets>
    <sheet name="CHOIX ANNEE" sheetId="15" r:id="rId1"/>
    <sheet name="CALENDRIER" sheetId="4" r:id="rId2"/>
    <sheet name="Explications" sheetId="16" r:id="rId3"/>
    <sheet name="Liste" sheetId="17" r:id="rId4"/>
  </sheets>
  <definedNames>
    <definedName name="Day">Liste!$A$2:$A$32</definedName>
    <definedName name="JoursCalculés">'CHOIX ANNEE'!$W$8:$W$20</definedName>
    <definedName name="JoursFériés">'CHOIX ANNEE'!$U$8:$U$20</definedName>
    <definedName name="Month">Liste!$B$2:$B$13</definedName>
    <definedName name="TableFériés">'CHOIX ANNEE'!$U$8:$W$20</definedName>
    <definedName name="_xlnm.Print_Area" localSheetId="1">CALENDRIER!$A$1:$BA$45</definedName>
  </definedNames>
  <calcPr calcId="145621"/>
</workbook>
</file>

<file path=xl/calcChain.xml><?xml version="1.0" encoding="utf-8"?>
<calcChain xmlns="http://schemas.openxmlformats.org/spreadsheetml/2006/main">
  <c r="W8" i="15" l="1"/>
  <c r="W9" i="15"/>
  <c r="W10" i="15"/>
  <c r="W11" i="15"/>
  <c r="M11" i="15"/>
  <c r="W12" i="15"/>
  <c r="W17" i="15" s="1"/>
  <c r="M13" i="15"/>
  <c r="W14" i="15"/>
  <c r="W15" i="15"/>
  <c r="W19" i="15"/>
  <c r="W20" i="15"/>
  <c r="S11" i="15"/>
  <c r="W16" i="15" l="1"/>
  <c r="W18" i="15"/>
  <c r="W13" i="15"/>
  <c r="AW8" i="4"/>
  <c r="AS8" i="4"/>
  <c r="AO8" i="4"/>
  <c r="AK8" i="4"/>
  <c r="AG8" i="4"/>
  <c r="AC8" i="4"/>
  <c r="Y8" i="4"/>
  <c r="U8" i="4"/>
  <c r="Q8" i="4"/>
  <c r="M8" i="4"/>
  <c r="I8" i="4"/>
  <c r="E8" i="4"/>
  <c r="E8" i="15" l="1"/>
  <c r="M19" i="15" l="1"/>
  <c r="S15" i="15"/>
  <c r="M17" i="15"/>
  <c r="S19" i="15"/>
  <c r="M15" i="15"/>
  <c r="S13" i="15"/>
  <c r="S17" i="15"/>
  <c r="Z38" i="4"/>
  <c r="Y38" i="4" s="1"/>
  <c r="AW11" i="4" l="1"/>
  <c r="AW12" i="4"/>
  <c r="AW13" i="4"/>
  <c r="AW14" i="4"/>
  <c r="AW15" i="4"/>
  <c r="AW16" i="4"/>
  <c r="AW17" i="4"/>
  <c r="AW18" i="4"/>
  <c r="AW19" i="4"/>
  <c r="AW20" i="4"/>
  <c r="AW21" i="4"/>
  <c r="AW22" i="4"/>
  <c r="AW23" i="4"/>
  <c r="AW24" i="4"/>
  <c r="AW25" i="4"/>
  <c r="AW26" i="4"/>
  <c r="AW27" i="4"/>
  <c r="AW28" i="4"/>
  <c r="AW29" i="4"/>
  <c r="AW30" i="4"/>
  <c r="AW31" i="4"/>
  <c r="AW32" i="4"/>
  <c r="AW33" i="4"/>
  <c r="AW34" i="4"/>
  <c r="AW35" i="4"/>
  <c r="AW36" i="4"/>
  <c r="AW37" i="4"/>
  <c r="AW38" i="4"/>
  <c r="AW39" i="4"/>
  <c r="AW40" i="4"/>
  <c r="AW10" i="4"/>
  <c r="AS11" i="4"/>
  <c r="AS12" i="4"/>
  <c r="AS13" i="4"/>
  <c r="AS14" i="4"/>
  <c r="AS15" i="4"/>
  <c r="AS16" i="4"/>
  <c r="AS17" i="4"/>
  <c r="AS18" i="4"/>
  <c r="AS19" i="4"/>
  <c r="AS20" i="4"/>
  <c r="AS21" i="4"/>
  <c r="AS22" i="4"/>
  <c r="AS23" i="4"/>
  <c r="AS24" i="4"/>
  <c r="AS25" i="4"/>
  <c r="AS26" i="4"/>
  <c r="AS27" i="4"/>
  <c r="AS28" i="4"/>
  <c r="AS29" i="4"/>
  <c r="AS30" i="4"/>
  <c r="AS31" i="4"/>
  <c r="AS32" i="4"/>
  <c r="AS33" i="4"/>
  <c r="AS34" i="4"/>
  <c r="AS35" i="4"/>
  <c r="AS36" i="4"/>
  <c r="AS37" i="4"/>
  <c r="AS38" i="4"/>
  <c r="AS39" i="4"/>
  <c r="AS40" i="4"/>
  <c r="AS10" i="4"/>
  <c r="AO39" i="4"/>
  <c r="AO11" i="4"/>
  <c r="AO12" i="4"/>
  <c r="AO13" i="4"/>
  <c r="AO14" i="4"/>
  <c r="AO15" i="4"/>
  <c r="AO16" i="4"/>
  <c r="AO17" i="4"/>
  <c r="AO18" i="4"/>
  <c r="AO19" i="4"/>
  <c r="AO20" i="4"/>
  <c r="AO21" i="4"/>
  <c r="AO22" i="4"/>
  <c r="AO23" i="4"/>
  <c r="AO24" i="4"/>
  <c r="AO25" i="4"/>
  <c r="AO26" i="4"/>
  <c r="AO27" i="4"/>
  <c r="AO28" i="4"/>
  <c r="AO29" i="4"/>
  <c r="AO30" i="4"/>
  <c r="AO31" i="4"/>
  <c r="AO32" i="4"/>
  <c r="AO33" i="4"/>
  <c r="AO34" i="4"/>
  <c r="AO35" i="4"/>
  <c r="AO36" i="4"/>
  <c r="AO37" i="4"/>
  <c r="AO38" i="4"/>
  <c r="AO10" i="4"/>
  <c r="AK11" i="4"/>
  <c r="AK12" i="4"/>
  <c r="AK13" i="4"/>
  <c r="AK14" i="4"/>
  <c r="AK15" i="4"/>
  <c r="AK16" i="4"/>
  <c r="AK17" i="4"/>
  <c r="AK18" i="4"/>
  <c r="AK19" i="4"/>
  <c r="AK20" i="4"/>
  <c r="AK21" i="4"/>
  <c r="AK22" i="4"/>
  <c r="AK23" i="4"/>
  <c r="AK24" i="4"/>
  <c r="AK25" i="4"/>
  <c r="AK26" i="4"/>
  <c r="AK27" i="4"/>
  <c r="AK28" i="4"/>
  <c r="AK29" i="4"/>
  <c r="AK30" i="4"/>
  <c r="AK31" i="4"/>
  <c r="AK32" i="4"/>
  <c r="AK33" i="4"/>
  <c r="AK34" i="4"/>
  <c r="AK35" i="4"/>
  <c r="AK36" i="4"/>
  <c r="AK37" i="4"/>
  <c r="AK38" i="4"/>
  <c r="AK39" i="4"/>
  <c r="AK40" i="4"/>
  <c r="AK10" i="4"/>
  <c r="AG11" i="4"/>
  <c r="AG12" i="4"/>
  <c r="AG13" i="4"/>
  <c r="AG14" i="4"/>
  <c r="AG15" i="4"/>
  <c r="AG16" i="4"/>
  <c r="AG17" i="4"/>
  <c r="AG18" i="4"/>
  <c r="AG19" i="4"/>
  <c r="AG20" i="4"/>
  <c r="AG21" i="4"/>
  <c r="AG22" i="4"/>
  <c r="AG23" i="4"/>
  <c r="AG24" i="4"/>
  <c r="AG25" i="4"/>
  <c r="AG26" i="4"/>
  <c r="AG27" i="4"/>
  <c r="AG28" i="4"/>
  <c r="AG29" i="4"/>
  <c r="AG30" i="4"/>
  <c r="AG31" i="4"/>
  <c r="AG32" i="4"/>
  <c r="AG33" i="4"/>
  <c r="AG34" i="4"/>
  <c r="AG35" i="4"/>
  <c r="AG36" i="4"/>
  <c r="AG37" i="4"/>
  <c r="AG38" i="4"/>
  <c r="AG39" i="4"/>
  <c r="AG10" i="4"/>
  <c r="AC11" i="4"/>
  <c r="AC12" i="4"/>
  <c r="AC13" i="4"/>
  <c r="AC14" i="4"/>
  <c r="AC15" i="4"/>
  <c r="AC16" i="4"/>
  <c r="AC17" i="4"/>
  <c r="AC18" i="4"/>
  <c r="AC19" i="4"/>
  <c r="AC20" i="4"/>
  <c r="AC21" i="4"/>
  <c r="AC22" i="4"/>
  <c r="AC23" i="4"/>
  <c r="AC24" i="4"/>
  <c r="AC25" i="4"/>
  <c r="AC26" i="4"/>
  <c r="AC27" i="4"/>
  <c r="AC28" i="4"/>
  <c r="AC29" i="4"/>
  <c r="AC30" i="4"/>
  <c r="AC31" i="4"/>
  <c r="AC32" i="4"/>
  <c r="AC33" i="4"/>
  <c r="AC34" i="4"/>
  <c r="AC35" i="4"/>
  <c r="AC36" i="4"/>
  <c r="AC37" i="4"/>
  <c r="AC38" i="4"/>
  <c r="AC39" i="4"/>
  <c r="AC40" i="4"/>
  <c r="AC10" i="4"/>
  <c r="Y11" i="4"/>
  <c r="Y12" i="4"/>
  <c r="Y13" i="4"/>
  <c r="Y14" i="4"/>
  <c r="Y15" i="4"/>
  <c r="Y16" i="4"/>
  <c r="Y17" i="4"/>
  <c r="Y18" i="4"/>
  <c r="Y19" i="4"/>
  <c r="Y20" i="4"/>
  <c r="Y21" i="4"/>
  <c r="Y22" i="4"/>
  <c r="Y23" i="4"/>
  <c r="Y24" i="4"/>
  <c r="Y25" i="4"/>
  <c r="Y26" i="4"/>
  <c r="Y27" i="4"/>
  <c r="Y28" i="4"/>
  <c r="Y29" i="4"/>
  <c r="Y30" i="4"/>
  <c r="Y31" i="4"/>
  <c r="Y32" i="4"/>
  <c r="Y33" i="4"/>
  <c r="Y34" i="4"/>
  <c r="Y35" i="4"/>
  <c r="Y36" i="4"/>
  <c r="Y37" i="4"/>
  <c r="Y10" i="4"/>
  <c r="U11" i="4"/>
  <c r="U12" i="4"/>
  <c r="U13" i="4"/>
  <c r="U14" i="4"/>
  <c r="U15" i="4"/>
  <c r="U16" i="4"/>
  <c r="U17" i="4"/>
  <c r="U18" i="4"/>
  <c r="U19" i="4"/>
  <c r="U20" i="4"/>
  <c r="U21" i="4"/>
  <c r="U22" i="4"/>
  <c r="U23" i="4"/>
  <c r="U24" i="4"/>
  <c r="U25" i="4"/>
  <c r="U26" i="4"/>
  <c r="U27" i="4"/>
  <c r="U28" i="4"/>
  <c r="U29" i="4"/>
  <c r="U30" i="4"/>
  <c r="U31" i="4"/>
  <c r="U32" i="4"/>
  <c r="U33" i="4"/>
  <c r="U34" i="4"/>
  <c r="U35" i="4"/>
  <c r="U36" i="4"/>
  <c r="U37" i="4"/>
  <c r="U38" i="4"/>
  <c r="U39" i="4"/>
  <c r="U40" i="4"/>
  <c r="U10" i="4"/>
  <c r="Q11" i="4" l="1"/>
  <c r="Q12" i="4"/>
  <c r="Q13" i="4"/>
  <c r="Q14" i="4"/>
  <c r="Q15" i="4"/>
  <c r="Q16" i="4"/>
  <c r="Q17" i="4"/>
  <c r="Q18" i="4"/>
  <c r="Q19" i="4"/>
  <c r="Q20" i="4"/>
  <c r="Q21" i="4"/>
  <c r="Q22" i="4"/>
  <c r="Q23" i="4"/>
  <c r="Q24" i="4"/>
  <c r="Q25" i="4"/>
  <c r="Q26" i="4"/>
  <c r="Q27" i="4"/>
  <c r="Q28" i="4"/>
  <c r="Q29" i="4"/>
  <c r="Q30" i="4"/>
  <c r="Q31" i="4"/>
  <c r="Q32" i="4"/>
  <c r="Q33" i="4"/>
  <c r="Q34" i="4"/>
  <c r="Q35" i="4"/>
  <c r="Q36" i="4"/>
  <c r="Q37" i="4"/>
  <c r="Q38" i="4"/>
  <c r="Q39" i="4"/>
  <c r="Q4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Q10" i="4"/>
  <c r="M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10" i="4"/>
  <c r="AQ22" i="4" l="1"/>
  <c r="AI13" i="4"/>
  <c r="AI30" i="4"/>
  <c r="AI26" i="4"/>
  <c r="AM15" i="4"/>
  <c r="AM32" i="4"/>
  <c r="AE15" i="4"/>
  <c r="AQ35" i="4"/>
  <c r="AE11" i="4"/>
  <c r="AE30" i="4"/>
  <c r="AI34" i="4"/>
  <c r="AI10" i="4"/>
  <c r="AM29" i="4"/>
  <c r="AQ19" i="4"/>
  <c r="AE18" i="4"/>
  <c r="AI27" i="4"/>
  <c r="AQ38" i="4"/>
  <c r="AE37" i="4"/>
  <c r="AI12" i="4"/>
  <c r="AM11" i="4"/>
  <c r="AM31" i="4"/>
  <c r="AQ37" i="4"/>
  <c r="AQ21" i="4"/>
  <c r="AE36" i="4"/>
  <c r="AE20" i="4"/>
  <c r="AI14" i="4"/>
  <c r="AM33" i="4"/>
  <c r="AQ23" i="4"/>
  <c r="AE26" i="4"/>
  <c r="AI39" i="4"/>
  <c r="AM28" i="4"/>
  <c r="AQ18" i="4"/>
  <c r="AE17" i="4"/>
  <c r="AI15" i="4"/>
  <c r="AI29" i="4"/>
  <c r="AM34" i="4"/>
  <c r="AQ10" i="4"/>
  <c r="AQ24" i="4"/>
  <c r="AE39" i="4"/>
  <c r="AE23" i="4"/>
  <c r="AI32" i="4"/>
  <c r="AM21" i="4"/>
  <c r="AQ11" i="4"/>
  <c r="AI21" i="4"/>
  <c r="AM40" i="4"/>
  <c r="AQ30" i="4"/>
  <c r="AE29" i="4"/>
  <c r="AI24" i="4"/>
  <c r="AI38" i="4"/>
  <c r="AM13" i="4"/>
  <c r="AM27" i="4"/>
  <c r="AQ33" i="4"/>
  <c r="AQ17" i="4"/>
  <c r="AE32" i="4"/>
  <c r="AE16" i="4"/>
  <c r="AI36" i="4"/>
  <c r="AM25" i="4"/>
  <c r="AQ15" i="4"/>
  <c r="AE14" i="4"/>
  <c r="AI31" i="4"/>
  <c r="AM20" i="4"/>
  <c r="AE10" i="4"/>
  <c r="AI11" i="4"/>
  <c r="AM16" i="4"/>
  <c r="AM30" i="4"/>
  <c r="AQ36" i="4"/>
  <c r="AQ20" i="4"/>
  <c r="AE35" i="4"/>
  <c r="AE19" i="4"/>
  <c r="AE21" i="4"/>
  <c r="AI20" i="4"/>
  <c r="AM39" i="4"/>
  <c r="AM23" i="4"/>
  <c r="AQ29" i="4"/>
  <c r="AQ13" i="4"/>
  <c r="AE28" i="4"/>
  <c r="AE12" i="4"/>
  <c r="AI28" i="4"/>
  <c r="AQ39" i="4"/>
  <c r="AE38" i="4"/>
  <c r="AI25" i="4"/>
  <c r="AM14" i="4"/>
  <c r="AQ34" i="4"/>
  <c r="AE33" i="4"/>
  <c r="AI23" i="4"/>
  <c r="AI37" i="4"/>
  <c r="AM12" i="4"/>
  <c r="AM26" i="4"/>
  <c r="AQ32" i="4"/>
  <c r="AQ16" i="4"/>
  <c r="AE31" i="4"/>
  <c r="AI18" i="4"/>
  <c r="AM37" i="4"/>
  <c r="AQ27" i="4"/>
  <c r="AE22" i="4"/>
  <c r="AI35" i="4"/>
  <c r="AM24" i="4"/>
  <c r="AQ14" i="4"/>
  <c r="AE13" i="4"/>
  <c r="AI16" i="4"/>
  <c r="AM35" i="4"/>
  <c r="AM19" i="4"/>
  <c r="AQ25" i="4"/>
  <c r="AE40" i="4"/>
  <c r="AE24" i="4"/>
  <c r="AI22" i="4"/>
  <c r="AM18" i="4"/>
  <c r="AQ31" i="4"/>
  <c r="AE34" i="4"/>
  <c r="AI17" i="4"/>
  <c r="AM36" i="4"/>
  <c r="AQ26" i="4"/>
  <c r="AE25" i="4"/>
  <c r="AI19" i="4"/>
  <c r="AI33" i="4"/>
  <c r="AM38" i="4"/>
  <c r="AM22" i="4"/>
  <c r="AQ28" i="4"/>
  <c r="AQ12" i="4"/>
  <c r="AE27" i="4"/>
</calcChain>
</file>

<file path=xl/sharedStrings.xml><?xml version="1.0" encoding="utf-8"?>
<sst xmlns="http://schemas.openxmlformats.org/spreadsheetml/2006/main" count="100" uniqueCount="46">
  <si>
    <t>J</t>
  </si>
  <si>
    <t>M</t>
  </si>
  <si>
    <t>Toussaint</t>
  </si>
  <si>
    <t>Armistice</t>
  </si>
  <si>
    <t>Noël</t>
  </si>
  <si>
    <t>CREATION DU CALENDRIER</t>
  </si>
  <si>
    <t>ANNEE :</t>
  </si>
  <si>
    <t>Fêtes du Travail</t>
  </si>
  <si>
    <t>Jour de l'an</t>
  </si>
  <si>
    <t>Fête Nationale</t>
  </si>
  <si>
    <t>Assomption</t>
  </si>
  <si>
    <t>Cours</t>
  </si>
  <si>
    <t>Stage</t>
  </si>
  <si>
    <t>Mise en forme des WE  - Il faut cocher la case et vérifier la formule en dessous pour appliquer le bleu</t>
  </si>
  <si>
    <t>Cliquer sur le 
calendrier</t>
  </si>
  <si>
    <t>Pâques</t>
  </si>
  <si>
    <t>Fête du Travail</t>
  </si>
  <si>
    <t>Victoire 1945</t>
  </si>
  <si>
    <t>Ascension</t>
  </si>
  <si>
    <t>Pentecôte</t>
  </si>
  <si>
    <t>Fête nationale</t>
  </si>
  <si>
    <t>Avril</t>
  </si>
  <si>
    <t>(A partir de septembre)</t>
  </si>
  <si>
    <t>LES JOURS FERIES DE
 L'ANNEE SCOLAIRE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</si>
  <si>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</si>
  <si>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</si>
  <si>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</si>
  <si>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</si>
  <si>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</si>
  <si>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</si>
  <si>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</si>
  <si>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</si>
  <si>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</si>
  <si>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</si>
  <si>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</si>
  <si>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/</t>
  </si>
  <si>
    <t>L. de Pâques</t>
  </si>
  <si>
    <t>L. de Pentecôte</t>
  </si>
  <si>
    <t>DATES DES VACANCES SCOLAIRES</t>
  </si>
  <si>
    <t>Hiver</t>
  </si>
  <si>
    <t>Eté</t>
  </si>
  <si>
    <t>Jour</t>
  </si>
  <si>
    <t>Mois</t>
  </si>
  <si>
    <t>Début</t>
  </si>
  <si>
    <t>Fin</t>
  </si>
  <si>
    <t xml:space="preserve">  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</si>
</sst>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"/>
    <numFmt numFmtId="165" formatCode="0.0"/>
    <numFmt numFmtId="166" formatCode="ddd"/>
    <numFmt numFmtId="167" formatCode="[$-F800]dddd\,\ mmmm\ dd\,\ yyyy"/>
    <numFmt numFmtId="168" formatCode="mmmm\ yyyy"/>
  </numFmts>
  <fonts count="16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sz val="5"/>
      <name val="Arial"/>
      <family val="2"/>
    </font>
    <font>
      <sz val="10"/>
      <color indexed="9"/>
      <name val="Arial"/>
      <family val="2"/>
    </font>
    <font>
      <b/>
      <sz val="5"/>
      <name val="Arial"/>
      <family val="2"/>
    </font>
    <font>
      <b/>
      <sz val="8"/>
      <name val="Arial"/>
      <family val="2"/>
    </font>
    <font>
      <sz val="12"/>
      <name val="Arial"/>
      <family val="2"/>
    </font>
    <font>
      <sz val="8"/>
      <name val="MS Sans Serif"/>
      <family val="2"/>
    </font>
    <font>
      <b/>
      <sz val="12"/>
      <name val="Arial"/>
      <family val="2"/>
    </font>
    <font>
      <sz val="8"/>
      <color rgb="FF000000"/>
      <name val="Tahoma"/>
      <family val="2"/>
    </font>
    <font>
      <b/>
      <sz val="6"/>
      <name val="MS Sans Serif"/>
      <family val="2"/>
    </font>
    <font>
      <sz val="10"/>
      <color theme="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0" fontId="5" fillId="0" borderId="0"/>
    <xf numFmtId="9" fontId="5" fillId="0" borderId="0" applyFont="0" applyFill="0" applyBorder="0" applyAlignment="0" applyProtection="0"/>
    <xf numFmtId="0" fontId="4" fillId="0" borderId="0"/>
    <xf numFmtId="0" fontId="1" fillId="0" borderId="0"/>
  </cellStyleXfs>
  <cellXfs count="102">
    <xf numFmtId="0" fontId="0" fillId="0" borderId="0" xfId="0"/>
    <xf numFmtId="0" fontId="2" fillId="0" borderId="0" xfId="1" applyFont="1" applyBorder="1" applyProtection="1"/>
    <xf numFmtId="2" fontId="2" fillId="0" borderId="0" xfId="1" applyNumberFormat="1" applyFont="1" applyBorder="1" applyProtection="1"/>
    <xf numFmtId="0" fontId="2" fillId="0" borderId="0" xfId="1" applyFont="1" applyProtection="1"/>
    <xf numFmtId="0" fontId="2" fillId="0" borderId="0" xfId="1" applyFont="1" applyFill="1" applyAlignment="1" applyProtection="1">
      <alignment horizontal="centerContinuous"/>
    </xf>
    <xf numFmtId="0" fontId="6" fillId="0" borderId="0" xfId="1" applyFont="1" applyBorder="1" applyProtection="1"/>
    <xf numFmtId="0" fontId="2" fillId="0" borderId="0" xfId="1" applyFont="1" applyAlignment="1" applyProtection="1"/>
    <xf numFmtId="2" fontId="2" fillId="0" borderId="0" xfId="1" applyNumberFormat="1" applyFont="1" applyAlignment="1" applyProtection="1"/>
    <xf numFmtId="2" fontId="2" fillId="0" borderId="0" xfId="1" applyNumberFormat="1" applyFont="1" applyAlignment="1" applyProtection="1">
      <protection locked="0"/>
    </xf>
    <xf numFmtId="0" fontId="2" fillId="0" borderId="0" xfId="1" applyFont="1" applyAlignment="1" applyProtection="1">
      <alignment horizontal="left"/>
    </xf>
    <xf numFmtId="2" fontId="2" fillId="0" borderId="0" xfId="1" applyNumberFormat="1" applyFont="1" applyAlignment="1" applyProtection="1">
      <alignment horizontal="left"/>
    </xf>
    <xf numFmtId="0" fontId="2" fillId="0" borderId="0" xfId="1" applyFont="1" applyBorder="1" applyAlignment="1" applyProtection="1">
      <alignment horizontal="centerContinuous" vertical="center"/>
    </xf>
    <xf numFmtId="2" fontId="2" fillId="0" borderId="0" xfId="1" applyNumberFormat="1" applyFont="1" applyBorder="1" applyAlignment="1" applyProtection="1">
      <alignment horizontal="centerContinuous" vertical="center"/>
    </xf>
    <xf numFmtId="0" fontId="2" fillId="0" borderId="0" xfId="1" applyFont="1" applyFill="1" applyAlignment="1" applyProtection="1">
      <alignment vertical="center"/>
    </xf>
    <xf numFmtId="2" fontId="2" fillId="0" borderId="0" xfId="1" applyNumberFormat="1" applyFont="1" applyAlignment="1" applyProtection="1">
      <alignment vertical="center"/>
    </xf>
    <xf numFmtId="0" fontId="2" fillId="0" borderId="0" xfId="1" applyFont="1" applyAlignment="1" applyProtection="1">
      <alignment vertical="center"/>
    </xf>
    <xf numFmtId="0" fontId="2" fillId="0" borderId="0" xfId="1" applyFont="1" applyFill="1" applyAlignment="1" applyProtection="1">
      <alignment horizontal="left" vertical="center"/>
    </xf>
    <xf numFmtId="0" fontId="8" fillId="0" borderId="0" xfId="1" applyFont="1" applyBorder="1" applyProtection="1"/>
    <xf numFmtId="2" fontId="9" fillId="0" borderId="0" xfId="1" applyNumberFormat="1" applyFont="1" applyBorder="1" applyAlignment="1" applyProtection="1">
      <alignment horizontal="left"/>
    </xf>
    <xf numFmtId="2" fontId="2" fillId="0" borderId="0" xfId="1" applyNumberFormat="1" applyFont="1" applyBorder="1" applyAlignment="1" applyProtection="1">
      <alignment horizontal="left"/>
    </xf>
    <xf numFmtId="0" fontId="10" fillId="0" borderId="0" xfId="1" applyFont="1" applyBorder="1" applyAlignment="1" applyProtection="1">
      <alignment horizontal="centerContinuous"/>
    </xf>
    <xf numFmtId="0" fontId="5" fillId="0" borderId="0" xfId="1" applyBorder="1" applyProtection="1"/>
    <xf numFmtId="0" fontId="5" fillId="0" borderId="0" xfId="1" applyProtection="1"/>
    <xf numFmtId="2" fontId="5" fillId="0" borderId="0" xfId="1" applyNumberFormat="1" applyProtection="1"/>
    <xf numFmtId="0" fontId="5" fillId="0" borderId="0" xfId="1" applyAlignment="1" applyProtection="1"/>
    <xf numFmtId="0" fontId="5" fillId="0" borderId="0" xfId="1" applyFill="1" applyAlignment="1" applyProtection="1"/>
    <xf numFmtId="2" fontId="5" fillId="0" borderId="0" xfId="1" applyNumberFormat="1" applyAlignment="1" applyProtection="1"/>
    <xf numFmtId="0" fontId="5" fillId="0" borderId="0" xfId="1" applyFill="1" applyProtection="1"/>
    <xf numFmtId="0" fontId="5" fillId="0" borderId="0" xfId="1" applyAlignment="1" applyProtection="1">
      <alignment vertical="center"/>
    </xf>
    <xf numFmtId="0" fontId="2" fillId="0" borderId="0" xfId="1" applyFont="1" applyAlignment="1" applyProtection="1">
      <protection locked="0"/>
    </xf>
    <xf numFmtId="165" fontId="3" fillId="0" borderId="2" xfId="1" applyNumberFormat="1" applyFont="1" applyFill="1" applyBorder="1" applyAlignment="1" applyProtection="1">
      <alignment horizontal="right"/>
      <protection locked="0"/>
    </xf>
    <xf numFmtId="165" fontId="3" fillId="0" borderId="3" xfId="1" applyNumberFormat="1" applyFont="1" applyFill="1" applyBorder="1" applyAlignment="1" applyProtection="1">
      <alignment horizontal="right"/>
      <protection locked="0"/>
    </xf>
    <xf numFmtId="0" fontId="4" fillId="0" borderId="0" xfId="1" applyFont="1" applyProtection="1"/>
    <xf numFmtId="0" fontId="4" fillId="0" borderId="0" xfId="1" applyFont="1" applyBorder="1" applyAlignment="1" applyProtection="1">
      <alignment horizontal="centerContinuous"/>
    </xf>
    <xf numFmtId="2" fontId="4" fillId="0" borderId="0" xfId="1" applyNumberFormat="1" applyFont="1" applyBorder="1" applyAlignment="1" applyProtection="1">
      <alignment horizontal="centerContinuous"/>
    </xf>
    <xf numFmtId="0" fontId="4" fillId="0" borderId="0" xfId="1" applyFont="1" applyFill="1" applyAlignment="1" applyProtection="1">
      <alignment horizontal="centerContinuous"/>
    </xf>
    <xf numFmtId="2" fontId="4" fillId="0" borderId="0" xfId="1" applyNumberFormat="1" applyFont="1" applyAlignment="1" applyProtection="1">
      <alignment horizontal="centerContinuous"/>
    </xf>
    <xf numFmtId="0" fontId="4" fillId="0" borderId="0" xfId="1" applyFont="1" applyAlignment="1" applyProtection="1">
      <alignment horizontal="centerContinuous"/>
    </xf>
    <xf numFmtId="2" fontId="4" fillId="0" borderId="0" xfId="1" applyNumberFormat="1" applyFont="1" applyAlignment="1" applyProtection="1">
      <alignment horizontal="left"/>
    </xf>
    <xf numFmtId="46" fontId="4" fillId="0" borderId="0" xfId="1" applyNumberFormat="1" applyFont="1" applyAlignment="1" applyProtection="1">
      <alignment horizontal="left" vertical="center"/>
    </xf>
    <xf numFmtId="2" fontId="3" fillId="0" borderId="0" xfId="1" applyNumberFormat="1" applyFont="1" applyBorder="1" applyAlignment="1" applyProtection="1">
      <alignment horizontal="left"/>
    </xf>
    <xf numFmtId="2" fontId="4" fillId="0" borderId="0" xfId="1" applyNumberFormat="1" applyFont="1" applyBorder="1" applyAlignment="1" applyProtection="1">
      <alignment horizontal="left"/>
    </xf>
    <xf numFmtId="0" fontId="4" fillId="0" borderId="0" xfId="1" applyFont="1" applyAlignment="1" applyProtection="1">
      <alignment vertical="center"/>
    </xf>
    <xf numFmtId="0" fontId="4" fillId="0" borderId="0" xfId="1" applyFont="1" applyFill="1" applyAlignment="1" applyProtection="1">
      <alignment vertical="center"/>
    </xf>
    <xf numFmtId="2" fontId="4" fillId="0" borderId="0" xfId="1" applyNumberFormat="1" applyFont="1" applyAlignment="1" applyProtection="1">
      <alignment vertical="center"/>
    </xf>
    <xf numFmtId="2" fontId="4" fillId="0" borderId="0" xfId="1" applyNumberFormat="1" applyFont="1" applyAlignment="1" applyProtection="1">
      <alignment horizontal="centerContinuous" vertical="center"/>
    </xf>
    <xf numFmtId="0" fontId="4" fillId="0" borderId="0" xfId="1" applyFont="1" applyAlignment="1" applyProtection="1">
      <alignment horizontal="left" vertical="center"/>
    </xf>
    <xf numFmtId="164" fontId="4" fillId="0" borderId="0" xfId="1" applyNumberFormat="1" applyFont="1" applyAlignment="1" applyProtection="1">
      <alignment horizontal="center" vertical="center"/>
    </xf>
    <xf numFmtId="0" fontId="4" fillId="0" borderId="0" xfId="1" applyFont="1" applyAlignment="1" applyProtection="1">
      <alignment horizontal="left"/>
    </xf>
    <xf numFmtId="0" fontId="4" fillId="0" borderId="0" xfId="1" applyFont="1" applyFill="1" applyAlignment="1" applyProtection="1">
      <alignment horizontal="left"/>
    </xf>
    <xf numFmtId="2" fontId="2" fillId="0" borderId="0" xfId="1" applyNumberFormat="1" applyFont="1" applyFill="1" applyAlignment="1" applyProtection="1">
      <protection locked="0"/>
    </xf>
    <xf numFmtId="166" fontId="11" fillId="0" borderId="1" xfId="1" applyNumberFormat="1" applyFont="1" applyFill="1" applyBorder="1" applyAlignment="1" applyProtection="1">
      <alignment horizontal="center"/>
      <protection locked="0"/>
    </xf>
    <xf numFmtId="0" fontId="11" fillId="0" borderId="2" xfId="1" applyNumberFormat="1" applyFont="1" applyFill="1" applyBorder="1" applyAlignment="1" applyProtection="1">
      <alignment horizontal="center"/>
      <protection locked="0"/>
    </xf>
    <xf numFmtId="0" fontId="0" fillId="2" borderId="0" xfId="0" applyFill="1"/>
    <xf numFmtId="0" fontId="4" fillId="2" borderId="0" xfId="0" applyFont="1" applyFill="1" applyAlignment="1">
      <alignment horizontal="right"/>
    </xf>
    <xf numFmtId="167" fontId="4" fillId="3" borderId="0" xfId="0" applyNumberFormat="1" applyFont="1" applyFill="1" applyAlignment="1">
      <alignment horizontal="center"/>
    </xf>
    <xf numFmtId="0" fontId="14" fillId="3" borderId="1" xfId="1" applyFont="1" applyFill="1" applyBorder="1" applyAlignment="1" applyProtection="1">
      <alignment horizontal="center" vertical="center"/>
      <protection locked="0"/>
    </xf>
    <xf numFmtId="0" fontId="14" fillId="3" borderId="2" xfId="1" applyFont="1" applyFill="1" applyBorder="1" applyAlignment="1" applyProtection="1">
      <alignment horizontal="center" vertical="center"/>
      <protection locked="0"/>
    </xf>
    <xf numFmtId="0" fontId="14" fillId="3" borderId="3" xfId="1" applyFont="1" applyFill="1" applyBorder="1" applyAlignment="1" applyProtection="1">
      <alignment horizontal="center" vertical="center"/>
      <protection locked="0"/>
    </xf>
    <xf numFmtId="0" fontId="4" fillId="0" borderId="0" xfId="0" applyFont="1"/>
    <xf numFmtId="0" fontId="3" fillId="0" borderId="0" xfId="0" applyFont="1"/>
    <xf numFmtId="0" fontId="2" fillId="0" borderId="0" xfId="0" applyFont="1"/>
    <xf numFmtId="0" fontId="0" fillId="3" borderId="0" xfId="0" applyFill="1" applyProtection="1">
      <protection locked="0"/>
    </xf>
    <xf numFmtId="0" fontId="15" fillId="0" borderId="0" xfId="1" applyFont="1" applyProtection="1"/>
    <xf numFmtId="0" fontId="4" fillId="2" borderId="0" xfId="0" applyFont="1" applyFill="1" applyAlignment="1">
      <alignment horizontal="right" vertical="center"/>
    </xf>
    <xf numFmtId="167" fontId="4" fillId="3" borderId="0" xfId="0" applyNumberFormat="1" applyFont="1" applyFill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left"/>
    </xf>
    <xf numFmtId="0" fontId="3" fillId="0" borderId="2" xfId="0" applyFont="1" applyBorder="1" applyAlignment="1">
      <alignment horizontal="left" vertical="center"/>
    </xf>
    <xf numFmtId="165" fontId="3" fillId="0" borderId="2" xfId="1" applyNumberFormat="1" applyFont="1" applyFill="1" applyBorder="1" applyAlignment="1" applyProtection="1">
      <alignment horizontal="left"/>
      <protection locked="0"/>
    </xf>
    <xf numFmtId="0" fontId="4" fillId="2" borderId="0" xfId="0" quotePrefix="1" applyFont="1" applyFill="1"/>
    <xf numFmtId="0" fontId="0" fillId="3" borderId="0" xfId="0" applyFill="1" applyAlignment="1">
      <alignment horizontal="left"/>
    </xf>
    <xf numFmtId="0" fontId="0" fillId="2" borderId="0" xfId="0" applyFill="1" applyAlignment="1">
      <alignment horizontal="center"/>
    </xf>
    <xf numFmtId="0" fontId="4" fillId="2" borderId="0" xfId="0" applyFont="1" applyFill="1" applyAlignment="1">
      <alignment horizontal="center"/>
    </xf>
    <xf numFmtId="0" fontId="0" fillId="2" borderId="0" xfId="0" applyFill="1" applyAlignment="1">
      <alignment horizontal="left"/>
    </xf>
    <xf numFmtId="0" fontId="0" fillId="2" borderId="0" xfId="0" applyFill="1" applyAlignment="1">
      <alignment horizontal="left" vertical="top"/>
    </xf>
    <xf numFmtId="0" fontId="12" fillId="2" borderId="0" xfId="0" applyFont="1" applyFill="1" applyAlignment="1">
      <alignment horizontal="center" vertical="center" wrapText="1"/>
    </xf>
    <xf numFmtId="0" fontId="4" fillId="4" borderId="0" xfId="0" quotePrefix="1" applyFont="1" applyFill="1"/>
    <xf numFmtId="0" fontId="0" fillId="4" borderId="0" xfId="0" applyFill="1" applyAlignment="1">
      <alignment horizontal="center"/>
    </xf>
    <xf numFmtId="0" fontId="0" fillId="4" borderId="0" xfId="0" applyFill="1" applyAlignment="1">
      <alignment horizontal="left"/>
    </xf>
    <xf numFmtId="0" fontId="4" fillId="4" borderId="0" xfId="0" quotePrefix="1" applyFont="1" applyFill="1" applyAlignment="1">
      <alignment vertical="top"/>
    </xf>
    <xf numFmtId="0" fontId="0" fillId="4" borderId="0" xfId="0" applyFill="1" applyAlignment="1">
      <alignment horizontal="left" vertical="top"/>
    </xf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top"/>
    </xf>
    <xf numFmtId="0" fontId="2" fillId="2" borderId="0" xfId="0" applyFont="1" applyFill="1"/>
    <xf numFmtId="0" fontId="0" fillId="4" borderId="0" xfId="0" applyFill="1" applyProtection="1">
      <protection locked="0"/>
    </xf>
    <xf numFmtId="0" fontId="0" fillId="4" borderId="0" xfId="0" applyFill="1" applyAlignment="1" applyProtection="1">
      <alignment horizontal="center"/>
      <protection locked="0"/>
    </xf>
    <xf numFmtId="0" fontId="0" fillId="4" borderId="0" xfId="0" applyFill="1" applyAlignment="1" applyProtection="1">
      <alignment vertical="top"/>
      <protection locked="0"/>
    </xf>
    <xf numFmtId="0" fontId="12" fillId="2" borderId="0" xfId="0" applyFont="1" applyFill="1" applyAlignment="1">
      <alignment horizontal="center" wrapText="1"/>
    </xf>
    <xf numFmtId="0" fontId="12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12" fillId="2" borderId="0" xfId="0" applyFont="1" applyFill="1" applyAlignment="1">
      <alignment horizontal="center" vertical="center" wrapText="1"/>
    </xf>
    <xf numFmtId="168" fontId="9" fillId="3" borderId="1" xfId="1" applyNumberFormat="1" applyFont="1" applyFill="1" applyBorder="1" applyAlignment="1" applyProtection="1">
      <alignment horizontal="center"/>
      <protection locked="0"/>
    </xf>
    <xf numFmtId="168" fontId="9" fillId="3" borderId="2" xfId="1" applyNumberFormat="1" applyFont="1" applyFill="1" applyBorder="1" applyAlignment="1" applyProtection="1">
      <alignment horizontal="center"/>
      <protection locked="0"/>
    </xf>
    <xf numFmtId="168" fontId="9" fillId="3" borderId="3" xfId="1" applyNumberFormat="1" applyFont="1" applyFill="1" applyBorder="1" applyAlignment="1" applyProtection="1">
      <alignment horizontal="center"/>
      <protection locked="0"/>
    </xf>
    <xf numFmtId="165" fontId="3" fillId="0" borderId="2" xfId="1" applyNumberFormat="1" applyFont="1" applyFill="1" applyBorder="1" applyAlignment="1" applyProtection="1">
      <alignment horizontal="center"/>
      <protection locked="0"/>
    </xf>
    <xf numFmtId="165" fontId="3" fillId="0" borderId="3" xfId="1" applyNumberFormat="1" applyFont="1" applyFill="1" applyBorder="1" applyAlignment="1" applyProtection="1">
      <alignment horizontal="center"/>
      <protection locked="0"/>
    </xf>
    <xf numFmtId="2" fontId="3" fillId="0" borderId="0" xfId="1" applyNumberFormat="1" applyFont="1" applyBorder="1" applyAlignment="1" applyProtection="1">
      <alignment horizontal="left" wrapText="1"/>
    </xf>
    <xf numFmtId="14" fontId="4" fillId="0" borderId="0" xfId="1" applyNumberFormat="1" applyFont="1" applyAlignment="1" applyProtection="1">
      <alignment horizontal="center"/>
      <protection locked="0"/>
    </xf>
    <xf numFmtId="14" fontId="4" fillId="0" borderId="0" xfId="1" applyNumberFormat="1" applyFont="1" applyFill="1" applyAlignment="1" applyProtection="1">
      <alignment horizontal="center" vertical="center"/>
      <protection locked="0"/>
    </xf>
    <xf numFmtId="2" fontId="7" fillId="0" borderId="0" xfId="1" applyNumberFormat="1" applyFont="1" applyAlignment="1" applyProtection="1">
      <alignment horizontal="center" vertical="center"/>
    </xf>
    <xf numFmtId="2" fontId="5" fillId="0" borderId="4" xfId="1" applyNumberFormat="1" applyBorder="1" applyAlignment="1" applyProtection="1">
      <alignment horizontal="center"/>
    </xf>
  </cellXfs>
  <cellStyles count="5">
    <cellStyle name="Normal" xfId="0" builtinId="0"/>
    <cellStyle name="Normal 2" xfId="1"/>
    <cellStyle name="Normal 3" xfId="3"/>
    <cellStyle name="Normal 4" xfId="4"/>
    <cellStyle name="Pourcentage 2" xfId="2"/>
  </cellStyles>
  <dxfs count="46"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3" tint="0.59996337778862885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  <color auto="1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70C0"/>
        </patternFill>
      </fill>
    </dxf>
  </dxfs>
  <tableStyles count="0" defaultTableStyle="TableStyleMedium9" defaultPivotStyle="PivotStyleLight16"/>
  <colors>
    <mruColors>
      <color rgb="FFFF0066"/>
      <color rgb="FFFFFF99"/>
      <color rgb="FFFFFF66"/>
      <color rgb="FF99FFCC"/>
      <color rgb="FFFFCCFF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CheckBox" checked="Checked" fmlaLink="$C$14" lockText="1" noThreeD="1"/>
</file>

<file path=xl/ctrlProps/ctrlProp2.xml><?xml version="1.0" encoding="utf-8"?>
<formControlPr xmlns="http://schemas.microsoft.com/office/spreadsheetml/2009/9/main" objectType="CheckBox" checked="Checked" fmlaLink="$C$16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Brouillon%20calendrier.xlsx#CALENDRIER!A1" TargetMode="External"/><Relationship Id="rId1" Type="http://schemas.openxmlformats.org/officeDocument/2006/relationships/image" Target="../media/image1.png"/><Relationship Id="rId5" Type="http://schemas.openxmlformats.org/officeDocument/2006/relationships/image" Target="../media/image4.png"/><Relationship Id="rId4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'CHOIX ANNEE'!A1"/><Relationship Id="rId1" Type="http://schemas.openxmlformats.org/officeDocument/2006/relationships/image" Target="../media/image5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160020</xdr:colOff>
      <xdr:row>4</xdr:row>
      <xdr:rowOff>0</xdr:rowOff>
    </xdr:from>
    <xdr:to>
      <xdr:col>6</xdr:col>
      <xdr:colOff>152400</xdr:colOff>
      <xdr:row>21</xdr:row>
      <xdr:rowOff>83820</xdr:rowOff>
    </xdr:to>
    <xdr:sp macro="" textlink="">
      <xdr:nvSpPr>
        <xdr:cNvPr id="3" name="Rectangle à coins arrondis 2"/>
        <xdr:cNvSpPr/>
      </xdr:nvSpPr>
      <xdr:spPr>
        <a:xfrm>
          <a:off x="160020" y="670560"/>
          <a:ext cx="3794760" cy="3314700"/>
        </a:xfrm>
        <a:prstGeom prst="roundRect">
          <a:avLst/>
        </a:prstGeom>
        <a:noFill/>
        <a:ln w="5715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815340</xdr:colOff>
      <xdr:row>3</xdr:row>
      <xdr:rowOff>160020</xdr:rowOff>
    </xdr:from>
    <xdr:to>
      <xdr:col>19</xdr:col>
      <xdr:colOff>198120</xdr:colOff>
      <xdr:row>21</xdr:row>
      <xdr:rowOff>38100</xdr:rowOff>
    </xdr:to>
    <xdr:sp macro="" textlink="">
      <xdr:nvSpPr>
        <xdr:cNvPr id="4" name="Rectangle à coins arrondis 3"/>
        <xdr:cNvSpPr/>
      </xdr:nvSpPr>
      <xdr:spPr>
        <a:xfrm>
          <a:off x="5151120" y="662940"/>
          <a:ext cx="3939540" cy="3276600"/>
        </a:xfrm>
        <a:prstGeom prst="roundRect">
          <a:avLst/>
        </a:prstGeom>
        <a:noFill/>
        <a:ln w="5715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91440</xdr:colOff>
      <xdr:row>9</xdr:row>
      <xdr:rowOff>60960</xdr:rowOff>
    </xdr:from>
    <xdr:to>
      <xdr:col>2</xdr:col>
      <xdr:colOff>297180</xdr:colOff>
      <xdr:row>16</xdr:row>
      <xdr:rowOff>22860</xdr:rowOff>
    </xdr:to>
    <xdr:pic>
      <xdr:nvPicPr>
        <xdr:cNvPr id="10" name="Image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520" y="1783080"/>
          <a:ext cx="1333500" cy="11353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213360</xdr:colOff>
      <xdr:row>15</xdr:row>
      <xdr:rowOff>122463</xdr:rowOff>
    </xdr:from>
    <xdr:to>
      <xdr:col>6</xdr:col>
      <xdr:colOff>15964</xdr:colOff>
      <xdr:row>18</xdr:row>
      <xdr:rowOff>164819</xdr:rowOff>
    </xdr:to>
    <xdr:pic>
      <xdr:nvPicPr>
        <xdr:cNvPr id="11" name="Image 10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331720" y="2850423"/>
          <a:ext cx="1486624" cy="545276"/>
        </a:xfrm>
        <a:prstGeom prst="rect">
          <a:avLst/>
        </a:prstGeom>
      </xdr:spPr>
    </xdr:pic>
    <xdr:clientData/>
  </xdr:twoCellAnchor>
  <xdr:twoCellAnchor>
    <xdr:from>
      <xdr:col>2</xdr:col>
      <xdr:colOff>548640</xdr:colOff>
      <xdr:row>17</xdr:row>
      <xdr:rowOff>59821</xdr:rowOff>
    </xdr:from>
    <xdr:to>
      <xdr:col>4</xdr:col>
      <xdr:colOff>213360</xdr:colOff>
      <xdr:row>18</xdr:row>
      <xdr:rowOff>99060</xdr:rowOff>
    </xdr:to>
    <xdr:cxnSp macro="">
      <xdr:nvCxnSpPr>
        <xdr:cNvPr id="12" name="Connecteur droit avec flèche 11"/>
        <xdr:cNvCxnSpPr>
          <a:endCxn id="11" idx="1"/>
        </xdr:cNvCxnSpPr>
      </xdr:nvCxnSpPr>
      <xdr:spPr>
        <a:xfrm flipV="1">
          <a:off x="1935480" y="3123061"/>
          <a:ext cx="396240" cy="206879"/>
        </a:xfrm>
        <a:prstGeom prst="straightConnector1">
          <a:avLst/>
        </a:prstGeom>
        <a:ln w="38100">
          <a:solidFill>
            <a:srgbClr val="FF0066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</xdr:col>
      <xdr:colOff>0</xdr:colOff>
      <xdr:row>5</xdr:row>
      <xdr:rowOff>121920</xdr:rowOff>
    </xdr:from>
    <xdr:to>
      <xdr:col>1</xdr:col>
      <xdr:colOff>373380</xdr:colOff>
      <xdr:row>6</xdr:row>
      <xdr:rowOff>114300</xdr:rowOff>
    </xdr:to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59080" y="960120"/>
          <a:ext cx="373380" cy="373380"/>
        </a:xfrm>
        <a:prstGeom prst="rect">
          <a:avLst/>
        </a:prstGeom>
      </xdr:spPr>
    </xdr:pic>
    <xdr:clientData/>
  </xdr:twoCellAnchor>
  <xdr:twoCellAnchor editAs="oneCell">
    <xdr:from>
      <xdr:col>0</xdr:col>
      <xdr:colOff>182880</xdr:colOff>
      <xdr:row>17</xdr:row>
      <xdr:rowOff>45720</xdr:rowOff>
    </xdr:from>
    <xdr:to>
      <xdr:col>1</xdr:col>
      <xdr:colOff>320040</xdr:colOff>
      <xdr:row>19</xdr:row>
      <xdr:rowOff>106680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82880" y="3108960"/>
          <a:ext cx="396240" cy="396240"/>
        </a:xfrm>
        <a:prstGeom prst="rect">
          <a:avLst/>
        </a:prstGeom>
      </xdr:spPr>
    </xdr:pic>
    <xdr:clientData/>
  </xdr:twoCellAnchor>
  <xdr:twoCellAnchor>
    <xdr:from>
      <xdr:col>19</xdr:col>
      <xdr:colOff>411480</xdr:colOff>
      <xdr:row>3</xdr:row>
      <xdr:rowOff>160020</xdr:rowOff>
    </xdr:from>
    <xdr:to>
      <xdr:col>23</xdr:col>
      <xdr:colOff>487680</xdr:colOff>
      <xdr:row>21</xdr:row>
      <xdr:rowOff>38100</xdr:rowOff>
    </xdr:to>
    <xdr:sp macro="" textlink="">
      <xdr:nvSpPr>
        <xdr:cNvPr id="9" name="Rectangle à coins arrondis 8"/>
        <xdr:cNvSpPr/>
      </xdr:nvSpPr>
      <xdr:spPr>
        <a:xfrm>
          <a:off x="8862060" y="662940"/>
          <a:ext cx="3497580" cy="3276600"/>
        </a:xfrm>
        <a:prstGeom prst="roundRect">
          <a:avLst/>
        </a:prstGeom>
        <a:noFill/>
        <a:ln w="5715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76201</xdr:colOff>
      <xdr:row>11</xdr:row>
      <xdr:rowOff>10890</xdr:rowOff>
    </xdr:from>
    <xdr:to>
      <xdr:col>3</xdr:col>
      <xdr:colOff>21772</xdr:colOff>
      <xdr:row>15</xdr:row>
      <xdr:rowOff>141519</xdr:rowOff>
    </xdr:to>
    <xdr:sp macro="" textlink="">
      <xdr:nvSpPr>
        <xdr:cNvPr id="7" name="Carré corné 6"/>
        <xdr:cNvSpPr/>
      </xdr:nvSpPr>
      <xdr:spPr>
        <a:xfrm>
          <a:off x="76201" y="2002976"/>
          <a:ext cx="1023257" cy="827314"/>
        </a:xfrm>
        <a:prstGeom prst="foldedCorner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161925</xdr:colOff>
      <xdr:row>0</xdr:row>
      <xdr:rowOff>0</xdr:rowOff>
    </xdr:to>
    <xdr:pic>
      <xdr:nvPicPr>
        <xdr:cNvPr id="1206" name="Picture 1" descr="logo tertiaire orange vectorisé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3429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106680</xdr:colOff>
          <xdr:row>11</xdr:row>
          <xdr:rowOff>99060</xdr:rowOff>
        </xdr:from>
        <xdr:to>
          <xdr:col>3</xdr:col>
          <xdr:colOff>228600</xdr:colOff>
          <xdr:row>13</xdr:row>
          <xdr:rowOff>99060</xdr:rowOff>
        </xdr:to>
        <xdr:sp macro="" textlink="">
          <xdr:nvSpPr>
            <xdr:cNvPr id="12290" name="Check Box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AFFICHER 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13</xdr:row>
          <xdr:rowOff>121920</xdr:rowOff>
        </xdr:from>
        <xdr:to>
          <xdr:col>3</xdr:col>
          <xdr:colOff>167640</xdr:colOff>
          <xdr:row>14</xdr:row>
          <xdr:rowOff>160020</xdr:rowOff>
        </xdr:to>
        <xdr:sp macro="" textlink="">
          <xdr:nvSpPr>
            <xdr:cNvPr id="12291" name="Check Box 3" hidden="1">
              <a:extLst>
                <a:ext uri="{63B3BB69-23CF-44E3-9099-C40C66FF867C}">
                  <a14:compatExt spid="_x0000_s12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AFFICHER Fériés</a:t>
              </a:r>
            </a:p>
          </xdr:txBody>
        </xdr:sp>
        <xdr:clientData/>
      </xdr:twoCellAnchor>
    </mc:Choice>
    <mc:Fallback/>
  </mc:AlternateContent>
  <xdr:twoCellAnchor>
    <xdr:from>
      <xdr:col>2</xdr:col>
      <xdr:colOff>0</xdr:colOff>
      <xdr:row>17</xdr:row>
      <xdr:rowOff>83343</xdr:rowOff>
    </xdr:from>
    <xdr:to>
      <xdr:col>2</xdr:col>
      <xdr:colOff>381000</xdr:colOff>
      <xdr:row>19</xdr:row>
      <xdr:rowOff>11906</xdr:rowOff>
    </xdr:to>
    <xdr:sp macro="" textlink="">
      <xdr:nvSpPr>
        <xdr:cNvPr id="8" name="Flèche gauche 7">
          <a:hlinkClick xmlns:r="http://schemas.openxmlformats.org/officeDocument/2006/relationships" r:id="rId2"/>
        </xdr:cNvPr>
        <xdr:cNvSpPr/>
      </xdr:nvSpPr>
      <xdr:spPr>
        <a:xfrm>
          <a:off x="392906" y="3012281"/>
          <a:ext cx="381000" cy="285750"/>
        </a:xfrm>
        <a:prstGeom prst="leftArrow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</xdr:colOff>
      <xdr:row>16</xdr:row>
      <xdr:rowOff>121920</xdr:rowOff>
    </xdr:from>
    <xdr:to>
      <xdr:col>6</xdr:col>
      <xdr:colOff>480060</xdr:colOff>
      <xdr:row>25</xdr:row>
      <xdr:rowOff>38709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" y="2804160"/>
          <a:ext cx="5219700" cy="14255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0</xdr:row>
      <xdr:rowOff>152400</xdr:rowOff>
    </xdr:from>
    <xdr:to>
      <xdr:col>11</xdr:col>
      <xdr:colOff>106680</xdr:colOff>
      <xdr:row>14</xdr:row>
      <xdr:rowOff>60960</xdr:rowOff>
    </xdr:to>
    <xdr:sp macro="" textlink="">
      <xdr:nvSpPr>
        <xdr:cNvPr id="3" name="ZoneTexte 2"/>
        <xdr:cNvSpPr txBox="1"/>
      </xdr:nvSpPr>
      <xdr:spPr>
        <a:xfrm>
          <a:off x="0" y="152400"/>
          <a:ext cx="8823960" cy="2255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Calcul des dates de </a:t>
          </a:r>
          <a:r>
            <a:rPr lang="fr-FR" sz="1200" b="1"/>
            <a:t> jours fériés :</a:t>
          </a:r>
          <a:endParaRPr lang="fr-FR" sz="12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plus simples sont celles qui correspondent à un jour fixe tel que le 1er janvier ou le 25 décembre. Nous utiliserons la fonction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DATE(année;mois;jour)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qui renvoi une date à partir d’un numéro d’année, de mois et de jour.</a:t>
          </a: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=DATE(Saisir_Année;1;1)       =DATE(Saisir_Année;5;1)        =DATE(Saisir_Année;5;8)      =DATE(Saisir_Année;7;14)     =DATE(Saisir_Année;8;15) </a:t>
          </a:r>
          <a:b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=DATE(Saisir_Année;11;1)     =DATE(Saisir_Année;11;11)   =DATE(Saisir_Année;12;25)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plus compliquée est celle calculant le jour de Pâques. Il vous suffit de la recopier et la coller dans votre cellule :</a:t>
          </a:r>
        </a:p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=ARRONDI(DATE(Saisir_Année;4;MOD(234-11*MOD(Saisir_Année;19);30))/7;0)*7-6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maintenant passons aux formules les plus simples. Elles se situent toutes un nombre fixe de jours après Pâques :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lundi de pâques est le lendemain  : 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=Paques+1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l’Ascension =&gt;39 jours soit 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=Paques+39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Pentecôte =&gt;49 jours soit 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=Paques+49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lundi de Pentecôte =&gt;50 jours soit  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=Paques+50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W20"/>
  <sheetViews>
    <sheetView tabSelected="1" workbookViewId="0">
      <selection activeCell="O11" sqref="O11"/>
    </sheetView>
  </sheetViews>
  <sheetFormatPr baseColWidth="10" defaultColWidth="11.5546875" defaultRowHeight="13.2" x14ac:dyDescent="0.25"/>
  <cols>
    <col min="1" max="1" width="3.77734375" style="53" customWidth="1"/>
    <col min="2" max="2" width="16.44140625" style="53" customWidth="1"/>
    <col min="3" max="3" width="9.33203125" style="53" customWidth="1"/>
    <col min="4" max="4" width="1.33203125" style="53" customWidth="1"/>
    <col min="5" max="5" width="6.44140625" style="53" customWidth="1"/>
    <col min="6" max="6" width="18.109375" style="53" customWidth="1"/>
    <col min="7" max="7" width="6.77734375" style="53" customWidth="1"/>
    <col min="8" max="8" width="11.5546875" style="53"/>
    <col min="9" max="9" width="3" style="53" bestFit="1" customWidth="1"/>
    <col min="10" max="10" width="1.5546875" style="53" bestFit="1" customWidth="1"/>
    <col min="11" max="11" width="3" style="53" bestFit="1" customWidth="1"/>
    <col min="12" max="12" width="1.5546875" style="53" bestFit="1" customWidth="1"/>
    <col min="13" max="13" width="7.21875" style="53" customWidth="1"/>
    <col min="14" max="14" width="2.44140625" style="53" customWidth="1"/>
    <col min="15" max="15" width="3" style="53" bestFit="1" customWidth="1"/>
    <col min="16" max="16" width="1.5546875" style="53" bestFit="1" customWidth="1"/>
    <col min="17" max="17" width="3" style="53" bestFit="1" customWidth="1"/>
    <col min="18" max="18" width="1.5546875" style="53" bestFit="1" customWidth="1"/>
    <col min="19" max="19" width="5" style="53" bestFit="1" customWidth="1"/>
    <col min="20" max="20" width="9.21875" style="53" customWidth="1"/>
    <col min="21" max="21" width="11.5546875" style="53"/>
    <col min="22" max="22" width="2.109375" style="53" customWidth="1"/>
    <col min="23" max="23" width="27" style="53" customWidth="1"/>
    <col min="24" max="16384" width="11.5546875" style="53"/>
  </cols>
  <sheetData>
    <row r="2" spans="2:23" x14ac:dyDescent="0.25">
      <c r="E2" s="66"/>
      <c r="F2" s="66"/>
    </row>
    <row r="6" spans="2:23" ht="30" customHeight="1" x14ac:dyDescent="0.3">
      <c r="B6" s="89" t="s">
        <v>5</v>
      </c>
      <c r="C6" s="89"/>
      <c r="D6" s="89"/>
      <c r="E6" s="89"/>
      <c r="F6" s="89"/>
      <c r="H6" s="91" t="s">
        <v>38</v>
      </c>
      <c r="I6" s="91"/>
      <c r="J6" s="91"/>
      <c r="K6" s="91"/>
      <c r="L6" s="91"/>
      <c r="M6" s="91"/>
      <c r="N6" s="91"/>
      <c r="O6" s="91"/>
      <c r="P6" s="91"/>
      <c r="Q6" s="91"/>
      <c r="R6" s="91"/>
      <c r="S6" s="91"/>
      <c r="T6" s="76"/>
      <c r="U6" s="88" t="s">
        <v>23</v>
      </c>
      <c r="V6" s="88"/>
      <c r="W6" s="88"/>
    </row>
    <row r="8" spans="2:23" x14ac:dyDescent="0.25">
      <c r="B8" s="54" t="s">
        <v>6</v>
      </c>
      <c r="C8" s="62">
        <v>2005</v>
      </c>
      <c r="D8" s="70" t="s">
        <v>35</v>
      </c>
      <c r="E8" s="71">
        <f>C8+1</f>
        <v>2006</v>
      </c>
      <c r="I8" s="90" t="s">
        <v>43</v>
      </c>
      <c r="J8" s="90"/>
      <c r="K8" s="90"/>
      <c r="L8" s="90"/>
      <c r="M8" s="90"/>
      <c r="N8" s="82"/>
      <c r="O8" s="90" t="s">
        <v>44</v>
      </c>
      <c r="P8" s="90"/>
      <c r="Q8" s="90"/>
      <c r="R8" s="90"/>
      <c r="S8" s="90"/>
      <c r="T8" s="73"/>
      <c r="U8" s="54" t="s">
        <v>2</v>
      </c>
      <c r="V8" s="54"/>
      <c r="W8" s="55">
        <f>DATE($C$8,11,1)</f>
        <v>38657</v>
      </c>
    </row>
    <row r="9" spans="2:23" x14ac:dyDescent="0.25">
      <c r="B9" s="67" t="s">
        <v>22</v>
      </c>
      <c r="I9" s="84" t="s">
        <v>0</v>
      </c>
      <c r="J9" s="84"/>
      <c r="K9" s="84" t="s">
        <v>1</v>
      </c>
      <c r="L9" s="84"/>
      <c r="M9" s="84" t="s">
        <v>45</v>
      </c>
      <c r="N9" s="84"/>
      <c r="O9" s="84" t="s">
        <v>0</v>
      </c>
      <c r="P9" s="84"/>
      <c r="Q9" s="84" t="s">
        <v>1</v>
      </c>
      <c r="R9" s="84"/>
      <c r="S9" s="84" t="s">
        <v>45</v>
      </c>
      <c r="T9" s="66"/>
      <c r="U9" s="64" t="s">
        <v>3</v>
      </c>
      <c r="V9" s="64"/>
      <c r="W9" s="65">
        <f>DATE(C8,11,11)</f>
        <v>38667</v>
      </c>
    </row>
    <row r="10" spans="2:23" x14ac:dyDescent="0.25">
      <c r="J10" s="66"/>
      <c r="L10" s="66"/>
      <c r="P10" s="66"/>
      <c r="R10" s="66"/>
      <c r="U10" s="54" t="s">
        <v>4</v>
      </c>
      <c r="V10" s="54"/>
      <c r="W10" s="55">
        <f>DATE(C8,12,25)</f>
        <v>38711</v>
      </c>
    </row>
    <row r="11" spans="2:23" x14ac:dyDescent="0.25">
      <c r="H11" s="82" t="s">
        <v>2</v>
      </c>
      <c r="I11" s="85">
        <v>1</v>
      </c>
      <c r="J11" s="77" t="s">
        <v>35</v>
      </c>
      <c r="K11" s="86">
        <v>11</v>
      </c>
      <c r="L11" s="77" t="s">
        <v>35</v>
      </c>
      <c r="M11" s="79">
        <f>$C$8</f>
        <v>2005</v>
      </c>
      <c r="O11" s="87">
        <v>10</v>
      </c>
      <c r="P11" s="77" t="s">
        <v>35</v>
      </c>
      <c r="Q11" s="78">
        <v>11</v>
      </c>
      <c r="R11" s="77" t="s">
        <v>35</v>
      </c>
      <c r="S11" s="79">
        <f>$C$8</f>
        <v>2005</v>
      </c>
      <c r="T11" s="74"/>
      <c r="U11" s="54" t="s">
        <v>8</v>
      </c>
      <c r="V11" s="54"/>
      <c r="W11" s="55">
        <f>DATE($C$8+1,1,1)</f>
        <v>38718</v>
      </c>
    </row>
    <row r="12" spans="2:23" x14ac:dyDescent="0.25">
      <c r="H12" s="82"/>
      <c r="J12" s="66"/>
      <c r="K12" s="72"/>
      <c r="L12" s="66"/>
      <c r="M12" s="74"/>
      <c r="P12" s="66"/>
      <c r="Q12" s="72"/>
      <c r="R12" s="66"/>
      <c r="S12" s="74"/>
      <c r="T12" s="74"/>
      <c r="U12" s="54" t="s">
        <v>15</v>
      </c>
      <c r="V12" s="54"/>
      <c r="W12" s="55">
        <f>ROUND(DATE($C$8+1,4,MOD(234-11*MOD($C$8+1,19),30))/7,0)*7-6</f>
        <v>38823</v>
      </c>
    </row>
    <row r="13" spans="2:23" x14ac:dyDescent="0.25">
      <c r="H13" s="82" t="s">
        <v>4</v>
      </c>
      <c r="I13" s="85"/>
      <c r="J13" s="77" t="s">
        <v>35</v>
      </c>
      <c r="K13" s="78">
        <v>12</v>
      </c>
      <c r="L13" s="77" t="s">
        <v>35</v>
      </c>
      <c r="M13" s="79">
        <f>$C$8</f>
        <v>2005</v>
      </c>
      <c r="O13" s="87"/>
      <c r="P13" s="77" t="s">
        <v>35</v>
      </c>
      <c r="Q13" s="78">
        <v>1</v>
      </c>
      <c r="R13" s="77" t="s">
        <v>35</v>
      </c>
      <c r="S13" s="79">
        <f>$E$8</f>
        <v>2006</v>
      </c>
      <c r="T13" s="74"/>
      <c r="U13" s="54" t="s">
        <v>36</v>
      </c>
      <c r="V13" s="54"/>
      <c r="W13" s="55">
        <f>W12+1</f>
        <v>38824</v>
      </c>
    </row>
    <row r="14" spans="2:23" x14ac:dyDescent="0.25">
      <c r="H14" s="82"/>
      <c r="J14" s="66"/>
      <c r="K14" s="72"/>
      <c r="L14" s="66"/>
      <c r="M14" s="74"/>
      <c r="P14" s="66"/>
      <c r="Q14" s="72"/>
      <c r="R14" s="66"/>
      <c r="S14" s="74"/>
      <c r="T14" s="74"/>
      <c r="U14" s="54" t="s">
        <v>16</v>
      </c>
      <c r="V14" s="54"/>
      <c r="W14" s="55">
        <f>DATE($C$8+1,5,1)</f>
        <v>38838</v>
      </c>
    </row>
    <row r="15" spans="2:23" x14ac:dyDescent="0.25">
      <c r="H15" s="82" t="s">
        <v>39</v>
      </c>
      <c r="I15" s="85"/>
      <c r="J15" s="77" t="s">
        <v>35</v>
      </c>
      <c r="K15" s="86"/>
      <c r="L15" s="77" t="s">
        <v>35</v>
      </c>
      <c r="M15" s="79">
        <f>$E$8</f>
        <v>2006</v>
      </c>
      <c r="O15" s="87"/>
      <c r="P15" s="77" t="s">
        <v>35</v>
      </c>
      <c r="Q15" s="86"/>
      <c r="R15" s="77" t="s">
        <v>35</v>
      </c>
      <c r="S15" s="79">
        <f>$E$8</f>
        <v>2006</v>
      </c>
      <c r="T15" s="74"/>
      <c r="U15" s="54" t="s">
        <v>17</v>
      </c>
      <c r="V15" s="54"/>
      <c r="W15" s="55">
        <f>DATE($C$8+1,5,8)</f>
        <v>38845</v>
      </c>
    </row>
    <row r="16" spans="2:23" x14ac:dyDescent="0.25">
      <c r="H16" s="82"/>
      <c r="J16" s="66"/>
      <c r="K16" s="72"/>
      <c r="L16" s="66"/>
      <c r="M16" s="74"/>
      <c r="P16" s="66"/>
      <c r="Q16" s="72"/>
      <c r="R16" s="66"/>
      <c r="S16" s="74"/>
      <c r="T16" s="74"/>
      <c r="U16" s="54" t="s">
        <v>18</v>
      </c>
      <c r="V16" s="54"/>
      <c r="W16" s="55">
        <f>W12+39</f>
        <v>38862</v>
      </c>
    </row>
    <row r="17" spans="3:23" x14ac:dyDescent="0.25">
      <c r="H17" s="82" t="s">
        <v>15</v>
      </c>
      <c r="I17" s="85"/>
      <c r="J17" s="77" t="s">
        <v>35</v>
      </c>
      <c r="K17" s="86"/>
      <c r="L17" s="77" t="s">
        <v>35</v>
      </c>
      <c r="M17" s="79">
        <f>$E$8</f>
        <v>2006</v>
      </c>
      <c r="O17" s="87"/>
      <c r="P17" s="77" t="s">
        <v>35</v>
      </c>
      <c r="Q17" s="86"/>
      <c r="R17" s="77" t="s">
        <v>35</v>
      </c>
      <c r="S17" s="79">
        <f>$E$8</f>
        <v>2006</v>
      </c>
      <c r="T17" s="74"/>
      <c r="U17" s="54" t="s">
        <v>19</v>
      </c>
      <c r="V17" s="54"/>
      <c r="W17" s="55">
        <f>W12+49</f>
        <v>38872</v>
      </c>
    </row>
    <row r="18" spans="3:23" x14ac:dyDescent="0.25">
      <c r="H18" s="82"/>
      <c r="J18" s="66"/>
      <c r="K18" s="72"/>
      <c r="L18" s="66"/>
      <c r="M18" s="74"/>
      <c r="P18" s="66"/>
      <c r="Q18" s="72"/>
      <c r="R18" s="66"/>
      <c r="S18" s="74"/>
      <c r="T18" s="74"/>
      <c r="U18" s="54" t="s">
        <v>37</v>
      </c>
      <c r="V18" s="54"/>
      <c r="W18" s="55">
        <f>W12+50</f>
        <v>38873</v>
      </c>
    </row>
    <row r="19" spans="3:23" x14ac:dyDescent="0.25">
      <c r="C19" s="54" t="s">
        <v>14</v>
      </c>
      <c r="H19" s="83" t="s">
        <v>40</v>
      </c>
      <c r="I19" s="87"/>
      <c r="J19" s="80" t="s">
        <v>35</v>
      </c>
      <c r="K19" s="86"/>
      <c r="L19" s="80" t="s">
        <v>35</v>
      </c>
      <c r="M19" s="81">
        <f>$E$8</f>
        <v>2006</v>
      </c>
      <c r="O19" s="87"/>
      <c r="P19" s="80" t="s">
        <v>35</v>
      </c>
      <c r="Q19" s="86"/>
      <c r="R19" s="80" t="s">
        <v>35</v>
      </c>
      <c r="S19" s="81">
        <f>$E$8</f>
        <v>2006</v>
      </c>
      <c r="T19" s="75"/>
      <c r="U19" s="64" t="s">
        <v>20</v>
      </c>
      <c r="V19" s="54"/>
      <c r="W19" s="65">
        <f>DATE($C$8+1,7,14)</f>
        <v>38912</v>
      </c>
    </row>
    <row r="20" spans="3:23" x14ac:dyDescent="0.25">
      <c r="U20" s="54" t="s">
        <v>10</v>
      </c>
      <c r="V20" s="54"/>
      <c r="W20" s="55">
        <f>DATE($C$8+1,8,15)</f>
        <v>38944</v>
      </c>
    </row>
  </sheetData>
  <sheetProtection sheet="1" objects="1" scenarios="1" selectLockedCells="1"/>
  <mergeCells count="5">
    <mergeCell ref="U6:W6"/>
    <mergeCell ref="B6:F6"/>
    <mergeCell ref="I8:M8"/>
    <mergeCell ref="O8:S8"/>
    <mergeCell ref="H6:S6"/>
  </mergeCells>
  <conditionalFormatting sqref="W8:W20">
    <cfRule type="expression" dxfId="45" priority="61">
      <formula>OR(WEEKDAY($W8,2)=6,WEEKDAY($W8,2)=7)</formula>
    </cfRule>
  </conditionalFormatting>
  <dataValidations count="3">
    <dataValidation type="whole" showInputMessage="1" showErrorMessage="1" errorTitle="ERREUR" error="Il faut saisir une année de calendrier comprise entre 2000 et 3000" prompt="Saisir une année comprise entre 2000 et 3000 puis validez" sqref="C8">
      <formula1>2000</formula1>
      <formula2>3000</formula2>
    </dataValidation>
    <dataValidation type="list" allowBlank="1" showInputMessage="1" showErrorMessage="1" sqref="I13 I15 I17 I19 O11 O13 O15 O17 I11 O19">
      <formula1>Day</formula1>
    </dataValidation>
    <dataValidation type="list" allowBlank="1" showInputMessage="1" showErrorMessage="1" sqref="K15 K17 K19 Q19 Q17 K11 Q15">
      <formula1>Month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B1:CY45"/>
  <sheetViews>
    <sheetView topLeftCell="A4" zoomScale="64" zoomScaleNormal="64" workbookViewId="0">
      <pane xSplit="4" ySplit="6" topLeftCell="E10" activePane="bottomRight" state="frozen"/>
      <selection activeCell="A4" sqref="A4"/>
      <selection pane="topRight" activeCell="E4" sqref="E4"/>
      <selection pane="bottomLeft" activeCell="A10" sqref="A10"/>
      <selection pane="bottomRight" activeCell="C24" sqref="C24"/>
    </sheetView>
  </sheetViews>
  <sheetFormatPr baseColWidth="10" defaultColWidth="11.44140625" defaultRowHeight="12.6" x14ac:dyDescent="0.25"/>
  <cols>
    <col min="1" max="1" width="2.6640625" style="22" customWidth="1"/>
    <col min="2" max="2" width="3.109375" style="22" customWidth="1"/>
    <col min="3" max="3" width="9.88671875" style="22" bestFit="1" customWidth="1"/>
    <col min="4" max="4" width="4.6640625" style="22" customWidth="1"/>
    <col min="5" max="5" width="4" style="22" customWidth="1"/>
    <col min="6" max="6" width="2.88671875" style="22" customWidth="1"/>
    <col min="7" max="7" width="9.33203125" style="22" bestFit="1" customWidth="1"/>
    <col min="8" max="8" width="4.44140625" style="22" customWidth="1"/>
    <col min="9" max="9" width="4.109375" style="22" customWidth="1"/>
    <col min="10" max="10" width="3.109375" style="22" customWidth="1"/>
    <col min="11" max="11" width="6.6640625" style="22" customWidth="1"/>
    <col min="12" max="12" width="5.5546875" style="22" customWidth="1"/>
    <col min="13" max="13" width="4.109375" style="22" customWidth="1"/>
    <col min="14" max="14" width="3.109375" style="27" customWidth="1"/>
    <col min="15" max="15" width="6.88671875" style="22" customWidth="1"/>
    <col min="16" max="16" width="5.88671875" style="22" customWidth="1"/>
    <col min="17" max="17" width="4.109375" style="22" customWidth="1"/>
    <col min="18" max="18" width="3.109375" style="27" customWidth="1"/>
    <col min="19" max="19" width="6.6640625" style="22" customWidth="1"/>
    <col min="20" max="20" width="5.5546875" style="22" customWidth="1"/>
    <col min="21" max="21" width="4.109375" style="22" customWidth="1"/>
    <col min="22" max="22" width="3.109375" style="27" customWidth="1"/>
    <col min="23" max="23" width="8" style="22" bestFit="1" customWidth="1"/>
    <col min="24" max="24" width="5.6640625" style="22" customWidth="1"/>
    <col min="25" max="25" width="4.109375" style="22" customWidth="1"/>
    <col min="26" max="26" width="3.109375" style="27" customWidth="1"/>
    <col min="27" max="27" width="6.77734375" style="22" customWidth="1"/>
    <col min="28" max="28" width="5.5546875" style="22" customWidth="1"/>
    <col min="29" max="29" width="4.109375" style="22" customWidth="1"/>
    <col min="30" max="30" width="3.109375" style="27" customWidth="1"/>
    <col min="31" max="31" width="7.5546875" style="22" bestFit="1" customWidth="1"/>
    <col min="32" max="32" width="5.5546875" style="22" customWidth="1"/>
    <col min="33" max="33" width="4.109375" style="22" customWidth="1"/>
    <col min="34" max="34" width="3.109375" style="27" customWidth="1"/>
    <col min="35" max="35" width="6.33203125" style="22" customWidth="1"/>
    <col min="36" max="36" width="6.77734375" style="22" customWidth="1"/>
    <col min="37" max="37" width="4.109375" style="22" customWidth="1"/>
    <col min="38" max="38" width="4.33203125" style="27" customWidth="1"/>
    <col min="39" max="39" width="6.6640625" style="22" bestFit="1" customWidth="1"/>
    <col min="40" max="40" width="8.21875" style="22" customWidth="1"/>
    <col min="41" max="41" width="4.109375" style="22" customWidth="1"/>
    <col min="42" max="42" width="3.109375" style="27" customWidth="1"/>
    <col min="43" max="44" width="6.88671875" style="22" customWidth="1"/>
    <col min="45" max="45" width="4.33203125" style="22" customWidth="1"/>
    <col min="46" max="46" width="3.109375" style="27" customWidth="1"/>
    <col min="47" max="47" width="9.109375" style="22" bestFit="1" customWidth="1"/>
    <col min="48" max="48" width="4.44140625" style="22" customWidth="1"/>
    <col min="49" max="49" width="4.109375" style="22" customWidth="1"/>
    <col min="50" max="50" width="3.109375" style="27" customWidth="1"/>
    <col min="51" max="51" width="7.109375" style="22" bestFit="1" customWidth="1"/>
    <col min="52" max="52" width="4.44140625" style="22" customWidth="1"/>
    <col min="53" max="53" width="2.88671875" style="22" customWidth="1"/>
    <col min="54" max="54" width="3.109375" style="27" customWidth="1"/>
    <col min="55" max="55" width="6.109375" style="22" customWidth="1"/>
    <col min="56" max="56" width="4.44140625" style="22" customWidth="1"/>
    <col min="57" max="57" width="2.88671875" style="22" customWidth="1"/>
    <col min="58" max="58" width="3.109375" style="27" customWidth="1"/>
    <col min="59" max="59" width="7" style="22" bestFit="1" customWidth="1"/>
    <col min="60" max="60" width="4.44140625" style="22" customWidth="1"/>
    <col min="61" max="61" width="2.88671875" style="22" customWidth="1"/>
    <col min="62" max="62" width="3.109375" style="27" customWidth="1"/>
    <col min="63" max="63" width="6.109375" style="22" customWidth="1"/>
    <col min="64" max="64" width="4.44140625" style="22" customWidth="1"/>
    <col min="65" max="65" width="2.88671875" style="22" customWidth="1"/>
    <col min="66" max="66" width="3.109375" style="27" customWidth="1"/>
    <col min="67" max="67" width="6.109375" style="22" customWidth="1"/>
    <col min="68" max="68" width="4.44140625" style="22" customWidth="1"/>
    <col min="69" max="69" width="2.88671875" style="22" customWidth="1"/>
    <col min="70" max="70" width="3.109375" style="27" customWidth="1"/>
    <col min="71" max="71" width="6.109375" style="22" customWidth="1"/>
    <col min="72" max="72" width="4.44140625" style="22" customWidth="1"/>
    <col min="73" max="73" width="2.88671875" style="22" customWidth="1"/>
    <col min="74" max="74" width="3.109375" style="27" customWidth="1"/>
    <col min="75" max="75" width="6.5546875" style="22" customWidth="1"/>
    <col min="76" max="76" width="4.44140625" style="22" customWidth="1"/>
    <col min="77" max="77" width="2.88671875" style="22" customWidth="1"/>
    <col min="78" max="78" width="3.109375" style="27" customWidth="1"/>
    <col min="79" max="79" width="6.6640625" style="22" bestFit="1" customWidth="1"/>
    <col min="80" max="80" width="5" style="22" customWidth="1"/>
    <col min="81" max="81" width="2.88671875" style="22" customWidth="1"/>
    <col min="82" max="82" width="3.109375" style="27" customWidth="1"/>
    <col min="83" max="83" width="6.5546875" style="22" bestFit="1" customWidth="1"/>
    <col min="84" max="84" width="4.44140625" style="22" customWidth="1"/>
    <col min="85" max="85" width="2.88671875" style="22" customWidth="1"/>
    <col min="86" max="86" width="3.109375" style="27" customWidth="1"/>
    <col min="87" max="87" width="6.6640625" style="22" bestFit="1" customWidth="1"/>
    <col min="88" max="88" width="4.44140625" style="22" customWidth="1"/>
    <col min="89" max="89" width="2.88671875" style="22" customWidth="1"/>
    <col min="90" max="90" width="3.109375" style="27" customWidth="1"/>
    <col min="91" max="91" width="7" style="22" bestFit="1" customWidth="1"/>
    <col min="92" max="92" width="4.44140625" style="22" customWidth="1"/>
    <col min="93" max="93" width="2.88671875" style="22" customWidth="1"/>
    <col min="94" max="94" width="3.109375" style="27" customWidth="1"/>
    <col min="95" max="95" width="3.33203125" style="27" customWidth="1"/>
    <col min="96" max="96" width="6.44140625" style="22" customWidth="1"/>
    <col min="97" max="97" width="4.33203125" style="22" customWidth="1"/>
    <col min="98" max="98" width="2.88671875" style="22" customWidth="1"/>
    <col min="99" max="99" width="3.33203125" style="22" customWidth="1"/>
    <col min="100" max="100" width="6.109375" style="22" customWidth="1"/>
    <col min="101" max="101" width="4.33203125" style="22" customWidth="1"/>
    <col min="102" max="102" width="2.88671875" style="22" customWidth="1"/>
    <col min="103" max="103" width="3.109375" style="27" customWidth="1"/>
    <col min="104" max="104" width="7" style="22" bestFit="1" customWidth="1"/>
    <col min="105" max="105" width="4.44140625" style="22" customWidth="1"/>
    <col min="106" max="106" width="2.6640625" style="22" customWidth="1"/>
    <col min="107" max="107" width="3.109375" style="22" customWidth="1"/>
    <col min="108" max="108" width="6.109375" style="22" customWidth="1"/>
    <col min="109" max="109" width="5.44140625" style="22" customWidth="1"/>
    <col min="110" max="111" width="2.88671875" style="22" customWidth="1"/>
    <col min="112" max="112" width="6.109375" style="22" customWidth="1"/>
    <col min="113" max="113" width="5.109375" style="22" customWidth="1"/>
    <col min="114" max="114" width="3.109375" style="22" customWidth="1"/>
    <col min="115" max="115" width="3.44140625" style="22" customWidth="1"/>
    <col min="116" max="116" width="6.109375" style="22" customWidth="1"/>
    <col min="117" max="117" width="5.44140625" style="22" customWidth="1"/>
    <col min="118" max="118" width="2.6640625" style="22" customWidth="1"/>
    <col min="119" max="119" width="3.33203125" style="22" customWidth="1"/>
    <col min="120" max="120" width="6.6640625" style="22" customWidth="1"/>
    <col min="121" max="121" width="5.5546875" style="22" customWidth="1"/>
    <col min="122" max="122" width="2.5546875" style="22" customWidth="1"/>
    <col min="123" max="123" width="3.109375" style="22" customWidth="1"/>
    <col min="124" max="124" width="6.6640625" style="22" bestFit="1" customWidth="1"/>
    <col min="125" max="125" width="5.44140625" style="22" customWidth="1"/>
    <col min="126" max="127" width="2.88671875" style="22" customWidth="1"/>
    <col min="128" max="128" width="6.5546875" style="22" bestFit="1" customWidth="1"/>
    <col min="129" max="129" width="5.6640625" style="22" customWidth="1"/>
    <col min="130" max="130" width="3.109375" style="22" customWidth="1"/>
    <col min="131" max="131" width="3.33203125" style="22" customWidth="1"/>
    <col min="132" max="132" width="6.109375" style="22" customWidth="1"/>
    <col min="133" max="133" width="5.33203125" style="22" customWidth="1"/>
    <col min="134" max="135" width="3.33203125" style="22" customWidth="1"/>
    <col min="136" max="136" width="6.109375" style="22" customWidth="1"/>
    <col min="137" max="137" width="5.33203125" style="22" customWidth="1"/>
    <col min="138" max="139" width="3.33203125" style="22" customWidth="1"/>
    <col min="140" max="140" width="6.109375" style="22" customWidth="1"/>
    <col min="141" max="141" width="5.33203125" style="22" customWidth="1"/>
    <col min="142" max="142" width="2.33203125" style="22" bestFit="1" customWidth="1"/>
    <col min="143" max="143" width="2.6640625" style="22" bestFit="1" customWidth="1"/>
    <col min="144" max="144" width="6.5546875" style="22" bestFit="1" customWidth="1"/>
    <col min="145" max="145" width="4.109375" style="22" bestFit="1" customWidth="1"/>
    <col min="146" max="146" width="2.33203125" style="22" bestFit="1" customWidth="1"/>
    <col min="147" max="147" width="2.6640625" style="22" bestFit="1" customWidth="1"/>
    <col min="148" max="148" width="6.5546875" style="22" bestFit="1" customWidth="1"/>
    <col min="149" max="149" width="4.109375" style="22" bestFit="1" customWidth="1"/>
    <col min="150" max="150" width="2.33203125" style="22" bestFit="1" customWidth="1"/>
    <col min="151" max="151" width="2.6640625" style="22" bestFit="1" customWidth="1"/>
    <col min="152" max="152" width="7" style="22" bestFit="1" customWidth="1"/>
    <col min="153" max="153" width="4.109375" style="22" bestFit="1" customWidth="1"/>
    <col min="154" max="154" width="2.33203125" style="22" bestFit="1" customWidth="1"/>
    <col min="155" max="155" width="2.6640625" style="22" bestFit="1" customWidth="1"/>
    <col min="156" max="156" width="5.88671875" style="22" bestFit="1" customWidth="1"/>
    <col min="157" max="157" width="4.109375" style="22" bestFit="1" customWidth="1"/>
    <col min="158" max="158" width="2.33203125" style="22" bestFit="1" customWidth="1"/>
    <col min="159" max="159" width="2.6640625" style="22" bestFit="1" customWidth="1"/>
    <col min="160" max="160" width="6.109375" style="22" bestFit="1" customWidth="1"/>
    <col min="161" max="161" width="4.109375" style="22" bestFit="1" customWidth="1"/>
    <col min="162" max="162" width="2.33203125" style="22" bestFit="1" customWidth="1"/>
    <col min="163" max="163" width="2.6640625" style="22" bestFit="1" customWidth="1"/>
    <col min="164" max="164" width="6.109375" style="22" bestFit="1" customWidth="1"/>
    <col min="165" max="165" width="4.109375" style="22" bestFit="1" customWidth="1"/>
    <col min="166" max="166" width="2.33203125" style="22" bestFit="1" customWidth="1"/>
    <col min="167" max="167" width="2.6640625" style="22" bestFit="1" customWidth="1"/>
    <col min="168" max="168" width="5.5546875" style="22" bestFit="1" customWidth="1"/>
    <col min="169" max="169" width="4.109375" style="22" bestFit="1" customWidth="1"/>
    <col min="170" max="170" width="2.33203125" style="22" bestFit="1" customWidth="1"/>
    <col min="171" max="171" width="2.6640625" style="22" bestFit="1" customWidth="1"/>
    <col min="172" max="172" width="6.6640625" style="22" bestFit="1" customWidth="1"/>
    <col min="173" max="173" width="4.109375" style="22" bestFit="1" customWidth="1"/>
    <col min="174" max="174" width="2.33203125" style="22" bestFit="1" customWidth="1"/>
    <col min="175" max="175" width="2.6640625" style="22" bestFit="1" customWidth="1"/>
    <col min="176" max="176" width="6.5546875" style="22" bestFit="1" customWidth="1"/>
    <col min="177" max="177" width="4.109375" style="22" bestFit="1" customWidth="1"/>
    <col min="178" max="178" width="2.33203125" style="22" bestFit="1" customWidth="1"/>
    <col min="179" max="179" width="2.6640625" style="22" bestFit="1" customWidth="1"/>
    <col min="180" max="180" width="5.88671875" style="22" bestFit="1" customWidth="1"/>
    <col min="181" max="181" width="4.109375" style="22" bestFit="1" customWidth="1"/>
    <col min="182" max="182" width="2.33203125" style="22" bestFit="1" customWidth="1"/>
    <col min="183" max="183" width="2.6640625" style="22" bestFit="1" customWidth="1"/>
    <col min="184" max="184" width="6.109375" style="22" bestFit="1" customWidth="1"/>
    <col min="185" max="185" width="4.109375" style="22" bestFit="1" customWidth="1"/>
    <col min="186" max="186" width="2.33203125" style="22" bestFit="1" customWidth="1"/>
    <col min="187" max="187" width="2.6640625" style="22" bestFit="1" customWidth="1"/>
    <col min="188" max="188" width="6.109375" style="22" bestFit="1" customWidth="1"/>
    <col min="189" max="189" width="4.109375" style="22" bestFit="1" customWidth="1"/>
    <col min="190" max="16384" width="11.44140625" style="22"/>
  </cols>
  <sheetData>
    <row r="1" spans="2:103" s="32" customFormat="1" ht="32.25" customHeight="1" x14ac:dyDescent="0.25">
      <c r="C1" s="1"/>
      <c r="D1" s="1"/>
      <c r="E1" s="2"/>
      <c r="F1" s="2"/>
      <c r="H1" s="33"/>
      <c r="I1" s="34"/>
      <c r="J1" s="34"/>
      <c r="K1" s="33"/>
      <c r="L1" s="33"/>
      <c r="M1" s="34"/>
      <c r="N1" s="34"/>
      <c r="O1" s="3"/>
      <c r="P1" s="35"/>
      <c r="Q1" s="36"/>
      <c r="R1" s="36"/>
      <c r="S1" s="37"/>
      <c r="T1" s="35"/>
      <c r="U1" s="36"/>
      <c r="V1" s="36"/>
      <c r="W1" s="37"/>
      <c r="X1" s="35"/>
      <c r="Y1" s="36"/>
      <c r="Z1" s="36"/>
      <c r="AA1" s="37"/>
      <c r="AB1" s="35"/>
      <c r="AC1" s="36"/>
      <c r="AD1" s="36"/>
      <c r="AE1" s="37"/>
      <c r="AF1" s="35"/>
      <c r="AG1" s="36"/>
      <c r="AH1" s="36"/>
      <c r="AI1" s="37"/>
      <c r="AJ1" s="35"/>
      <c r="AK1" s="38"/>
      <c r="AL1" s="36"/>
      <c r="AM1" s="39"/>
      <c r="AN1" s="4"/>
      <c r="AO1" s="36"/>
      <c r="AP1" s="36"/>
      <c r="AQ1" s="37"/>
      <c r="AR1" s="35"/>
      <c r="AS1" s="36"/>
      <c r="AT1" s="36"/>
      <c r="AU1" s="37"/>
      <c r="AV1" s="35"/>
      <c r="AW1" s="36"/>
      <c r="AX1" s="36"/>
    </row>
    <row r="2" spans="2:103" s="32" customFormat="1" ht="6.75" customHeight="1" x14ac:dyDescent="0.25">
      <c r="C2" s="1"/>
      <c r="D2" s="1"/>
      <c r="E2" s="2"/>
      <c r="F2" s="2"/>
      <c r="H2" s="33"/>
      <c r="I2" s="34"/>
      <c r="J2" s="34"/>
      <c r="K2" s="33"/>
      <c r="L2" s="33"/>
      <c r="M2" s="34"/>
      <c r="N2" s="34"/>
      <c r="O2" s="3"/>
      <c r="P2" s="35"/>
      <c r="Q2" s="36"/>
      <c r="R2" s="36"/>
      <c r="S2" s="37"/>
      <c r="T2" s="35"/>
      <c r="U2" s="36"/>
      <c r="V2" s="36"/>
      <c r="W2" s="37"/>
      <c r="X2" s="35"/>
      <c r="Y2" s="36"/>
      <c r="Z2" s="36"/>
      <c r="AA2" s="37"/>
      <c r="AB2" s="35"/>
      <c r="AC2" s="36"/>
      <c r="AD2" s="36"/>
      <c r="AE2" s="37"/>
      <c r="AF2" s="35"/>
      <c r="AG2" s="36"/>
      <c r="AH2" s="36"/>
      <c r="AI2" s="37"/>
      <c r="AJ2" s="35"/>
      <c r="AK2" s="38"/>
      <c r="AL2" s="36"/>
      <c r="AM2" s="39"/>
      <c r="AN2" s="4"/>
      <c r="AO2" s="36"/>
      <c r="AP2" s="36"/>
      <c r="AQ2" s="37"/>
      <c r="AR2" s="35"/>
      <c r="AS2" s="36"/>
      <c r="AT2" s="36"/>
      <c r="AU2" s="37"/>
      <c r="AV2" s="35"/>
      <c r="AW2" s="36"/>
      <c r="AX2" s="36"/>
    </row>
    <row r="3" spans="2:103" s="32" customFormat="1" ht="15" customHeight="1" x14ac:dyDescent="0.25">
      <c r="C3" s="5"/>
      <c r="D3" s="5"/>
      <c r="E3" s="97"/>
      <c r="F3" s="97"/>
      <c r="G3" s="97"/>
      <c r="H3" s="97"/>
      <c r="I3" s="97"/>
      <c r="J3" s="97"/>
      <c r="K3" s="97"/>
      <c r="L3" s="97"/>
      <c r="M3" s="97"/>
      <c r="N3" s="97"/>
      <c r="O3" s="6"/>
      <c r="P3" s="6"/>
      <c r="Q3" s="7"/>
      <c r="R3" s="50"/>
      <c r="S3" s="29"/>
      <c r="T3" s="29"/>
      <c r="U3" s="8"/>
      <c r="V3" s="8"/>
      <c r="W3" s="29"/>
      <c r="X3" s="29"/>
      <c r="Y3" s="8"/>
      <c r="Z3" s="8"/>
      <c r="AA3" s="29"/>
      <c r="AB3" s="29"/>
      <c r="AC3" s="7"/>
      <c r="AD3" s="7"/>
      <c r="AE3" s="9"/>
      <c r="AF3" s="9"/>
      <c r="AG3" s="10"/>
      <c r="AH3" s="10"/>
      <c r="AI3" s="9"/>
      <c r="AJ3" s="9"/>
      <c r="AK3" s="38"/>
      <c r="AL3" s="38"/>
      <c r="AM3" s="37"/>
      <c r="AN3" s="35"/>
      <c r="AO3" s="36"/>
      <c r="AP3" s="36"/>
      <c r="AQ3" s="37"/>
      <c r="AR3" s="35"/>
      <c r="AS3" s="36"/>
      <c r="AT3" s="36"/>
      <c r="AU3" s="37"/>
      <c r="AV3" s="35"/>
      <c r="AW3" s="36"/>
      <c r="AX3" s="36"/>
    </row>
    <row r="4" spans="2:103" s="32" customFormat="1" ht="13.2" x14ac:dyDescent="0.25">
      <c r="D4" s="5"/>
      <c r="E4" s="5"/>
      <c r="F4" s="40"/>
      <c r="H4" s="41"/>
      <c r="I4" s="41"/>
      <c r="J4" s="41"/>
      <c r="K4" s="11"/>
      <c r="L4" s="11"/>
      <c r="M4" s="12"/>
      <c r="N4" s="12"/>
      <c r="O4" s="6"/>
      <c r="P4" s="13"/>
      <c r="Q4" s="14"/>
      <c r="R4" s="14"/>
      <c r="S4" s="42"/>
      <c r="T4" s="43"/>
      <c r="U4" s="44"/>
      <c r="V4" s="44"/>
      <c r="W4" s="42"/>
      <c r="X4" s="43"/>
      <c r="Y4" s="44"/>
      <c r="Z4" s="44"/>
      <c r="AA4" s="15"/>
      <c r="AB4" s="43"/>
      <c r="AC4" s="44"/>
      <c r="AD4" s="45"/>
      <c r="AE4" s="16"/>
      <c r="AF4" s="98"/>
      <c r="AG4" s="98"/>
      <c r="AH4" s="98"/>
      <c r="AI4" s="46"/>
      <c r="AJ4" s="99"/>
      <c r="AK4" s="99"/>
      <c r="AL4" s="99"/>
      <c r="AM4" s="100"/>
      <c r="AN4" s="100"/>
      <c r="AO4" s="47"/>
      <c r="AP4" s="38"/>
      <c r="AQ4" s="48"/>
      <c r="AR4" s="35"/>
      <c r="AS4" s="36"/>
      <c r="AT4" s="36"/>
      <c r="AU4" s="37"/>
      <c r="AV4" s="35"/>
      <c r="AW4" s="36"/>
      <c r="AX4" s="36"/>
    </row>
    <row r="5" spans="2:103" s="32" customFormat="1" ht="12.9" customHeight="1" x14ac:dyDescent="0.25">
      <c r="D5" s="17"/>
      <c r="E5" s="17"/>
      <c r="F5" s="18"/>
      <c r="H5" s="19"/>
      <c r="I5" s="19"/>
      <c r="J5" s="19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36"/>
      <c r="AE5" s="48"/>
      <c r="AF5" s="49"/>
      <c r="AG5" s="38"/>
      <c r="AH5" s="38"/>
      <c r="AI5" s="48"/>
      <c r="AJ5" s="49"/>
      <c r="AK5" s="38"/>
      <c r="AL5" s="38"/>
      <c r="AM5" s="37"/>
      <c r="AN5" s="35"/>
      <c r="AO5" s="36"/>
      <c r="AP5" s="36"/>
      <c r="AQ5" s="37"/>
      <c r="AR5" s="35"/>
      <c r="AS5" s="35"/>
      <c r="AT5" s="35"/>
      <c r="AU5" s="35"/>
      <c r="AV5" s="35"/>
      <c r="AW5" s="35"/>
      <c r="AX5" s="35"/>
      <c r="AY5" s="35"/>
      <c r="AZ5" s="35"/>
    </row>
    <row r="6" spans="2:103" ht="11.25" customHeight="1" x14ac:dyDescent="0.25">
      <c r="B6" s="32"/>
      <c r="D6" s="21"/>
      <c r="E6" s="21"/>
      <c r="I6" s="23"/>
      <c r="J6" s="23"/>
      <c r="M6" s="23"/>
      <c r="N6" s="23"/>
      <c r="O6" s="24"/>
      <c r="P6" s="25"/>
      <c r="Q6" s="26"/>
      <c r="R6" s="26"/>
      <c r="S6" s="24"/>
      <c r="T6" s="25"/>
      <c r="U6" s="26"/>
      <c r="V6" s="26"/>
      <c r="W6" s="24"/>
      <c r="X6" s="25"/>
      <c r="Y6" s="26"/>
      <c r="Z6" s="26"/>
      <c r="AB6" s="25"/>
      <c r="AD6" s="26"/>
      <c r="AE6" s="24"/>
      <c r="AF6" s="25"/>
      <c r="AG6" s="26"/>
      <c r="AH6" s="26"/>
      <c r="AI6" s="24"/>
      <c r="AJ6" s="25"/>
      <c r="AK6" s="26"/>
      <c r="AL6" s="26"/>
      <c r="AM6" s="24"/>
      <c r="AN6" s="25"/>
      <c r="AO6" s="26"/>
      <c r="AP6" s="23"/>
      <c r="AR6" s="27"/>
      <c r="AS6" s="23"/>
      <c r="AT6" s="23"/>
      <c r="AV6" s="27"/>
      <c r="AW6" s="23"/>
      <c r="AX6" s="23"/>
      <c r="BB6" s="22"/>
      <c r="BF6" s="22"/>
      <c r="BJ6" s="22"/>
      <c r="BN6" s="22"/>
      <c r="BR6" s="22"/>
      <c r="BV6" s="22"/>
      <c r="BZ6" s="22"/>
      <c r="CD6" s="22"/>
      <c r="CH6" s="22"/>
      <c r="CL6" s="22"/>
      <c r="CP6" s="22"/>
      <c r="CQ6" s="22"/>
      <c r="CY6" s="22"/>
    </row>
    <row r="7" spans="2:103" ht="13.8" hidden="1" customHeight="1" x14ac:dyDescent="0.25">
      <c r="B7" s="32"/>
      <c r="D7" s="21"/>
      <c r="E7" s="101" t="s">
        <v>28</v>
      </c>
      <c r="F7" s="101"/>
      <c r="G7" s="101"/>
      <c r="H7" s="101"/>
      <c r="I7" s="101" t="s">
        <v>29</v>
      </c>
      <c r="J7" s="101"/>
      <c r="K7" s="101"/>
      <c r="L7" s="101"/>
      <c r="M7" s="101" t="s">
        <v>30</v>
      </c>
      <c r="N7" s="101"/>
      <c r="O7" s="101"/>
      <c r="P7" s="101"/>
      <c r="Q7" s="101" t="s">
        <v>31</v>
      </c>
      <c r="R7" s="101"/>
      <c r="S7" s="101"/>
      <c r="T7" s="101"/>
      <c r="U7" s="101" t="s">
        <v>32</v>
      </c>
      <c r="V7" s="101"/>
      <c r="W7" s="101"/>
      <c r="X7" s="101"/>
      <c r="Y7" s="101" t="s">
        <v>33</v>
      </c>
      <c r="Z7" s="101"/>
      <c r="AA7" s="101"/>
      <c r="AB7" s="101"/>
      <c r="AC7" s="101" t="s">
        <v>34</v>
      </c>
      <c r="AD7" s="101"/>
      <c r="AE7" s="101"/>
      <c r="AF7" s="101"/>
      <c r="AG7" s="101" t="s">
        <v>21</v>
      </c>
      <c r="AH7" s="101"/>
      <c r="AI7" s="101"/>
      <c r="AJ7" s="101"/>
      <c r="AK7" s="101" t="s">
        <v>24</v>
      </c>
      <c r="AL7" s="101"/>
      <c r="AM7" s="101"/>
      <c r="AN7" s="101"/>
      <c r="AO7" s="101" t="s">
        <v>25</v>
      </c>
      <c r="AP7" s="101"/>
      <c r="AQ7" s="101"/>
      <c r="AR7" s="101"/>
      <c r="AS7" s="101" t="s">
        <v>26</v>
      </c>
      <c r="AT7" s="101"/>
      <c r="AU7" s="101"/>
      <c r="AV7" s="101"/>
      <c r="AW7" s="101" t="s">
        <v>27</v>
      </c>
      <c r="AX7" s="101"/>
      <c r="AY7" s="101"/>
      <c r="AZ7" s="101"/>
      <c r="BB7" s="22"/>
      <c r="BF7" s="22"/>
      <c r="BJ7" s="22"/>
      <c r="BN7" s="22"/>
      <c r="BR7" s="22"/>
      <c r="BV7" s="22"/>
      <c r="BZ7" s="22"/>
      <c r="CD7" s="22"/>
      <c r="CH7" s="22"/>
      <c r="CL7" s="22"/>
      <c r="CP7" s="22"/>
      <c r="CQ7" s="22"/>
      <c r="CY7" s="22"/>
    </row>
    <row r="8" spans="2:103" s="28" customFormat="1" ht="14.1" customHeight="1" x14ac:dyDescent="0.25">
      <c r="B8" s="32"/>
      <c r="E8" s="92" t="str">
        <f>PROPER(TEXT(DATE('CHOIX ANNEE'!$C$8,9,1),"MMMM AAAA"))</f>
        <v>Septembre 2005</v>
      </c>
      <c r="F8" s="93"/>
      <c r="G8" s="93"/>
      <c r="H8" s="94"/>
      <c r="I8" s="92" t="str">
        <f>PROPER(TEXT(DATE('CHOIX ANNEE'!$C$8,10,1),"MMMM AAAA"))</f>
        <v>Octobre 2005</v>
      </c>
      <c r="J8" s="93"/>
      <c r="K8" s="93"/>
      <c r="L8" s="94"/>
      <c r="M8" s="92" t="str">
        <f>PROPER(TEXT(DATE('CHOIX ANNEE'!$C$8,11,1),"MMMM AAAA"))</f>
        <v>Novembre 2005</v>
      </c>
      <c r="N8" s="93"/>
      <c r="O8" s="93"/>
      <c r="P8" s="94"/>
      <c r="Q8" s="92" t="str">
        <f>PROPER(TEXT(DATE('CHOIX ANNEE'!$C$8,12,1),"MMMM AAAA"))</f>
        <v>Décembre 2005</v>
      </c>
      <c r="R8" s="93"/>
      <c r="S8" s="93"/>
      <c r="T8" s="94"/>
      <c r="U8" s="92" t="str">
        <f>PROPER(TEXT(DATE('CHOIX ANNEE'!$C$8+1,1,1),"MMMM AAAA"))</f>
        <v>Janvier 2006</v>
      </c>
      <c r="V8" s="93"/>
      <c r="W8" s="93"/>
      <c r="X8" s="94"/>
      <c r="Y8" s="92" t="str">
        <f>PROPER(TEXT(DATE('CHOIX ANNEE'!$C$8+1,2,1),"MMMM AAAA"))</f>
        <v>Février 2006</v>
      </c>
      <c r="Z8" s="93"/>
      <c r="AA8" s="93"/>
      <c r="AB8" s="94"/>
      <c r="AC8" s="92" t="str">
        <f>PROPER(TEXT(DATE('CHOIX ANNEE'!$C$8+1,3,1),"MMMM AAAA"))</f>
        <v>Mars 2006</v>
      </c>
      <c r="AD8" s="93"/>
      <c r="AE8" s="93"/>
      <c r="AF8" s="94"/>
      <c r="AG8" s="92" t="str">
        <f>PROPER(TEXT(DATE('CHOIX ANNEE'!$C$8+1,4,1),"MMMM AAAA"))</f>
        <v>Avril 2006</v>
      </c>
      <c r="AH8" s="93"/>
      <c r="AI8" s="93"/>
      <c r="AJ8" s="94"/>
      <c r="AK8" s="92" t="str">
        <f>PROPER(TEXT(DATE('CHOIX ANNEE'!$C$8+1,5,1),"MMMM AAAA"))</f>
        <v>Mai 2006</v>
      </c>
      <c r="AL8" s="93"/>
      <c r="AM8" s="93"/>
      <c r="AN8" s="94"/>
      <c r="AO8" s="92" t="str">
        <f>PROPER(TEXT(DATE('CHOIX ANNEE'!$C$8+1,6,1),"MMMM AAAA"))</f>
        <v>Juin 2006</v>
      </c>
      <c r="AP8" s="93"/>
      <c r="AQ8" s="93"/>
      <c r="AR8" s="94"/>
      <c r="AS8" s="92" t="str">
        <f>PROPER(TEXT(DATE('CHOIX ANNEE'!$C$8+1,7,1),"MMMM AAAA"))</f>
        <v>Juillet 2006</v>
      </c>
      <c r="AT8" s="93"/>
      <c r="AU8" s="93"/>
      <c r="AV8" s="94"/>
      <c r="AW8" s="92" t="str">
        <f>PROPER(TEXT(DATE('CHOIX ANNEE'!$C$8+1,8,1),"MMMM AAAA"))</f>
        <v>Août 2006</v>
      </c>
      <c r="AX8" s="93"/>
      <c r="AY8" s="93"/>
      <c r="AZ8" s="94"/>
    </row>
    <row r="9" spans="2:103" s="24" customFormat="1" ht="14.1" customHeight="1" x14ac:dyDescent="0.25">
      <c r="E9" s="56"/>
      <c r="F9" s="57"/>
      <c r="G9" s="57" t="s">
        <v>11</v>
      </c>
      <c r="H9" s="58" t="s">
        <v>12</v>
      </c>
      <c r="I9" s="57"/>
      <c r="J9" s="57"/>
      <c r="K9" s="57" t="s">
        <v>11</v>
      </c>
      <c r="L9" s="58" t="s">
        <v>12</v>
      </c>
      <c r="M9" s="57"/>
      <c r="N9" s="57"/>
      <c r="O9" s="57" t="s">
        <v>11</v>
      </c>
      <c r="P9" s="58" t="s">
        <v>12</v>
      </c>
      <c r="Q9" s="57"/>
      <c r="R9" s="57"/>
      <c r="S9" s="57" t="s">
        <v>11</v>
      </c>
      <c r="T9" s="58" t="s">
        <v>12</v>
      </c>
      <c r="U9" s="57"/>
      <c r="V9" s="57"/>
      <c r="W9" s="57" t="s">
        <v>11</v>
      </c>
      <c r="X9" s="58" t="s">
        <v>12</v>
      </c>
      <c r="Y9" s="57"/>
      <c r="Z9" s="57"/>
      <c r="AA9" s="57" t="s">
        <v>11</v>
      </c>
      <c r="AB9" s="58" t="s">
        <v>12</v>
      </c>
      <c r="AC9" s="57"/>
      <c r="AD9" s="57"/>
      <c r="AE9" s="57" t="s">
        <v>11</v>
      </c>
      <c r="AF9" s="58" t="s">
        <v>12</v>
      </c>
      <c r="AG9" s="57"/>
      <c r="AH9" s="57"/>
      <c r="AI9" s="57" t="s">
        <v>11</v>
      </c>
      <c r="AJ9" s="58" t="s">
        <v>12</v>
      </c>
      <c r="AK9" s="57"/>
      <c r="AL9" s="57"/>
      <c r="AM9" s="57" t="s">
        <v>11</v>
      </c>
      <c r="AN9" s="58" t="s">
        <v>12</v>
      </c>
      <c r="AO9" s="57"/>
      <c r="AP9" s="57"/>
      <c r="AQ9" s="57" t="s">
        <v>11</v>
      </c>
      <c r="AR9" s="58" t="s">
        <v>12</v>
      </c>
      <c r="AS9" s="57"/>
      <c r="AT9" s="57"/>
      <c r="AU9" s="57" t="s">
        <v>11</v>
      </c>
      <c r="AV9" s="58" t="s">
        <v>12</v>
      </c>
      <c r="AW9" s="57"/>
      <c r="AX9" s="57"/>
      <c r="AY9" s="57" t="s">
        <v>11</v>
      </c>
      <c r="AZ9" s="58" t="s">
        <v>12</v>
      </c>
    </row>
    <row r="10" spans="2:103" ht="14.1" customHeight="1" x14ac:dyDescent="0.25">
      <c r="E10" s="51" t="str">
        <f>TEXT(DATE('CHOIX ANNEE'!$C$8,9,F10),"jjj")</f>
        <v>jeu</v>
      </c>
      <c r="F10" s="52">
        <v>1</v>
      </c>
      <c r="G10" s="30"/>
      <c r="H10" s="31"/>
      <c r="I10" s="51" t="str">
        <f>TEXT(DATE('CHOIX ANNEE'!$C$8,10,J10),"jjj")</f>
        <v>sam</v>
      </c>
      <c r="J10" s="52">
        <v>1</v>
      </c>
      <c r="K10" s="30"/>
      <c r="L10" s="31"/>
      <c r="M10" s="51" t="str">
        <f>TEXT(DATE('CHOIX ANNEE'!$C$8,11,N10),"jjj")</f>
        <v>mar</v>
      </c>
      <c r="N10" s="52">
        <v>1</v>
      </c>
      <c r="O10" s="95" t="s">
        <v>2</v>
      </c>
      <c r="P10" s="96"/>
      <c r="Q10" s="51" t="str">
        <f>TEXT(DATE('CHOIX ANNEE'!$C$8,12,R10),"jjj")</f>
        <v>jeu</v>
      </c>
      <c r="R10" s="52">
        <v>1</v>
      </c>
      <c r="S10" s="30"/>
      <c r="T10" s="31"/>
      <c r="U10" s="51" t="str">
        <f>TEXT(DATE('CHOIX ANNEE'!$C$8+1,1,V10),"jjj")</f>
        <v>dim</v>
      </c>
      <c r="V10" s="52">
        <v>1</v>
      </c>
      <c r="W10" s="95" t="s">
        <v>8</v>
      </c>
      <c r="X10" s="96"/>
      <c r="Y10" s="51" t="str">
        <f>TEXT(DATE('CHOIX ANNEE'!$C$8+1,2,Z10),"jjj")</f>
        <v>mer</v>
      </c>
      <c r="Z10" s="52">
        <v>1</v>
      </c>
      <c r="AA10" s="30"/>
      <c r="AB10" s="31"/>
      <c r="AC10" s="51" t="str">
        <f>TEXT(DATE('CHOIX ANNEE'!$C$8+1,3,AD10),"jjj")</f>
        <v>mer</v>
      </c>
      <c r="AD10" s="52">
        <v>1</v>
      </c>
      <c r="AE10" s="68" t="str">
        <f>IF(ISERROR(INDEX(TableFériés,MATCH(DATEVALUE(AD10&amp;$AC$7&amp;'CHOIX ANNEE'!$C$8+1),JoursCalculés,0),1)),"",INDEX(TableFériés,MATCH(DATEVALUE(AD10&amp;$AC$7&amp;'CHOIX ANNEE'!$C$8+1),JoursCalculés,0),1))</f>
        <v/>
      </c>
      <c r="AF10" s="31"/>
      <c r="AG10" s="51" t="str">
        <f>TEXT(DATE('CHOIX ANNEE'!$C$8+1,4,AH10),"jjj")</f>
        <v>sam</v>
      </c>
      <c r="AH10" s="52">
        <v>1</v>
      </c>
      <c r="AI10" s="68" t="str">
        <f>IF(ISERROR(INDEX(TableFériés,MATCH(DATEVALUE(AH10&amp;$AG$7&amp;'CHOIX ANNEE'!$C$8+1),JoursCalculés,0),1)),"",INDEX(TableFériés,MATCH(DATEVALUE(AH10&amp;$AG$7&amp;'CHOIX ANNEE'!$C$8+1),JoursCalculés,0),1))</f>
        <v/>
      </c>
      <c r="AJ10" s="31"/>
      <c r="AK10" s="51" t="str">
        <f>TEXT(DATE('CHOIX ANNEE'!$C$8+1,5,AL10),"jjj")</f>
        <v>lun</v>
      </c>
      <c r="AL10" s="52">
        <v>1</v>
      </c>
      <c r="AM10" s="95" t="s">
        <v>7</v>
      </c>
      <c r="AN10" s="96"/>
      <c r="AO10" s="51" t="str">
        <f>TEXT(DATE('CHOIX ANNEE'!$C$8+1,6,AP10),"jjj")</f>
        <v>jeu</v>
      </c>
      <c r="AP10" s="52">
        <v>1</v>
      </c>
      <c r="AQ10" s="68" t="str">
        <f>IF(ISERROR(INDEX(TableFériés,MATCH(DATEVALUE(AP10&amp;$AO$7&amp;'CHOIX ANNEE'!$C$8+1),JoursCalculés,0),1)),"",INDEX(TableFériés,MATCH(DATEVALUE(AP10&amp;$AO$7&amp;'CHOIX ANNEE'!$C$8+1),JoursCalculés,0),1))</f>
        <v/>
      </c>
      <c r="AR10" s="31"/>
      <c r="AS10" s="51" t="str">
        <f>TEXT(DATE('CHOIX ANNEE'!$C$8+1,7,AT10),"jjj")</f>
        <v>sam</v>
      </c>
      <c r="AT10" s="52">
        <v>1</v>
      </c>
      <c r="AU10" s="30"/>
      <c r="AV10" s="31"/>
      <c r="AW10" s="51" t="str">
        <f>TEXT(DATE('CHOIX ANNEE'!$C$8+1,8,AX10),"jjj")</f>
        <v>mar</v>
      </c>
      <c r="AX10" s="52">
        <v>1</v>
      </c>
      <c r="AY10" s="30"/>
      <c r="AZ10" s="31"/>
      <c r="BB10" s="22"/>
      <c r="BF10" s="22"/>
      <c r="BJ10" s="22"/>
      <c r="BN10" s="22"/>
      <c r="BR10" s="22"/>
      <c r="BV10" s="22"/>
      <c r="BZ10" s="22"/>
      <c r="CD10" s="22"/>
      <c r="CE10" s="27"/>
      <c r="CH10" s="22"/>
      <c r="CL10" s="22"/>
      <c r="CM10" s="27"/>
      <c r="CP10" s="22"/>
      <c r="CQ10" s="22"/>
      <c r="CY10" s="22"/>
    </row>
    <row r="11" spans="2:103" ht="14.1" customHeight="1" x14ac:dyDescent="0.25">
      <c r="E11" s="51" t="str">
        <f>TEXT(DATE('CHOIX ANNEE'!$C$8,9,F11),"jjj")</f>
        <v>ven</v>
      </c>
      <c r="F11" s="52">
        <v>2</v>
      </c>
      <c r="G11" s="30"/>
      <c r="H11" s="31"/>
      <c r="I11" s="51" t="str">
        <f>TEXT(DATE('CHOIX ANNEE'!$C$8,10,J11),"jjj")</f>
        <v>dim</v>
      </c>
      <c r="J11" s="52">
        <v>2</v>
      </c>
      <c r="K11" s="30"/>
      <c r="L11" s="31"/>
      <c r="M11" s="51" t="str">
        <f>TEXT(DATE('CHOIX ANNEE'!$C$8,11,N11),"jjj")</f>
        <v>mer</v>
      </c>
      <c r="N11" s="52">
        <v>2</v>
      </c>
      <c r="O11" s="30"/>
      <c r="P11" s="31"/>
      <c r="Q11" s="51" t="str">
        <f>TEXT(DATE('CHOIX ANNEE'!$C$8,12,R11),"jjj")</f>
        <v>ven</v>
      </c>
      <c r="R11" s="52">
        <v>2</v>
      </c>
      <c r="S11" s="30"/>
      <c r="T11" s="31"/>
      <c r="U11" s="51" t="str">
        <f>TEXT(DATE('CHOIX ANNEE'!$C$8+1,1,V11),"jjj")</f>
        <v>lun</v>
      </c>
      <c r="V11" s="52">
        <v>2</v>
      </c>
      <c r="W11" s="30"/>
      <c r="X11" s="31"/>
      <c r="Y11" s="51" t="str">
        <f>TEXT(DATE('CHOIX ANNEE'!$C$8+1,2,Z11),"jjj")</f>
        <v>jeu</v>
      </c>
      <c r="Z11" s="52">
        <v>2</v>
      </c>
      <c r="AA11" s="30"/>
      <c r="AB11" s="31"/>
      <c r="AC11" s="51" t="str">
        <f>TEXT(DATE('CHOIX ANNEE'!$C$8+1,3,AD11),"jjj")</f>
        <v>jeu</v>
      </c>
      <c r="AD11" s="52">
        <v>2</v>
      </c>
      <c r="AE11" s="68" t="str">
        <f>IF(ISERROR(INDEX(TableFériés,MATCH(DATEVALUE(AD11&amp;$AC$7&amp;'CHOIX ANNEE'!$C$8+1),JoursCalculés,0),1)),"",INDEX(TableFériés,MATCH(DATEVALUE(AD11&amp;$AC$7&amp;'CHOIX ANNEE'!$C$8+1),JoursCalculés,0),1))</f>
        <v/>
      </c>
      <c r="AF11" s="31"/>
      <c r="AG11" s="51" t="str">
        <f>TEXT(DATE('CHOIX ANNEE'!$C$8+1,4,AH11),"jjj")</f>
        <v>dim</v>
      </c>
      <c r="AH11" s="52">
        <v>2</v>
      </c>
      <c r="AI11" s="68" t="str">
        <f>IF(ISERROR(INDEX(TableFériés,MATCH(DATEVALUE(AH11&amp;$AG$7&amp;'CHOIX ANNEE'!$C$8+1),JoursCalculés,0),1)),"",INDEX(TableFériés,MATCH(DATEVALUE(AH11&amp;$AG$7&amp;'CHOIX ANNEE'!$C$8+1),JoursCalculés,0),1))</f>
        <v/>
      </c>
      <c r="AJ11" s="31"/>
      <c r="AK11" s="51" t="str">
        <f>TEXT(DATE('CHOIX ANNEE'!$C$8+1,5,AL11),"jjj")</f>
        <v>mar</v>
      </c>
      <c r="AL11" s="52">
        <v>2</v>
      </c>
      <c r="AM11" s="68" t="str">
        <f>IF(ISERROR(INDEX(TableFériés,MATCH(DATEVALUE(AL11&amp;$AK$7&amp;'CHOIX ANNEE'!$C$8+1),JoursCalculés,0),1)),"",INDEX(TableFériés,MATCH(DATEVALUE(AL11&amp;$AK$7&amp;'CHOIX ANNEE'!$C$8+1),JoursCalculés,0),1))</f>
        <v/>
      </c>
      <c r="AN11" s="31"/>
      <c r="AO11" s="51" t="str">
        <f>TEXT(DATE('CHOIX ANNEE'!$C$8+1,6,AP11),"jjj")</f>
        <v>ven</v>
      </c>
      <c r="AP11" s="52">
        <v>2</v>
      </c>
      <c r="AQ11" s="68" t="str">
        <f>IF(ISERROR(INDEX(TableFériés,MATCH(DATEVALUE(AP11&amp;$AO$7&amp;'CHOIX ANNEE'!$C$8+1),JoursCalculés,0),1)),"",INDEX(TableFériés,MATCH(DATEVALUE(AP11&amp;$AO$7&amp;'CHOIX ANNEE'!$C$8+1),JoursCalculés,0),1))</f>
        <v/>
      </c>
      <c r="AR11" s="31"/>
      <c r="AS11" s="51" t="str">
        <f>TEXT(DATE('CHOIX ANNEE'!$C$8+1,7,AT11),"jjj")</f>
        <v>dim</v>
      </c>
      <c r="AT11" s="52">
        <v>2</v>
      </c>
      <c r="AU11" s="30"/>
      <c r="AV11" s="31"/>
      <c r="AW11" s="51" t="str">
        <f>TEXT(DATE('CHOIX ANNEE'!$C$8+1,8,AX11),"jjj")</f>
        <v>mer</v>
      </c>
      <c r="AX11" s="52">
        <v>2</v>
      </c>
      <c r="AY11" s="30"/>
      <c r="AZ11" s="31"/>
      <c r="BB11" s="22"/>
      <c r="BF11" s="22"/>
      <c r="BJ11" s="22"/>
      <c r="BN11" s="22"/>
      <c r="BR11" s="22"/>
      <c r="BV11" s="22"/>
      <c r="BZ11" s="22"/>
      <c r="CD11" s="22"/>
      <c r="CE11" s="27"/>
      <c r="CH11" s="22"/>
      <c r="CL11" s="22"/>
      <c r="CM11" s="27"/>
      <c r="CP11" s="22"/>
      <c r="CQ11" s="22"/>
      <c r="CY11" s="22"/>
    </row>
    <row r="12" spans="2:103" ht="14.1" customHeight="1" x14ac:dyDescent="0.25">
      <c r="E12" s="51" t="str">
        <f>TEXT(DATE('CHOIX ANNEE'!$C$8,9,F12),"jjj")</f>
        <v>sam</v>
      </c>
      <c r="F12" s="52">
        <v>3</v>
      </c>
      <c r="G12" s="30"/>
      <c r="H12" s="31"/>
      <c r="I12" s="51" t="str">
        <f>TEXT(DATE('CHOIX ANNEE'!$C$8,10,J12),"jjj")</f>
        <v>lun</v>
      </c>
      <c r="J12" s="52">
        <v>3</v>
      </c>
      <c r="K12" s="30"/>
      <c r="L12" s="31"/>
      <c r="M12" s="51" t="str">
        <f>TEXT(DATE('CHOIX ANNEE'!$C$8,11,N12),"jjj")</f>
        <v>jeu</v>
      </c>
      <c r="N12" s="52">
        <v>3</v>
      </c>
      <c r="O12" s="30"/>
      <c r="P12" s="31"/>
      <c r="Q12" s="51" t="str">
        <f>TEXT(DATE('CHOIX ANNEE'!$C$8,12,R12),"jjj")</f>
        <v>sam</v>
      </c>
      <c r="R12" s="52">
        <v>3</v>
      </c>
      <c r="S12" s="30"/>
      <c r="T12" s="31"/>
      <c r="U12" s="51" t="str">
        <f>TEXT(DATE('CHOIX ANNEE'!$C$8+1,1,V12),"jjj")</f>
        <v>mar</v>
      </c>
      <c r="V12" s="52">
        <v>3</v>
      </c>
      <c r="W12" s="30"/>
      <c r="X12" s="31"/>
      <c r="Y12" s="51" t="str">
        <f>TEXT(DATE('CHOIX ANNEE'!$C$8+1,2,Z12),"jjj")</f>
        <v>ven</v>
      </c>
      <c r="Z12" s="52">
        <v>3</v>
      </c>
      <c r="AA12" s="30"/>
      <c r="AB12" s="31"/>
      <c r="AC12" s="51" t="str">
        <f>TEXT(DATE('CHOIX ANNEE'!$C$8+1,3,AD12),"jjj")</f>
        <v>ven</v>
      </c>
      <c r="AD12" s="52">
        <v>3</v>
      </c>
      <c r="AE12" s="68" t="str">
        <f>IF(ISERROR(INDEX(TableFériés,MATCH(DATEVALUE(AD12&amp;$AC$7&amp;'CHOIX ANNEE'!$C$8+1),JoursCalculés,0),1)),"",INDEX(TableFériés,MATCH(DATEVALUE(AD12&amp;$AC$7&amp;'CHOIX ANNEE'!$C$8+1),JoursCalculés,0),1))</f>
        <v/>
      </c>
      <c r="AF12" s="31"/>
      <c r="AG12" s="51" t="str">
        <f>TEXT(DATE('CHOIX ANNEE'!$C$8+1,4,AH12),"jjj")</f>
        <v>lun</v>
      </c>
      <c r="AH12" s="52">
        <v>3</v>
      </c>
      <c r="AI12" s="68" t="str">
        <f>IF(ISERROR(INDEX(TableFériés,MATCH(DATEVALUE(AH12&amp;$AG$7&amp;'CHOIX ANNEE'!$C$8+1),JoursCalculés,0),1)),"",INDEX(TableFériés,MATCH(DATEVALUE(AH12&amp;$AG$7&amp;'CHOIX ANNEE'!$C$8+1),JoursCalculés,0),1))</f>
        <v/>
      </c>
      <c r="AJ12" s="31"/>
      <c r="AK12" s="51" t="str">
        <f>TEXT(DATE('CHOIX ANNEE'!$C$8+1,5,AL12),"jjj")</f>
        <v>mer</v>
      </c>
      <c r="AL12" s="52">
        <v>3</v>
      </c>
      <c r="AM12" s="68" t="str">
        <f>IF(ISERROR(INDEX(TableFériés,MATCH(DATEVALUE(AL12&amp;$AK$7&amp;'CHOIX ANNEE'!$C$8+1),JoursCalculés,0),1)),"",INDEX(TableFériés,MATCH(DATEVALUE(AL12&amp;$AK$7&amp;'CHOIX ANNEE'!$C$8+1),JoursCalculés,0),1))</f>
        <v/>
      </c>
      <c r="AN12" s="31"/>
      <c r="AO12" s="51" t="str">
        <f>TEXT(DATE('CHOIX ANNEE'!$C$8+1,6,AP12),"jjj")</f>
        <v>sam</v>
      </c>
      <c r="AP12" s="52">
        <v>3</v>
      </c>
      <c r="AQ12" s="68" t="str">
        <f>IF(ISERROR(INDEX(TableFériés,MATCH(DATEVALUE(AP12&amp;$AO$7&amp;'CHOIX ANNEE'!$C$8+1),JoursCalculés,0),1)),"",INDEX(TableFériés,MATCH(DATEVALUE(AP12&amp;$AO$7&amp;'CHOIX ANNEE'!$C$8+1),JoursCalculés,0),1))</f>
        <v/>
      </c>
      <c r="AR12" s="31"/>
      <c r="AS12" s="51" t="str">
        <f>TEXT(DATE('CHOIX ANNEE'!$C$8+1,7,AT12),"jjj")</f>
        <v>lun</v>
      </c>
      <c r="AT12" s="52">
        <v>3</v>
      </c>
      <c r="AU12" s="30"/>
      <c r="AV12" s="31"/>
      <c r="AW12" s="51" t="str">
        <f>TEXT(DATE('CHOIX ANNEE'!$C$8+1,8,AX12),"jjj")</f>
        <v>jeu</v>
      </c>
      <c r="AX12" s="52">
        <v>3</v>
      </c>
      <c r="AY12" s="30"/>
      <c r="AZ12" s="31"/>
      <c r="BB12" s="22"/>
      <c r="BF12" s="22"/>
      <c r="BJ12" s="22"/>
      <c r="BN12" s="22"/>
      <c r="BR12" s="22"/>
      <c r="BV12" s="22"/>
      <c r="BZ12" s="22"/>
      <c r="CD12" s="22"/>
      <c r="CE12" s="27"/>
      <c r="CH12" s="22"/>
      <c r="CL12" s="22"/>
      <c r="CM12" s="27"/>
      <c r="CP12" s="22"/>
      <c r="CQ12" s="22"/>
      <c r="CY12" s="22"/>
    </row>
    <row r="13" spans="2:103" ht="14.1" customHeight="1" x14ac:dyDescent="0.25">
      <c r="E13" s="51" t="str">
        <f>TEXT(DATE('CHOIX ANNEE'!$C$8,9,F13),"jjj")</f>
        <v>dim</v>
      </c>
      <c r="F13" s="52">
        <v>4</v>
      </c>
      <c r="G13" s="30"/>
      <c r="H13" s="31"/>
      <c r="I13" s="51" t="str">
        <f>TEXT(DATE('CHOIX ANNEE'!$C$8,10,J13),"jjj")</f>
        <v>mar</v>
      </c>
      <c r="J13" s="52">
        <v>4</v>
      </c>
      <c r="K13" s="30"/>
      <c r="L13" s="31"/>
      <c r="M13" s="51" t="str">
        <f>TEXT(DATE('CHOIX ANNEE'!$C$8,11,N13),"jjj")</f>
        <v>ven</v>
      </c>
      <c r="N13" s="52">
        <v>4</v>
      </c>
      <c r="O13" s="30"/>
      <c r="P13" s="31"/>
      <c r="Q13" s="51" t="str">
        <f>TEXT(DATE('CHOIX ANNEE'!$C$8,12,R13),"jjj")</f>
        <v>dim</v>
      </c>
      <c r="R13" s="52">
        <v>4</v>
      </c>
      <c r="S13" s="30"/>
      <c r="T13" s="31"/>
      <c r="U13" s="51" t="str">
        <f>TEXT(DATE('CHOIX ANNEE'!$C$8+1,1,V13),"jjj")</f>
        <v>mer</v>
      </c>
      <c r="V13" s="52">
        <v>4</v>
      </c>
      <c r="W13" s="30"/>
      <c r="X13" s="31"/>
      <c r="Y13" s="51" t="str">
        <f>TEXT(DATE('CHOIX ANNEE'!$C$8+1,2,Z13),"jjj")</f>
        <v>sam</v>
      </c>
      <c r="Z13" s="52">
        <v>4</v>
      </c>
      <c r="AA13" s="30"/>
      <c r="AB13" s="31"/>
      <c r="AC13" s="51" t="str">
        <f>TEXT(DATE('CHOIX ANNEE'!$C$8+1,3,AD13),"jjj")</f>
        <v>sam</v>
      </c>
      <c r="AD13" s="52">
        <v>4</v>
      </c>
      <c r="AE13" s="68" t="str">
        <f>IF(ISERROR(INDEX(TableFériés,MATCH(DATEVALUE(AD13&amp;$AC$7&amp;'CHOIX ANNEE'!$C$8+1),JoursCalculés,0),1)),"",INDEX(TableFériés,MATCH(DATEVALUE(AD13&amp;$AC$7&amp;'CHOIX ANNEE'!$C$8+1),JoursCalculés,0),1))</f>
        <v/>
      </c>
      <c r="AF13" s="31"/>
      <c r="AG13" s="51" t="str">
        <f>TEXT(DATE('CHOIX ANNEE'!$C$8+1,4,AH13),"jjj")</f>
        <v>mar</v>
      </c>
      <c r="AH13" s="52">
        <v>4</v>
      </c>
      <c r="AI13" s="68" t="str">
        <f>IF(ISERROR(INDEX(TableFériés,MATCH(DATEVALUE(AH13&amp;$AG$7&amp;'CHOIX ANNEE'!$C$8+1),JoursCalculés,0),1)),"",INDEX(TableFériés,MATCH(DATEVALUE(AH13&amp;$AG$7&amp;'CHOIX ANNEE'!$C$8+1),JoursCalculés,0),1))</f>
        <v/>
      </c>
      <c r="AJ13" s="31"/>
      <c r="AK13" s="51" t="str">
        <f>TEXT(DATE('CHOIX ANNEE'!$C$8+1,5,AL13),"jjj")</f>
        <v>jeu</v>
      </c>
      <c r="AL13" s="52">
        <v>4</v>
      </c>
      <c r="AM13" s="68" t="str">
        <f>IF(ISERROR(INDEX(TableFériés,MATCH(DATEVALUE(AL13&amp;$AK$7&amp;'CHOIX ANNEE'!$C$8+1),JoursCalculés,0),1)),"",INDEX(TableFériés,MATCH(DATEVALUE(AL13&amp;$AK$7&amp;'CHOIX ANNEE'!$C$8+1),JoursCalculés,0),1))</f>
        <v/>
      </c>
      <c r="AN13" s="31"/>
      <c r="AO13" s="51" t="str">
        <f>TEXT(DATE('CHOIX ANNEE'!$C$8+1,6,AP13),"jjj")</f>
        <v>dim</v>
      </c>
      <c r="AP13" s="52">
        <v>4</v>
      </c>
      <c r="AQ13" s="68" t="str">
        <f>IF(ISERROR(INDEX(TableFériés,MATCH(DATEVALUE(AP13&amp;$AO$7&amp;'CHOIX ANNEE'!$C$8+1),JoursCalculés,0),1)),"",INDEX(TableFériés,MATCH(DATEVALUE(AP13&amp;$AO$7&amp;'CHOIX ANNEE'!$C$8+1),JoursCalculés,0),1))</f>
        <v>Pentecôte</v>
      </c>
      <c r="AR13" s="31"/>
      <c r="AS13" s="51" t="str">
        <f>TEXT(DATE('CHOIX ANNEE'!$C$8+1,7,AT13),"jjj")</f>
        <v>mar</v>
      </c>
      <c r="AT13" s="52">
        <v>4</v>
      </c>
      <c r="AU13" s="30"/>
      <c r="AV13" s="31"/>
      <c r="AW13" s="51" t="str">
        <f>TEXT(DATE('CHOIX ANNEE'!$C$8+1,8,AX13),"jjj")</f>
        <v>ven</v>
      </c>
      <c r="AX13" s="52">
        <v>4</v>
      </c>
      <c r="AY13" s="30"/>
      <c r="AZ13" s="31"/>
      <c r="BB13" s="22"/>
      <c r="BF13" s="22"/>
      <c r="BJ13" s="22"/>
      <c r="BN13" s="22"/>
      <c r="BR13" s="22"/>
      <c r="BV13" s="22"/>
      <c r="BZ13" s="22"/>
      <c r="CD13" s="22"/>
      <c r="CE13" s="27"/>
      <c r="CH13" s="22"/>
      <c r="CL13" s="22"/>
      <c r="CM13" s="27"/>
      <c r="CP13" s="22"/>
      <c r="CQ13" s="22"/>
      <c r="CY13" s="22"/>
    </row>
    <row r="14" spans="2:103" ht="14.1" customHeight="1" x14ac:dyDescent="0.25">
      <c r="C14" s="63" t="b">
        <v>1</v>
      </c>
      <c r="E14" s="51" t="str">
        <f>TEXT(DATE('CHOIX ANNEE'!$C$8,9,F14),"jjj")</f>
        <v>lun</v>
      </c>
      <c r="F14" s="52">
        <v>5</v>
      </c>
      <c r="G14" s="30"/>
      <c r="H14" s="31"/>
      <c r="I14" s="51" t="str">
        <f>TEXT(DATE('CHOIX ANNEE'!$C$8,10,J14),"jjj")</f>
        <v>mer</v>
      </c>
      <c r="J14" s="52">
        <v>5</v>
      </c>
      <c r="K14" s="30"/>
      <c r="L14" s="31"/>
      <c r="M14" s="51" t="str">
        <f>TEXT(DATE('CHOIX ANNEE'!$C$8,11,N14),"jjj")</f>
        <v>sam</v>
      </c>
      <c r="N14" s="52">
        <v>5</v>
      </c>
      <c r="O14" s="30"/>
      <c r="P14" s="31"/>
      <c r="Q14" s="51" t="str">
        <f>TEXT(DATE('CHOIX ANNEE'!$C$8,12,R14),"jjj")</f>
        <v>lun</v>
      </c>
      <c r="R14" s="52">
        <v>5</v>
      </c>
      <c r="S14" s="30"/>
      <c r="T14" s="31"/>
      <c r="U14" s="51" t="str">
        <f>TEXT(DATE('CHOIX ANNEE'!$C$8+1,1,V14),"jjj")</f>
        <v>jeu</v>
      </c>
      <c r="V14" s="52">
        <v>5</v>
      </c>
      <c r="W14" s="30"/>
      <c r="X14" s="31"/>
      <c r="Y14" s="51" t="str">
        <f>TEXT(DATE('CHOIX ANNEE'!$C$8+1,2,Z14),"jjj")</f>
        <v>dim</v>
      </c>
      <c r="Z14" s="52">
        <v>5</v>
      </c>
      <c r="AA14" s="30"/>
      <c r="AB14" s="31"/>
      <c r="AC14" s="51" t="str">
        <f>TEXT(DATE('CHOIX ANNEE'!$C$8+1,3,AD14),"jjj")</f>
        <v>dim</v>
      </c>
      <c r="AD14" s="52">
        <v>5</v>
      </c>
      <c r="AE14" s="68" t="str">
        <f>IF(ISERROR(INDEX(TableFériés,MATCH(DATEVALUE(AD14&amp;$AC$7&amp;'CHOIX ANNEE'!$C$8+1),JoursCalculés,0),1)),"",INDEX(TableFériés,MATCH(DATEVALUE(AD14&amp;$AC$7&amp;'CHOIX ANNEE'!$C$8+1),JoursCalculés,0),1))</f>
        <v/>
      </c>
      <c r="AF14" s="31"/>
      <c r="AG14" s="51" t="str">
        <f>TEXT(DATE('CHOIX ANNEE'!$C$8+1,4,AH14),"jjj")</f>
        <v>mer</v>
      </c>
      <c r="AH14" s="52">
        <v>5</v>
      </c>
      <c r="AI14" s="68" t="str">
        <f>IF(ISERROR(INDEX(TableFériés,MATCH(DATEVALUE(AH14&amp;$AG$7&amp;'CHOIX ANNEE'!$C$8+1),JoursCalculés,0),1)),"",INDEX(TableFériés,MATCH(DATEVALUE(AH14&amp;$AG$7&amp;'CHOIX ANNEE'!$C$8+1),JoursCalculés,0),1))</f>
        <v/>
      </c>
      <c r="AJ14" s="31"/>
      <c r="AK14" s="51" t="str">
        <f>TEXT(DATE('CHOIX ANNEE'!$C$8+1,5,AL14),"jjj")</f>
        <v>ven</v>
      </c>
      <c r="AL14" s="52">
        <v>5</v>
      </c>
      <c r="AM14" s="68" t="str">
        <f>IF(ISERROR(INDEX(TableFériés,MATCH(DATEVALUE(AL14&amp;$AK$7&amp;'CHOIX ANNEE'!$C$8+1),JoursCalculés,0),1)),"",INDEX(TableFériés,MATCH(DATEVALUE(AL14&amp;$AK$7&amp;'CHOIX ANNEE'!$C$8+1),JoursCalculés,0),1))</f>
        <v/>
      </c>
      <c r="AN14" s="31"/>
      <c r="AO14" s="51" t="str">
        <f>TEXT(DATE('CHOIX ANNEE'!$C$8+1,6,AP14),"jjj")</f>
        <v>lun</v>
      </c>
      <c r="AP14" s="52">
        <v>5</v>
      </c>
      <c r="AQ14" s="68" t="str">
        <f>IF(ISERROR(INDEX(TableFériés,MATCH(DATEVALUE(AP14&amp;$AO$7&amp;'CHOIX ANNEE'!$C$8+1),JoursCalculés,0),1)),"",INDEX(TableFériés,MATCH(DATEVALUE(AP14&amp;$AO$7&amp;'CHOIX ANNEE'!$C$8+1),JoursCalculés,0),1))</f>
        <v>L. de Pentecôte</v>
      </c>
      <c r="AR14" s="31"/>
      <c r="AS14" s="51" t="str">
        <f>TEXT(DATE('CHOIX ANNEE'!$C$8+1,7,AT14),"jjj")</f>
        <v>mer</v>
      </c>
      <c r="AT14" s="52">
        <v>5</v>
      </c>
      <c r="AU14" s="30"/>
      <c r="AV14" s="31"/>
      <c r="AW14" s="51" t="str">
        <f>TEXT(DATE('CHOIX ANNEE'!$C$8+1,8,AX14),"jjj")</f>
        <v>sam</v>
      </c>
      <c r="AX14" s="52">
        <v>5</v>
      </c>
      <c r="AY14" s="30"/>
      <c r="AZ14" s="31"/>
      <c r="BB14" s="22"/>
      <c r="BF14" s="22"/>
      <c r="BJ14" s="22"/>
      <c r="BN14" s="22"/>
      <c r="BR14" s="22"/>
      <c r="BV14" s="22"/>
      <c r="BZ14" s="22"/>
      <c r="CD14" s="22"/>
      <c r="CE14" s="27"/>
      <c r="CH14" s="22"/>
      <c r="CL14" s="22"/>
      <c r="CM14" s="27"/>
      <c r="CP14" s="22"/>
      <c r="CQ14" s="22"/>
      <c r="CY14" s="22"/>
    </row>
    <row r="15" spans="2:103" ht="14.1" customHeight="1" x14ac:dyDescent="0.25">
      <c r="E15" s="51" t="str">
        <f>TEXT(DATE('CHOIX ANNEE'!$C$8,9,F15),"jjj")</f>
        <v>mar</v>
      </c>
      <c r="F15" s="52">
        <v>6</v>
      </c>
      <c r="G15" s="30"/>
      <c r="H15" s="31"/>
      <c r="I15" s="51" t="str">
        <f>TEXT(DATE('CHOIX ANNEE'!$C$8,10,J15),"jjj")</f>
        <v>jeu</v>
      </c>
      <c r="J15" s="52">
        <v>6</v>
      </c>
      <c r="K15" s="30"/>
      <c r="L15" s="31"/>
      <c r="M15" s="51" t="str">
        <f>TEXT(DATE('CHOIX ANNEE'!$C$8,11,N15),"jjj")</f>
        <v>dim</v>
      </c>
      <c r="N15" s="52">
        <v>6</v>
      </c>
      <c r="O15" s="30"/>
      <c r="P15" s="31"/>
      <c r="Q15" s="51" t="str">
        <f>TEXT(DATE('CHOIX ANNEE'!$C$8,12,R15),"jjj")</f>
        <v>mar</v>
      </c>
      <c r="R15" s="52">
        <v>6</v>
      </c>
      <c r="S15" s="30"/>
      <c r="T15" s="31"/>
      <c r="U15" s="51" t="str">
        <f>TEXT(DATE('CHOIX ANNEE'!$C$8+1,1,V15),"jjj")</f>
        <v>ven</v>
      </c>
      <c r="V15" s="52">
        <v>6</v>
      </c>
      <c r="W15" s="30"/>
      <c r="X15" s="31"/>
      <c r="Y15" s="51" t="str">
        <f>TEXT(DATE('CHOIX ANNEE'!$C$8+1,2,Z15),"jjj")</f>
        <v>lun</v>
      </c>
      <c r="Z15" s="52">
        <v>6</v>
      </c>
      <c r="AA15" s="30"/>
      <c r="AB15" s="31"/>
      <c r="AC15" s="51" t="str">
        <f>TEXT(DATE('CHOIX ANNEE'!$C$8+1,3,AD15),"jjj")</f>
        <v>lun</v>
      </c>
      <c r="AD15" s="52">
        <v>6</v>
      </c>
      <c r="AE15" s="68" t="str">
        <f>IF(ISERROR(INDEX(TableFériés,MATCH(DATEVALUE(AD15&amp;$AC$7&amp;'CHOIX ANNEE'!$C$8+1),JoursCalculés,0),1)),"",INDEX(TableFériés,MATCH(DATEVALUE(AD15&amp;$AC$7&amp;'CHOIX ANNEE'!$C$8+1),JoursCalculés,0),1))</f>
        <v/>
      </c>
      <c r="AF15" s="31"/>
      <c r="AG15" s="51" t="str">
        <f>TEXT(DATE('CHOIX ANNEE'!$C$8+1,4,AH15),"jjj")</f>
        <v>jeu</v>
      </c>
      <c r="AH15" s="52">
        <v>6</v>
      </c>
      <c r="AI15" s="68" t="str">
        <f>IF(ISERROR(INDEX(TableFériés,MATCH(DATEVALUE(AH15&amp;$AG$7&amp;'CHOIX ANNEE'!$C$8+1),JoursCalculés,0),1)),"",INDEX(TableFériés,MATCH(DATEVALUE(AH15&amp;$AG$7&amp;'CHOIX ANNEE'!$C$8+1),JoursCalculés,0),1))</f>
        <v/>
      </c>
      <c r="AJ15" s="31"/>
      <c r="AK15" s="51" t="str">
        <f>TEXT(DATE('CHOIX ANNEE'!$C$8+1,5,AL15),"jjj")</f>
        <v>sam</v>
      </c>
      <c r="AL15" s="52">
        <v>6</v>
      </c>
      <c r="AM15" s="68" t="str">
        <f>IF(ISERROR(INDEX(TableFériés,MATCH(DATEVALUE(AL15&amp;$AK$7&amp;'CHOIX ANNEE'!$C$8+1),JoursCalculés,0),1)),"",INDEX(TableFériés,MATCH(DATEVALUE(AL15&amp;$AK$7&amp;'CHOIX ANNEE'!$C$8+1),JoursCalculés,0),1))</f>
        <v/>
      </c>
      <c r="AN15" s="31"/>
      <c r="AO15" s="51" t="str">
        <f>TEXT(DATE('CHOIX ANNEE'!$C$8+1,6,AP15),"jjj")</f>
        <v>mar</v>
      </c>
      <c r="AP15" s="52">
        <v>6</v>
      </c>
      <c r="AQ15" s="68" t="str">
        <f>IF(ISERROR(INDEX(TableFériés,MATCH(DATEVALUE(AP15&amp;$AO$7&amp;'CHOIX ANNEE'!$C$8+1),JoursCalculés,0),1)),"",INDEX(TableFériés,MATCH(DATEVALUE(AP15&amp;$AO$7&amp;'CHOIX ANNEE'!$C$8+1),JoursCalculés,0),1))</f>
        <v/>
      </c>
      <c r="AR15" s="31"/>
      <c r="AS15" s="51" t="str">
        <f>TEXT(DATE('CHOIX ANNEE'!$C$8+1,7,AT15),"jjj")</f>
        <v>jeu</v>
      </c>
      <c r="AT15" s="52">
        <v>6</v>
      </c>
      <c r="AU15" s="30"/>
      <c r="AV15" s="31"/>
      <c r="AW15" s="51" t="str">
        <f>TEXT(DATE('CHOIX ANNEE'!$C$8+1,8,AX15),"jjj")</f>
        <v>dim</v>
      </c>
      <c r="AX15" s="52">
        <v>6</v>
      </c>
      <c r="AY15" s="30"/>
      <c r="AZ15" s="31"/>
      <c r="BB15" s="22"/>
      <c r="BF15" s="22"/>
      <c r="BJ15" s="22"/>
      <c r="BN15" s="22"/>
      <c r="BR15" s="22"/>
      <c r="BV15" s="22"/>
      <c r="BZ15" s="22"/>
      <c r="CD15" s="22"/>
      <c r="CE15" s="27"/>
      <c r="CH15" s="22"/>
      <c r="CL15" s="22"/>
      <c r="CM15" s="27"/>
      <c r="CP15" s="22"/>
      <c r="CQ15" s="22"/>
      <c r="CY15" s="22"/>
    </row>
    <row r="16" spans="2:103" ht="14.1" customHeight="1" x14ac:dyDescent="0.25">
      <c r="C16" s="22" t="b">
        <v>1</v>
      </c>
      <c r="E16" s="51" t="str">
        <f>TEXT(DATE('CHOIX ANNEE'!$C$8,9,F16),"jjj")</f>
        <v>mer</v>
      </c>
      <c r="F16" s="52">
        <v>7</v>
      </c>
      <c r="G16" s="30"/>
      <c r="H16" s="31"/>
      <c r="I16" s="51" t="str">
        <f>TEXT(DATE('CHOIX ANNEE'!$C$8,10,J16),"jjj")</f>
        <v>ven</v>
      </c>
      <c r="J16" s="52">
        <v>7</v>
      </c>
      <c r="K16" s="30"/>
      <c r="L16" s="31"/>
      <c r="M16" s="51" t="str">
        <f>TEXT(DATE('CHOIX ANNEE'!$C$8,11,N16),"jjj")</f>
        <v>lun</v>
      </c>
      <c r="N16" s="52">
        <v>7</v>
      </c>
      <c r="O16" s="30"/>
      <c r="P16" s="31"/>
      <c r="Q16" s="51" t="str">
        <f>TEXT(DATE('CHOIX ANNEE'!$C$8,12,R16),"jjj")</f>
        <v>mer</v>
      </c>
      <c r="R16" s="52">
        <v>7</v>
      </c>
      <c r="S16" s="30"/>
      <c r="T16" s="31"/>
      <c r="U16" s="51" t="str">
        <f>TEXT(DATE('CHOIX ANNEE'!$C$8+1,1,V16),"jjj")</f>
        <v>sam</v>
      </c>
      <c r="V16" s="52">
        <v>7</v>
      </c>
      <c r="W16" s="30"/>
      <c r="X16" s="31"/>
      <c r="Y16" s="51" t="str">
        <f>TEXT(DATE('CHOIX ANNEE'!$C$8+1,2,Z16),"jjj")</f>
        <v>mar</v>
      </c>
      <c r="Z16" s="52">
        <v>7</v>
      </c>
      <c r="AA16" s="30"/>
      <c r="AB16" s="31"/>
      <c r="AC16" s="51" t="str">
        <f>TEXT(DATE('CHOIX ANNEE'!$C$8+1,3,AD16),"jjj")</f>
        <v>mar</v>
      </c>
      <c r="AD16" s="52">
        <v>7</v>
      </c>
      <c r="AE16" s="68" t="str">
        <f>IF(ISERROR(INDEX(TableFériés,MATCH(DATEVALUE(AD16&amp;$AC$7&amp;'CHOIX ANNEE'!$C$8+1),JoursCalculés,0),1)),"",INDEX(TableFériés,MATCH(DATEVALUE(AD16&amp;$AC$7&amp;'CHOIX ANNEE'!$C$8+1),JoursCalculés,0),1))</f>
        <v/>
      </c>
      <c r="AF16" s="31"/>
      <c r="AG16" s="51" t="str">
        <f>TEXT(DATE('CHOIX ANNEE'!$C$8+1,4,AH16),"jjj")</f>
        <v>ven</v>
      </c>
      <c r="AH16" s="52">
        <v>7</v>
      </c>
      <c r="AI16" s="68" t="str">
        <f>IF(ISERROR(INDEX(TableFériés,MATCH(DATEVALUE(AH16&amp;$AG$7&amp;'CHOIX ANNEE'!$C$8+1),JoursCalculés,0),1)),"",INDEX(TableFériés,MATCH(DATEVALUE(AH16&amp;$AG$7&amp;'CHOIX ANNEE'!$C$8+1),JoursCalculés,0),1))</f>
        <v/>
      </c>
      <c r="AJ16" s="31"/>
      <c r="AK16" s="51" t="str">
        <f>TEXT(DATE('CHOIX ANNEE'!$C$8+1,5,AL16),"jjj")</f>
        <v>dim</v>
      </c>
      <c r="AL16" s="52">
        <v>7</v>
      </c>
      <c r="AM16" s="68" t="str">
        <f>IF(ISERROR(INDEX(TableFériés,MATCH(DATEVALUE(AL16&amp;$AK$7&amp;'CHOIX ANNEE'!$C$8+1),JoursCalculés,0),1)),"",INDEX(TableFériés,MATCH(DATEVALUE(AL16&amp;$AK$7&amp;'CHOIX ANNEE'!$C$8+1),JoursCalculés,0),1))</f>
        <v/>
      </c>
      <c r="AN16" s="31"/>
      <c r="AO16" s="51" t="str">
        <f>TEXT(DATE('CHOIX ANNEE'!$C$8+1,6,AP16),"jjj")</f>
        <v>mer</v>
      </c>
      <c r="AP16" s="52">
        <v>7</v>
      </c>
      <c r="AQ16" s="68" t="str">
        <f>IF(ISERROR(INDEX(TableFériés,MATCH(DATEVALUE(AP16&amp;$AO$7&amp;'CHOIX ANNEE'!$C$8+1),JoursCalculés,0),1)),"",INDEX(TableFériés,MATCH(DATEVALUE(AP16&amp;$AO$7&amp;'CHOIX ANNEE'!$C$8+1),JoursCalculés,0),1))</f>
        <v/>
      </c>
      <c r="AR16" s="31"/>
      <c r="AS16" s="51" t="str">
        <f>TEXT(DATE('CHOIX ANNEE'!$C$8+1,7,AT16),"jjj")</f>
        <v>ven</v>
      </c>
      <c r="AT16" s="52">
        <v>7</v>
      </c>
      <c r="AU16" s="30"/>
      <c r="AV16" s="31"/>
      <c r="AW16" s="51" t="str">
        <f>TEXT(DATE('CHOIX ANNEE'!$C$8+1,8,AX16),"jjj")</f>
        <v>lun</v>
      </c>
      <c r="AX16" s="52">
        <v>7</v>
      </c>
      <c r="AY16" s="30"/>
      <c r="AZ16" s="31"/>
      <c r="BB16" s="22"/>
      <c r="BF16" s="22"/>
      <c r="BJ16" s="22"/>
      <c r="BN16" s="22"/>
      <c r="BR16" s="22"/>
      <c r="BV16" s="22"/>
      <c r="BZ16" s="22"/>
      <c r="CD16" s="22"/>
      <c r="CE16" s="27"/>
      <c r="CH16" s="22"/>
      <c r="CL16" s="22"/>
      <c r="CM16" s="27"/>
      <c r="CP16" s="22"/>
      <c r="CQ16" s="22"/>
      <c r="CY16" s="22"/>
    </row>
    <row r="17" spans="5:103" ht="14.1" customHeight="1" x14ac:dyDescent="0.25">
      <c r="E17" s="51" t="str">
        <f>TEXT(DATE('CHOIX ANNEE'!$C$8,9,F17),"jjj")</f>
        <v>jeu</v>
      </c>
      <c r="F17" s="52">
        <v>8</v>
      </c>
      <c r="G17" s="30"/>
      <c r="H17" s="31"/>
      <c r="I17" s="51" t="str">
        <f>TEXT(DATE('CHOIX ANNEE'!$C$8,10,J17),"jjj")</f>
        <v>sam</v>
      </c>
      <c r="J17" s="52">
        <v>8</v>
      </c>
      <c r="K17" s="30"/>
      <c r="L17" s="31"/>
      <c r="M17" s="51" t="str">
        <f>TEXT(DATE('CHOIX ANNEE'!$C$8,11,N17),"jjj")</f>
        <v>mar</v>
      </c>
      <c r="N17" s="52">
        <v>8</v>
      </c>
      <c r="O17" s="30"/>
      <c r="P17" s="31"/>
      <c r="Q17" s="51" t="str">
        <f>TEXT(DATE('CHOIX ANNEE'!$C$8,12,R17),"jjj")</f>
        <v>jeu</v>
      </c>
      <c r="R17" s="52">
        <v>8</v>
      </c>
      <c r="S17" s="30"/>
      <c r="T17" s="31"/>
      <c r="U17" s="51" t="str">
        <f>TEXT(DATE('CHOIX ANNEE'!$C$8+1,1,V17),"jjj")</f>
        <v>dim</v>
      </c>
      <c r="V17" s="52">
        <v>8</v>
      </c>
      <c r="W17" s="30"/>
      <c r="X17" s="31"/>
      <c r="Y17" s="51" t="str">
        <f>TEXT(DATE('CHOIX ANNEE'!$C$8+1,2,Z17),"jjj")</f>
        <v>mer</v>
      </c>
      <c r="Z17" s="52">
        <v>8</v>
      </c>
      <c r="AA17" s="30"/>
      <c r="AB17" s="31"/>
      <c r="AC17" s="51" t="str">
        <f>TEXT(DATE('CHOIX ANNEE'!$C$8+1,3,AD17),"jjj")</f>
        <v>mer</v>
      </c>
      <c r="AD17" s="52">
        <v>8</v>
      </c>
      <c r="AE17" s="68" t="str">
        <f>IF(ISERROR(INDEX(TableFériés,MATCH(DATEVALUE(AD17&amp;$AC$7&amp;'CHOIX ANNEE'!$C$8+1),JoursCalculés,0),1)),"",INDEX(TableFériés,MATCH(DATEVALUE(AD17&amp;$AC$7&amp;'CHOIX ANNEE'!$C$8+1),JoursCalculés,0),1))</f>
        <v/>
      </c>
      <c r="AF17" s="31"/>
      <c r="AG17" s="51" t="str">
        <f>TEXT(DATE('CHOIX ANNEE'!$C$8+1,4,AH17),"jjj")</f>
        <v>sam</v>
      </c>
      <c r="AH17" s="52">
        <v>8</v>
      </c>
      <c r="AI17" s="68" t="str">
        <f>IF(ISERROR(INDEX(TableFériés,MATCH(DATEVALUE(AH17&amp;$AG$7&amp;'CHOIX ANNEE'!$C$8+1),JoursCalculés,0),1)),"",INDEX(TableFériés,MATCH(DATEVALUE(AH17&amp;$AG$7&amp;'CHOIX ANNEE'!$C$8+1),JoursCalculés,0),1))</f>
        <v/>
      </c>
      <c r="AJ17" s="31"/>
      <c r="AK17" s="51" t="str">
        <f>TEXT(DATE('CHOIX ANNEE'!$C$8+1,5,AL17),"jjj")</f>
        <v>lun</v>
      </c>
      <c r="AL17" s="52">
        <v>8</v>
      </c>
      <c r="AM17" s="95" t="s">
        <v>3</v>
      </c>
      <c r="AN17" s="96"/>
      <c r="AO17" s="51" t="str">
        <f>TEXT(DATE('CHOIX ANNEE'!$C$8+1,6,AP17),"jjj")</f>
        <v>jeu</v>
      </c>
      <c r="AP17" s="52">
        <v>8</v>
      </c>
      <c r="AQ17" s="68" t="str">
        <f>IF(ISERROR(INDEX(TableFériés,MATCH(DATEVALUE(AP17&amp;$AO$7&amp;'CHOIX ANNEE'!$C$8+1),JoursCalculés,0),1)),"",INDEX(TableFériés,MATCH(DATEVALUE(AP17&amp;$AO$7&amp;'CHOIX ANNEE'!$C$8+1),JoursCalculés,0),1))</f>
        <v/>
      </c>
      <c r="AR17" s="31"/>
      <c r="AS17" s="51" t="str">
        <f>TEXT(DATE('CHOIX ANNEE'!$C$8+1,7,AT17),"jjj")</f>
        <v>sam</v>
      </c>
      <c r="AT17" s="52">
        <v>8</v>
      </c>
      <c r="AU17" s="30"/>
      <c r="AV17" s="31"/>
      <c r="AW17" s="51" t="str">
        <f>TEXT(DATE('CHOIX ANNEE'!$C$8+1,8,AX17),"jjj")</f>
        <v>mar</v>
      </c>
      <c r="AX17" s="52">
        <v>8</v>
      </c>
      <c r="AY17" s="30"/>
      <c r="AZ17" s="31"/>
      <c r="BB17" s="22"/>
      <c r="BF17" s="22"/>
      <c r="BJ17" s="22"/>
      <c r="BN17" s="22"/>
      <c r="BR17" s="22"/>
      <c r="BV17" s="22"/>
      <c r="BZ17" s="22"/>
      <c r="CD17" s="22"/>
      <c r="CE17" s="27"/>
      <c r="CH17" s="22"/>
      <c r="CL17" s="22"/>
      <c r="CM17" s="27"/>
      <c r="CP17" s="22"/>
      <c r="CQ17" s="22"/>
      <c r="CY17" s="22"/>
    </row>
    <row r="18" spans="5:103" ht="14.1" customHeight="1" x14ac:dyDescent="0.25">
      <c r="E18" s="51" t="str">
        <f>TEXT(DATE('CHOIX ANNEE'!$C$8,9,F18),"jjj")</f>
        <v>ven</v>
      </c>
      <c r="F18" s="52">
        <v>9</v>
      </c>
      <c r="G18" s="30"/>
      <c r="H18" s="31"/>
      <c r="I18" s="51" t="str">
        <f>TEXT(DATE('CHOIX ANNEE'!$C$8,10,J18),"jjj")</f>
        <v>dim</v>
      </c>
      <c r="J18" s="52">
        <v>9</v>
      </c>
      <c r="K18" s="30"/>
      <c r="L18" s="31"/>
      <c r="M18" s="51" t="str">
        <f>TEXT(DATE('CHOIX ANNEE'!$C$8,11,N18),"jjj")</f>
        <v>mer</v>
      </c>
      <c r="N18" s="52">
        <v>9</v>
      </c>
      <c r="O18" s="30"/>
      <c r="P18" s="31"/>
      <c r="Q18" s="51" t="str">
        <f>TEXT(DATE('CHOIX ANNEE'!$C$8,12,R18),"jjj")</f>
        <v>ven</v>
      </c>
      <c r="R18" s="52">
        <v>9</v>
      </c>
      <c r="S18" s="30"/>
      <c r="T18" s="31"/>
      <c r="U18" s="51" t="str">
        <f>TEXT(DATE('CHOIX ANNEE'!$C$8+1,1,V18),"jjj")</f>
        <v>lun</v>
      </c>
      <c r="V18" s="52">
        <v>9</v>
      </c>
      <c r="W18" s="30"/>
      <c r="X18" s="31"/>
      <c r="Y18" s="51" t="str">
        <f>TEXT(DATE('CHOIX ANNEE'!$C$8+1,2,Z18),"jjj")</f>
        <v>jeu</v>
      </c>
      <c r="Z18" s="52">
        <v>9</v>
      </c>
      <c r="AA18" s="30"/>
      <c r="AB18" s="31"/>
      <c r="AC18" s="51" t="str">
        <f>TEXT(DATE('CHOIX ANNEE'!$C$8+1,3,AD18),"jjj")</f>
        <v>jeu</v>
      </c>
      <c r="AD18" s="52">
        <v>9</v>
      </c>
      <c r="AE18" s="68" t="str">
        <f>IF(ISERROR(INDEX(TableFériés,MATCH(DATEVALUE(AD18&amp;$AC$7&amp;'CHOIX ANNEE'!$C$8+1),JoursCalculés,0),1)),"",INDEX(TableFériés,MATCH(DATEVALUE(AD18&amp;$AC$7&amp;'CHOIX ANNEE'!$C$8+1),JoursCalculés,0),1))</f>
        <v/>
      </c>
      <c r="AF18" s="31"/>
      <c r="AG18" s="51" t="str">
        <f>TEXT(DATE('CHOIX ANNEE'!$C$8+1,4,AH18),"jjj")</f>
        <v>dim</v>
      </c>
      <c r="AH18" s="52">
        <v>9</v>
      </c>
      <c r="AI18" s="68" t="str">
        <f>IF(ISERROR(INDEX(TableFériés,MATCH(DATEVALUE(AH18&amp;$AG$7&amp;'CHOIX ANNEE'!$C$8+1),JoursCalculés,0),1)),"",INDEX(TableFériés,MATCH(DATEVALUE(AH18&amp;$AG$7&amp;'CHOIX ANNEE'!$C$8+1),JoursCalculés,0),1))</f>
        <v/>
      </c>
      <c r="AJ18" s="31"/>
      <c r="AK18" s="51" t="str">
        <f>TEXT(DATE('CHOIX ANNEE'!$C$8+1,5,AL18),"jjj")</f>
        <v>mar</v>
      </c>
      <c r="AL18" s="52">
        <v>9</v>
      </c>
      <c r="AM18" s="68" t="str">
        <f>IF(ISERROR(INDEX(TableFériés,MATCH(DATEVALUE(AL18&amp;$AK$7&amp;'CHOIX ANNEE'!$C$8+1),JoursCalculés,0),1)),"",INDEX(TableFériés,MATCH(DATEVALUE(AL18&amp;$AK$7&amp;'CHOIX ANNEE'!$C$8+1),JoursCalculés,0),1))</f>
        <v/>
      </c>
      <c r="AN18" s="31"/>
      <c r="AO18" s="51" t="str">
        <f>TEXT(DATE('CHOIX ANNEE'!$C$8+1,6,AP18),"jjj")</f>
        <v>ven</v>
      </c>
      <c r="AP18" s="52">
        <v>9</v>
      </c>
      <c r="AQ18" s="68" t="str">
        <f>IF(ISERROR(INDEX(TableFériés,MATCH(DATEVALUE(AP18&amp;$AO$7&amp;'CHOIX ANNEE'!$C$8+1),JoursCalculés,0),1)),"",INDEX(TableFériés,MATCH(DATEVALUE(AP18&amp;$AO$7&amp;'CHOIX ANNEE'!$C$8+1),JoursCalculés,0),1))</f>
        <v/>
      </c>
      <c r="AR18" s="31"/>
      <c r="AS18" s="51" t="str">
        <f>TEXT(DATE('CHOIX ANNEE'!$C$8+1,7,AT18),"jjj")</f>
        <v>dim</v>
      </c>
      <c r="AT18" s="52">
        <v>9</v>
      </c>
      <c r="AU18" s="30"/>
      <c r="AV18" s="31"/>
      <c r="AW18" s="51" t="str">
        <f>TEXT(DATE('CHOIX ANNEE'!$C$8+1,8,AX18),"jjj")</f>
        <v>mer</v>
      </c>
      <c r="AX18" s="52">
        <v>9</v>
      </c>
      <c r="AY18" s="30"/>
      <c r="AZ18" s="31"/>
      <c r="BB18" s="22"/>
      <c r="BF18" s="22"/>
      <c r="BJ18" s="22"/>
      <c r="BN18" s="22"/>
      <c r="BR18" s="22"/>
      <c r="BV18" s="22"/>
      <c r="BZ18" s="22"/>
      <c r="CD18" s="22"/>
      <c r="CE18" s="27"/>
      <c r="CH18" s="22"/>
      <c r="CL18" s="22"/>
      <c r="CM18" s="27"/>
      <c r="CP18" s="22"/>
      <c r="CQ18" s="22"/>
      <c r="CY18" s="22"/>
    </row>
    <row r="19" spans="5:103" ht="14.1" customHeight="1" x14ac:dyDescent="0.25">
      <c r="E19" s="51" t="str">
        <f>TEXT(DATE('CHOIX ANNEE'!$C$8,9,F19),"jjj")</f>
        <v>sam</v>
      </c>
      <c r="F19" s="52">
        <v>10</v>
      </c>
      <c r="G19" s="30"/>
      <c r="H19" s="31"/>
      <c r="I19" s="51" t="str">
        <f>TEXT(DATE('CHOIX ANNEE'!$C$8,10,J19),"jjj")</f>
        <v>lun</v>
      </c>
      <c r="J19" s="52">
        <v>10</v>
      </c>
      <c r="K19" s="30"/>
      <c r="L19" s="31"/>
      <c r="M19" s="51" t="str">
        <f>TEXT(DATE('CHOIX ANNEE'!$C$8,11,N19),"jjj")</f>
        <v>jeu</v>
      </c>
      <c r="N19" s="52">
        <v>10</v>
      </c>
      <c r="O19" s="30"/>
      <c r="P19" s="31"/>
      <c r="Q19" s="51" t="str">
        <f>TEXT(DATE('CHOIX ANNEE'!$C$8,12,R19),"jjj")</f>
        <v>sam</v>
      </c>
      <c r="R19" s="52">
        <v>10</v>
      </c>
      <c r="S19" s="30"/>
      <c r="T19" s="31"/>
      <c r="U19" s="51" t="str">
        <f>TEXT(DATE('CHOIX ANNEE'!$C$8+1,1,V19),"jjj")</f>
        <v>mar</v>
      </c>
      <c r="V19" s="52">
        <v>10</v>
      </c>
      <c r="W19" s="30"/>
      <c r="X19" s="31"/>
      <c r="Y19" s="51" t="str">
        <f>TEXT(DATE('CHOIX ANNEE'!$C$8+1,2,Z19),"jjj")</f>
        <v>ven</v>
      </c>
      <c r="Z19" s="52">
        <v>10</v>
      </c>
      <c r="AA19" s="30"/>
      <c r="AB19" s="31"/>
      <c r="AC19" s="51" t="str">
        <f>TEXT(DATE('CHOIX ANNEE'!$C$8+1,3,AD19),"jjj")</f>
        <v>ven</v>
      </c>
      <c r="AD19" s="52">
        <v>10</v>
      </c>
      <c r="AE19" s="68" t="str">
        <f>IF(ISERROR(INDEX(TableFériés,MATCH(DATEVALUE(AD19&amp;$AC$7&amp;'CHOIX ANNEE'!$C$8+1),JoursCalculés,0),1)),"",INDEX(TableFériés,MATCH(DATEVALUE(AD19&amp;$AC$7&amp;'CHOIX ANNEE'!$C$8+1),JoursCalculés,0),1))</f>
        <v/>
      </c>
      <c r="AF19" s="31"/>
      <c r="AG19" s="51" t="str">
        <f>TEXT(DATE('CHOIX ANNEE'!$C$8+1,4,AH19),"jjj")</f>
        <v>lun</v>
      </c>
      <c r="AH19" s="52">
        <v>10</v>
      </c>
      <c r="AI19" s="68" t="str">
        <f>IF(ISERROR(INDEX(TableFériés,MATCH(DATEVALUE(AH19&amp;$AG$7&amp;'CHOIX ANNEE'!$C$8+1),JoursCalculés,0),1)),"",INDEX(TableFériés,MATCH(DATEVALUE(AH19&amp;$AG$7&amp;'CHOIX ANNEE'!$C$8+1),JoursCalculés,0),1))</f>
        <v/>
      </c>
      <c r="AJ19" s="31"/>
      <c r="AK19" s="51" t="str">
        <f>TEXT(DATE('CHOIX ANNEE'!$C$8+1,5,AL19),"jjj")</f>
        <v>mer</v>
      </c>
      <c r="AL19" s="52">
        <v>10</v>
      </c>
      <c r="AM19" s="68" t="str">
        <f>IF(ISERROR(INDEX(TableFériés,MATCH(DATEVALUE(AL19&amp;$AK$7&amp;'CHOIX ANNEE'!$C$8+1),JoursCalculés,0),1)),"",INDEX(TableFériés,MATCH(DATEVALUE(AL19&amp;$AK$7&amp;'CHOIX ANNEE'!$C$8+1),JoursCalculés,0),1))</f>
        <v/>
      </c>
      <c r="AN19" s="31"/>
      <c r="AO19" s="51" t="str">
        <f>TEXT(DATE('CHOIX ANNEE'!$C$8+1,6,AP19),"jjj")</f>
        <v>sam</v>
      </c>
      <c r="AP19" s="52">
        <v>10</v>
      </c>
      <c r="AQ19" s="68" t="str">
        <f>IF(ISERROR(INDEX(TableFériés,MATCH(DATEVALUE(AP19&amp;$AO$7&amp;'CHOIX ANNEE'!$C$8+1),JoursCalculés,0),1)),"",INDEX(TableFériés,MATCH(DATEVALUE(AP19&amp;$AO$7&amp;'CHOIX ANNEE'!$C$8+1),JoursCalculés,0),1))</f>
        <v/>
      </c>
      <c r="AR19" s="31"/>
      <c r="AS19" s="51" t="str">
        <f>TEXT(DATE('CHOIX ANNEE'!$C$8+1,7,AT19),"jjj")</f>
        <v>lun</v>
      </c>
      <c r="AT19" s="52">
        <v>10</v>
      </c>
      <c r="AU19" s="30"/>
      <c r="AV19" s="31"/>
      <c r="AW19" s="51" t="str">
        <f>TEXT(DATE('CHOIX ANNEE'!$C$8+1,8,AX19),"jjj")</f>
        <v>jeu</v>
      </c>
      <c r="AX19" s="52">
        <v>10</v>
      </c>
      <c r="AY19" s="30"/>
      <c r="AZ19" s="31"/>
      <c r="BB19" s="22"/>
      <c r="BF19" s="22"/>
      <c r="BJ19" s="22"/>
      <c r="BN19" s="22"/>
      <c r="BR19" s="22"/>
      <c r="BV19" s="22"/>
      <c r="BZ19" s="22"/>
      <c r="CD19" s="22"/>
      <c r="CE19" s="27"/>
      <c r="CH19" s="22"/>
      <c r="CL19" s="22"/>
      <c r="CM19" s="27"/>
      <c r="CP19" s="22"/>
      <c r="CQ19" s="22"/>
      <c r="CY19" s="22"/>
    </row>
    <row r="20" spans="5:103" ht="14.1" customHeight="1" x14ac:dyDescent="0.25">
      <c r="E20" s="51" t="str">
        <f>TEXT(DATE('CHOIX ANNEE'!$C$8,9,F20),"jjj")</f>
        <v>dim</v>
      </c>
      <c r="F20" s="52">
        <v>11</v>
      </c>
      <c r="G20" s="30"/>
      <c r="H20" s="31"/>
      <c r="I20" s="51" t="str">
        <f>TEXT(DATE('CHOIX ANNEE'!$C$8,10,J20),"jjj")</f>
        <v>mar</v>
      </c>
      <c r="J20" s="52">
        <v>11</v>
      </c>
      <c r="K20" s="30"/>
      <c r="L20" s="31"/>
      <c r="M20" s="51" t="str">
        <f>TEXT(DATE('CHOIX ANNEE'!$C$8,11,N20),"jjj")</f>
        <v>ven</v>
      </c>
      <c r="N20" s="52">
        <v>11</v>
      </c>
      <c r="O20" s="95" t="s">
        <v>3</v>
      </c>
      <c r="P20" s="96"/>
      <c r="Q20" s="51" t="str">
        <f>TEXT(DATE('CHOIX ANNEE'!$C$8,12,R20),"jjj")</f>
        <v>dim</v>
      </c>
      <c r="R20" s="52">
        <v>11</v>
      </c>
      <c r="S20" s="30"/>
      <c r="T20" s="31"/>
      <c r="U20" s="51" t="str">
        <f>TEXT(DATE('CHOIX ANNEE'!$C$8+1,1,V20),"jjj")</f>
        <v>mer</v>
      </c>
      <c r="V20" s="52">
        <v>11</v>
      </c>
      <c r="W20" s="30"/>
      <c r="X20" s="31"/>
      <c r="Y20" s="51" t="str">
        <f>TEXT(DATE('CHOIX ANNEE'!$C$8+1,2,Z20),"jjj")</f>
        <v>sam</v>
      </c>
      <c r="Z20" s="52">
        <v>11</v>
      </c>
      <c r="AA20" s="30"/>
      <c r="AB20" s="31"/>
      <c r="AC20" s="51" t="str">
        <f>TEXT(DATE('CHOIX ANNEE'!$C$8+1,3,AD20),"jjj")</f>
        <v>sam</v>
      </c>
      <c r="AD20" s="52">
        <v>11</v>
      </c>
      <c r="AE20" s="68" t="str">
        <f>IF(ISERROR(INDEX(TableFériés,MATCH(DATEVALUE(AD20&amp;$AC$7&amp;'CHOIX ANNEE'!$C$8+1),JoursCalculés,0),1)),"",INDEX(TableFériés,MATCH(DATEVALUE(AD20&amp;$AC$7&amp;'CHOIX ANNEE'!$C$8+1),JoursCalculés,0),1))</f>
        <v/>
      </c>
      <c r="AF20" s="31"/>
      <c r="AG20" s="51" t="str">
        <f>TEXT(DATE('CHOIX ANNEE'!$C$8+1,4,AH20),"jjj")</f>
        <v>mar</v>
      </c>
      <c r="AH20" s="52">
        <v>11</v>
      </c>
      <c r="AI20" s="68" t="str">
        <f>IF(ISERROR(INDEX(TableFériés,MATCH(DATEVALUE(AH20&amp;$AG$7&amp;'CHOIX ANNEE'!$C$8+1),JoursCalculés,0),1)),"",INDEX(TableFériés,MATCH(DATEVALUE(AH20&amp;$AG$7&amp;'CHOIX ANNEE'!$C$8+1),JoursCalculés,0),1))</f>
        <v/>
      </c>
      <c r="AJ20" s="31"/>
      <c r="AK20" s="51" t="str">
        <f>TEXT(DATE('CHOIX ANNEE'!$C$8+1,5,AL20),"jjj")</f>
        <v>jeu</v>
      </c>
      <c r="AL20" s="52">
        <v>11</v>
      </c>
      <c r="AM20" s="68" t="str">
        <f>IF(ISERROR(INDEX(TableFériés,MATCH(DATEVALUE(AL20&amp;$AK$7&amp;'CHOIX ANNEE'!$C$8+1),JoursCalculés,0),1)),"",INDEX(TableFériés,MATCH(DATEVALUE(AL20&amp;$AK$7&amp;'CHOIX ANNEE'!$C$8+1),JoursCalculés,0),1))</f>
        <v/>
      </c>
      <c r="AN20" s="31"/>
      <c r="AO20" s="51" t="str">
        <f>TEXT(DATE('CHOIX ANNEE'!$C$8+1,6,AP20),"jjj")</f>
        <v>dim</v>
      </c>
      <c r="AP20" s="52">
        <v>11</v>
      </c>
      <c r="AQ20" s="68" t="str">
        <f>IF(ISERROR(INDEX(TableFériés,MATCH(DATEVALUE(AP20&amp;$AO$7&amp;'CHOIX ANNEE'!$C$8+1),JoursCalculés,0),1)),"",INDEX(TableFériés,MATCH(DATEVALUE(AP20&amp;$AO$7&amp;'CHOIX ANNEE'!$C$8+1),JoursCalculés,0),1))</f>
        <v/>
      </c>
      <c r="AR20" s="31"/>
      <c r="AS20" s="51" t="str">
        <f>TEXT(DATE('CHOIX ANNEE'!$C$8+1,7,AT20),"jjj")</f>
        <v>mar</v>
      </c>
      <c r="AT20" s="52">
        <v>11</v>
      </c>
      <c r="AU20" s="30"/>
      <c r="AV20" s="31"/>
      <c r="AW20" s="51" t="str">
        <f>TEXT(DATE('CHOIX ANNEE'!$C$8+1,8,AX20),"jjj")</f>
        <v>ven</v>
      </c>
      <c r="AX20" s="52">
        <v>11</v>
      </c>
      <c r="AY20" s="30"/>
      <c r="AZ20" s="31"/>
      <c r="BB20" s="22"/>
      <c r="BF20" s="22"/>
      <c r="BJ20" s="22"/>
      <c r="BN20" s="22"/>
      <c r="BR20" s="22"/>
      <c r="BV20" s="22"/>
      <c r="BZ20" s="22"/>
      <c r="CD20" s="22"/>
      <c r="CE20" s="27"/>
      <c r="CH20" s="22"/>
      <c r="CL20" s="22"/>
      <c r="CM20" s="27"/>
      <c r="CP20" s="22"/>
      <c r="CQ20" s="22"/>
      <c r="CY20" s="22"/>
    </row>
    <row r="21" spans="5:103" ht="14.1" customHeight="1" x14ac:dyDescent="0.25">
      <c r="E21" s="51" t="str">
        <f>TEXT(DATE('CHOIX ANNEE'!$C$8,9,F21),"jjj")</f>
        <v>lun</v>
      </c>
      <c r="F21" s="52">
        <v>12</v>
      </c>
      <c r="G21" s="30"/>
      <c r="H21" s="31"/>
      <c r="I21" s="51" t="str">
        <f>TEXT(DATE('CHOIX ANNEE'!$C$8,10,J21),"jjj")</f>
        <v>mer</v>
      </c>
      <c r="J21" s="52">
        <v>12</v>
      </c>
      <c r="K21" s="30"/>
      <c r="L21" s="31"/>
      <c r="M21" s="51" t="str">
        <f>TEXT(DATE('CHOIX ANNEE'!$C$8,11,N21),"jjj")</f>
        <v>sam</v>
      </c>
      <c r="N21" s="52">
        <v>12</v>
      </c>
      <c r="O21" s="30"/>
      <c r="P21" s="31"/>
      <c r="Q21" s="51" t="str">
        <f>TEXT(DATE('CHOIX ANNEE'!$C$8,12,R21),"jjj")</f>
        <v>lun</v>
      </c>
      <c r="R21" s="52">
        <v>12</v>
      </c>
      <c r="S21" s="30"/>
      <c r="T21" s="31"/>
      <c r="U21" s="51" t="str">
        <f>TEXT(DATE('CHOIX ANNEE'!$C$8+1,1,V21),"jjj")</f>
        <v>jeu</v>
      </c>
      <c r="V21" s="52">
        <v>12</v>
      </c>
      <c r="W21" s="30"/>
      <c r="X21" s="31"/>
      <c r="Y21" s="51" t="str">
        <f>TEXT(DATE('CHOIX ANNEE'!$C$8+1,2,Z21),"jjj")</f>
        <v>dim</v>
      </c>
      <c r="Z21" s="52">
        <v>12</v>
      </c>
      <c r="AA21" s="30"/>
      <c r="AB21" s="31"/>
      <c r="AC21" s="51" t="str">
        <f>TEXT(DATE('CHOIX ANNEE'!$C$8+1,3,AD21),"jjj")</f>
        <v>dim</v>
      </c>
      <c r="AD21" s="52">
        <v>12</v>
      </c>
      <c r="AE21" s="68" t="str">
        <f>IF(ISERROR(INDEX(TableFériés,MATCH(DATEVALUE(AD21&amp;$AC$7&amp;'CHOIX ANNEE'!$C$8+1),JoursCalculés,0),1)),"",INDEX(TableFériés,MATCH(DATEVALUE(AD21&amp;$AC$7&amp;'CHOIX ANNEE'!$C$8+1),JoursCalculés,0),1))</f>
        <v/>
      </c>
      <c r="AF21" s="31"/>
      <c r="AG21" s="51" t="str">
        <f>TEXT(DATE('CHOIX ANNEE'!$C$8+1,4,AH21),"jjj")</f>
        <v>mer</v>
      </c>
      <c r="AH21" s="52">
        <v>12</v>
      </c>
      <c r="AI21" s="68" t="str">
        <f>IF(ISERROR(INDEX(TableFériés,MATCH(DATEVALUE(AH21&amp;$AG$7&amp;'CHOIX ANNEE'!$C$8+1),JoursCalculés,0),1)),"",INDEX(TableFériés,MATCH(DATEVALUE(AH21&amp;$AG$7&amp;'CHOIX ANNEE'!$C$8+1),JoursCalculés,0),1))</f>
        <v/>
      </c>
      <c r="AJ21" s="31"/>
      <c r="AK21" s="51" t="str">
        <f>TEXT(DATE('CHOIX ANNEE'!$C$8+1,5,AL21),"jjj")</f>
        <v>ven</v>
      </c>
      <c r="AL21" s="52">
        <v>12</v>
      </c>
      <c r="AM21" s="68" t="str">
        <f>IF(ISERROR(INDEX(TableFériés,MATCH(DATEVALUE(AL21&amp;$AK$7&amp;'CHOIX ANNEE'!$C$8+1),JoursCalculés,0),1)),"",INDEX(TableFériés,MATCH(DATEVALUE(AL21&amp;$AK$7&amp;'CHOIX ANNEE'!$C$8+1),JoursCalculés,0),1))</f>
        <v/>
      </c>
      <c r="AN21" s="31"/>
      <c r="AO21" s="51" t="str">
        <f>TEXT(DATE('CHOIX ANNEE'!$C$8+1,6,AP21),"jjj")</f>
        <v>lun</v>
      </c>
      <c r="AP21" s="52">
        <v>12</v>
      </c>
      <c r="AQ21" s="68" t="str">
        <f>IF(ISERROR(INDEX(TableFériés,MATCH(DATEVALUE(AP21&amp;$AO$7&amp;'CHOIX ANNEE'!$C$8+1),JoursCalculés,0),1)),"",INDEX(TableFériés,MATCH(DATEVALUE(AP21&amp;$AO$7&amp;'CHOIX ANNEE'!$C$8+1),JoursCalculés,0),1))</f>
        <v/>
      </c>
      <c r="AR21" s="31"/>
      <c r="AS21" s="51" t="str">
        <f>TEXT(DATE('CHOIX ANNEE'!$C$8+1,7,AT21),"jjj")</f>
        <v>mer</v>
      </c>
      <c r="AT21" s="52">
        <v>12</v>
      </c>
      <c r="AU21" s="30"/>
      <c r="AV21" s="31"/>
      <c r="AW21" s="51" t="str">
        <f>TEXT(DATE('CHOIX ANNEE'!$C$8+1,8,AX21),"jjj")</f>
        <v>sam</v>
      </c>
      <c r="AX21" s="52">
        <v>12</v>
      </c>
      <c r="AY21" s="30"/>
      <c r="AZ21" s="31"/>
      <c r="BB21" s="22"/>
      <c r="BF21" s="22"/>
      <c r="BJ21" s="22"/>
      <c r="BN21" s="22"/>
      <c r="BR21" s="22"/>
      <c r="BV21" s="22"/>
      <c r="BZ21" s="22"/>
      <c r="CD21" s="22"/>
      <c r="CE21" s="27"/>
      <c r="CH21" s="22"/>
      <c r="CL21" s="22"/>
      <c r="CM21" s="27"/>
      <c r="CP21" s="22"/>
      <c r="CQ21" s="22"/>
      <c r="CY21" s="22"/>
    </row>
    <row r="22" spans="5:103" ht="14.1" customHeight="1" x14ac:dyDescent="0.25">
      <c r="E22" s="51" t="str">
        <f>TEXT(DATE('CHOIX ANNEE'!$C$8,9,F22),"jjj")</f>
        <v>mar</v>
      </c>
      <c r="F22" s="52">
        <v>13</v>
      </c>
      <c r="G22" s="30"/>
      <c r="H22" s="31"/>
      <c r="I22" s="51" t="str">
        <f>TEXT(DATE('CHOIX ANNEE'!$C$8,10,J22),"jjj")</f>
        <v>jeu</v>
      </c>
      <c r="J22" s="52">
        <v>13</v>
      </c>
      <c r="K22" s="30"/>
      <c r="L22" s="31"/>
      <c r="M22" s="51" t="str">
        <f>TEXT(DATE('CHOIX ANNEE'!$C$8,11,N22),"jjj")</f>
        <v>dim</v>
      </c>
      <c r="N22" s="52">
        <v>13</v>
      </c>
      <c r="O22" s="30"/>
      <c r="P22" s="31"/>
      <c r="Q22" s="51" t="str">
        <f>TEXT(DATE('CHOIX ANNEE'!$C$8,12,R22),"jjj")</f>
        <v>mar</v>
      </c>
      <c r="R22" s="52">
        <v>13</v>
      </c>
      <c r="S22" s="30"/>
      <c r="T22" s="31"/>
      <c r="U22" s="51" t="str">
        <f>TEXT(DATE('CHOIX ANNEE'!$C$8+1,1,V22),"jjj")</f>
        <v>ven</v>
      </c>
      <c r="V22" s="52">
        <v>13</v>
      </c>
      <c r="W22" s="30"/>
      <c r="X22" s="31"/>
      <c r="Y22" s="51" t="str">
        <f>TEXT(DATE('CHOIX ANNEE'!$C$8+1,2,Z22),"jjj")</f>
        <v>lun</v>
      </c>
      <c r="Z22" s="52">
        <v>13</v>
      </c>
      <c r="AA22" s="30"/>
      <c r="AB22" s="31"/>
      <c r="AC22" s="51" t="str">
        <f>TEXT(DATE('CHOIX ANNEE'!$C$8+1,3,AD22),"jjj")</f>
        <v>lun</v>
      </c>
      <c r="AD22" s="52">
        <v>13</v>
      </c>
      <c r="AE22" s="68" t="str">
        <f>IF(ISERROR(INDEX(TableFériés,MATCH(DATEVALUE(AD22&amp;$AC$7&amp;'CHOIX ANNEE'!$C$8+1),JoursCalculés,0),1)),"",INDEX(TableFériés,MATCH(DATEVALUE(AD22&amp;$AC$7&amp;'CHOIX ANNEE'!$C$8+1),JoursCalculés,0),1))</f>
        <v/>
      </c>
      <c r="AF22" s="31"/>
      <c r="AG22" s="51" t="str">
        <f>TEXT(DATE('CHOIX ANNEE'!$C$8+1,4,AH22),"jjj")</f>
        <v>jeu</v>
      </c>
      <c r="AH22" s="52">
        <v>13</v>
      </c>
      <c r="AI22" s="68" t="str">
        <f>IF(ISERROR(INDEX(TableFériés,MATCH(DATEVALUE(AH22&amp;$AG$7&amp;'CHOIX ANNEE'!$C$8+1),JoursCalculés,0),1)),"",INDEX(TableFériés,MATCH(DATEVALUE(AH22&amp;$AG$7&amp;'CHOIX ANNEE'!$C$8+1),JoursCalculés,0),1))</f>
        <v/>
      </c>
      <c r="AJ22" s="31"/>
      <c r="AK22" s="51" t="str">
        <f>TEXT(DATE('CHOIX ANNEE'!$C$8+1,5,AL22),"jjj")</f>
        <v>sam</v>
      </c>
      <c r="AL22" s="52">
        <v>13</v>
      </c>
      <c r="AM22" s="68" t="str">
        <f>IF(ISERROR(INDEX(TableFériés,MATCH(DATEVALUE(AL22&amp;$AK$7&amp;'CHOIX ANNEE'!$C$8+1),JoursCalculés,0),1)),"",INDEX(TableFériés,MATCH(DATEVALUE(AL22&amp;$AK$7&amp;'CHOIX ANNEE'!$C$8+1),JoursCalculés,0),1))</f>
        <v/>
      </c>
      <c r="AN22" s="31"/>
      <c r="AO22" s="51" t="str">
        <f>TEXT(DATE('CHOIX ANNEE'!$C$8+1,6,AP22),"jjj")</f>
        <v>mar</v>
      </c>
      <c r="AP22" s="52">
        <v>13</v>
      </c>
      <c r="AQ22" s="68" t="str">
        <f>IF(ISERROR(INDEX(TableFériés,MATCH(DATEVALUE(AP22&amp;$AO$7&amp;'CHOIX ANNEE'!$C$8+1),JoursCalculés,0),1)),"",INDEX(TableFériés,MATCH(DATEVALUE(AP22&amp;$AO$7&amp;'CHOIX ANNEE'!$C$8+1),JoursCalculés,0),1))</f>
        <v/>
      </c>
      <c r="AR22" s="31"/>
      <c r="AS22" s="51" t="str">
        <f>TEXT(DATE('CHOIX ANNEE'!$C$8+1,7,AT22),"jjj")</f>
        <v>jeu</v>
      </c>
      <c r="AT22" s="52">
        <v>13</v>
      </c>
      <c r="AU22" s="30"/>
      <c r="AV22" s="31"/>
      <c r="AW22" s="51" t="str">
        <f>TEXT(DATE('CHOIX ANNEE'!$C$8+1,8,AX22),"jjj")</f>
        <v>dim</v>
      </c>
      <c r="AX22" s="52">
        <v>13</v>
      </c>
      <c r="AY22" s="30"/>
      <c r="AZ22" s="31"/>
      <c r="BB22" s="22"/>
      <c r="BF22" s="22"/>
      <c r="BJ22" s="22"/>
      <c r="BN22" s="22"/>
      <c r="BR22" s="22"/>
      <c r="BV22" s="22"/>
      <c r="BZ22" s="22"/>
      <c r="CD22" s="22"/>
      <c r="CE22" s="27"/>
      <c r="CH22" s="22"/>
      <c r="CL22" s="22"/>
      <c r="CM22" s="27"/>
      <c r="CP22" s="22"/>
      <c r="CQ22" s="22"/>
      <c r="CY22" s="22"/>
    </row>
    <row r="23" spans="5:103" ht="14.1" customHeight="1" x14ac:dyDescent="0.25">
      <c r="E23" s="51" t="str">
        <f>TEXT(DATE('CHOIX ANNEE'!$C$8,9,F23),"jjj")</f>
        <v>mer</v>
      </c>
      <c r="F23" s="52">
        <v>14</v>
      </c>
      <c r="G23" s="30"/>
      <c r="H23" s="31"/>
      <c r="I23" s="51" t="str">
        <f>TEXT(DATE('CHOIX ANNEE'!$C$8,10,J23),"jjj")</f>
        <v>ven</v>
      </c>
      <c r="J23" s="52">
        <v>14</v>
      </c>
      <c r="K23" s="30"/>
      <c r="L23" s="31"/>
      <c r="M23" s="51" t="str">
        <f>TEXT(DATE('CHOIX ANNEE'!$C$8,11,N23),"jjj")</f>
        <v>lun</v>
      </c>
      <c r="N23" s="52">
        <v>14</v>
      </c>
      <c r="O23" s="30"/>
      <c r="P23" s="31"/>
      <c r="Q23" s="51" t="str">
        <f>TEXT(DATE('CHOIX ANNEE'!$C$8,12,R23),"jjj")</f>
        <v>mer</v>
      </c>
      <c r="R23" s="52">
        <v>14</v>
      </c>
      <c r="S23" s="30"/>
      <c r="T23" s="31"/>
      <c r="U23" s="51" t="str">
        <f>TEXT(DATE('CHOIX ANNEE'!$C$8+1,1,V23),"jjj")</f>
        <v>sam</v>
      </c>
      <c r="V23" s="52">
        <v>14</v>
      </c>
      <c r="W23" s="30"/>
      <c r="X23" s="31"/>
      <c r="Y23" s="51" t="str">
        <f>TEXT(DATE('CHOIX ANNEE'!$C$8+1,2,Z23),"jjj")</f>
        <v>mar</v>
      </c>
      <c r="Z23" s="52">
        <v>14</v>
      </c>
      <c r="AA23" s="30"/>
      <c r="AB23" s="31"/>
      <c r="AC23" s="51" t="str">
        <f>TEXT(DATE('CHOIX ANNEE'!$C$8+1,3,AD23),"jjj")</f>
        <v>mar</v>
      </c>
      <c r="AD23" s="52">
        <v>14</v>
      </c>
      <c r="AE23" s="68" t="str">
        <f>IF(ISERROR(INDEX(TableFériés,MATCH(DATEVALUE(AD23&amp;$AC$7&amp;'CHOIX ANNEE'!$C$8+1),JoursCalculés,0),1)),"",INDEX(TableFériés,MATCH(DATEVALUE(AD23&amp;$AC$7&amp;'CHOIX ANNEE'!$C$8+1),JoursCalculés,0),1))</f>
        <v/>
      </c>
      <c r="AF23" s="31"/>
      <c r="AG23" s="51" t="str">
        <f>TEXT(DATE('CHOIX ANNEE'!$C$8+1,4,AH23),"jjj")</f>
        <v>ven</v>
      </c>
      <c r="AH23" s="52">
        <v>14</v>
      </c>
      <c r="AI23" s="68" t="str">
        <f>IF(ISERROR(INDEX(TableFériés,MATCH(DATEVALUE(AH23&amp;$AG$7&amp;'CHOIX ANNEE'!$C$8+1),JoursCalculés,0),1)),"",INDEX(TableFériés,MATCH(DATEVALUE(AH23&amp;$AG$7&amp;'CHOIX ANNEE'!$C$8+1),JoursCalculés,0),1))</f>
        <v/>
      </c>
      <c r="AJ23" s="31"/>
      <c r="AK23" s="51" t="str">
        <f>TEXT(DATE('CHOIX ANNEE'!$C$8+1,5,AL23),"jjj")</f>
        <v>dim</v>
      </c>
      <c r="AL23" s="52">
        <v>14</v>
      </c>
      <c r="AM23" s="68" t="str">
        <f>IF(ISERROR(INDEX(TableFériés,MATCH(DATEVALUE(AL23&amp;$AK$7&amp;'CHOIX ANNEE'!$C$8+1),JoursCalculés,0),1)),"",INDEX(TableFériés,MATCH(DATEVALUE(AL23&amp;$AK$7&amp;'CHOIX ANNEE'!$C$8+1),JoursCalculés,0),1))</f>
        <v/>
      </c>
      <c r="AN23" s="31"/>
      <c r="AO23" s="51" t="str">
        <f>TEXT(DATE('CHOIX ANNEE'!$C$8+1,6,AP23),"jjj")</f>
        <v>mer</v>
      </c>
      <c r="AP23" s="52">
        <v>14</v>
      </c>
      <c r="AQ23" s="68" t="str">
        <f>IF(ISERROR(INDEX(TableFériés,MATCH(DATEVALUE(AP23&amp;$AO$7&amp;'CHOIX ANNEE'!$C$8+1),JoursCalculés,0),1)),"",INDEX(TableFériés,MATCH(DATEVALUE(AP23&amp;$AO$7&amp;'CHOIX ANNEE'!$C$8+1),JoursCalculés,0),1))</f>
        <v/>
      </c>
      <c r="AR23" s="31"/>
      <c r="AS23" s="51" t="str">
        <f>TEXT(DATE('CHOIX ANNEE'!$C$8+1,7,AT23),"jjj")</f>
        <v>ven</v>
      </c>
      <c r="AT23" s="52">
        <v>14</v>
      </c>
      <c r="AU23" s="95" t="s">
        <v>9</v>
      </c>
      <c r="AV23" s="96"/>
      <c r="AW23" s="51" t="str">
        <f>TEXT(DATE('CHOIX ANNEE'!$C$8+1,8,AX23),"jjj")</f>
        <v>lun</v>
      </c>
      <c r="AX23" s="52">
        <v>14</v>
      </c>
      <c r="AY23" s="30"/>
      <c r="AZ23" s="31"/>
      <c r="BB23" s="22"/>
      <c r="BF23" s="22"/>
      <c r="BJ23" s="22"/>
      <c r="BN23" s="22"/>
      <c r="BR23" s="22"/>
      <c r="BV23" s="22"/>
      <c r="BZ23" s="22"/>
      <c r="CD23" s="22"/>
      <c r="CE23" s="27"/>
      <c r="CH23" s="22"/>
      <c r="CL23" s="22"/>
      <c r="CM23" s="27"/>
      <c r="CP23" s="22"/>
      <c r="CQ23" s="22"/>
      <c r="CY23" s="22"/>
    </row>
    <row r="24" spans="5:103" ht="14.1" customHeight="1" x14ac:dyDescent="0.25">
      <c r="E24" s="51" t="str">
        <f>TEXT(DATE('CHOIX ANNEE'!$C$8,9,F24),"jjj")</f>
        <v>jeu</v>
      </c>
      <c r="F24" s="52">
        <v>15</v>
      </c>
      <c r="G24" s="30"/>
      <c r="H24" s="31"/>
      <c r="I24" s="51" t="str">
        <f>TEXT(DATE('CHOIX ANNEE'!$C$8,10,J24),"jjj")</f>
        <v>sam</v>
      </c>
      <c r="J24" s="52">
        <v>15</v>
      </c>
      <c r="K24" s="30"/>
      <c r="L24" s="31"/>
      <c r="M24" s="51" t="str">
        <f>TEXT(DATE('CHOIX ANNEE'!$C$8,11,N24),"jjj")</f>
        <v>mar</v>
      </c>
      <c r="N24" s="52">
        <v>15</v>
      </c>
      <c r="O24" s="30"/>
      <c r="P24" s="31"/>
      <c r="Q24" s="51" t="str">
        <f>TEXT(DATE('CHOIX ANNEE'!$C$8,12,R24),"jjj")</f>
        <v>jeu</v>
      </c>
      <c r="R24" s="52">
        <v>15</v>
      </c>
      <c r="S24" s="30"/>
      <c r="T24" s="31"/>
      <c r="U24" s="51" t="str">
        <f>TEXT(DATE('CHOIX ANNEE'!$C$8+1,1,V24),"jjj")</f>
        <v>dim</v>
      </c>
      <c r="V24" s="52">
        <v>15</v>
      </c>
      <c r="W24" s="30"/>
      <c r="X24" s="31"/>
      <c r="Y24" s="51" t="str">
        <f>TEXT(DATE('CHOIX ANNEE'!$C$8+1,2,Z24),"jjj")</f>
        <v>mer</v>
      </c>
      <c r="Z24" s="52">
        <v>15</v>
      </c>
      <c r="AA24" s="30"/>
      <c r="AB24" s="31"/>
      <c r="AC24" s="51" t="str">
        <f>TEXT(DATE('CHOIX ANNEE'!$C$8+1,3,AD24),"jjj")</f>
        <v>mer</v>
      </c>
      <c r="AD24" s="52">
        <v>15</v>
      </c>
      <c r="AE24" s="68" t="str">
        <f>IF(ISERROR(INDEX(TableFériés,MATCH(DATEVALUE(AD24&amp;$AC$7&amp;'CHOIX ANNEE'!$C$8+1),JoursCalculés,0),1)),"",INDEX(TableFériés,MATCH(DATEVALUE(AD24&amp;$AC$7&amp;'CHOIX ANNEE'!$C$8+1),JoursCalculés,0),1))</f>
        <v/>
      </c>
      <c r="AF24" s="31"/>
      <c r="AG24" s="51" t="str">
        <f>TEXT(DATE('CHOIX ANNEE'!$C$8+1,4,AH24),"jjj")</f>
        <v>sam</v>
      </c>
      <c r="AH24" s="52">
        <v>15</v>
      </c>
      <c r="AI24" s="68" t="str">
        <f>IF(ISERROR(INDEX(TableFériés,MATCH(DATEVALUE(AH24&amp;$AG$7&amp;'CHOIX ANNEE'!$C$8+1),JoursCalculés,0),1)),"",INDEX(TableFériés,MATCH(DATEVALUE(AH24&amp;$AG$7&amp;'CHOIX ANNEE'!$C$8+1),JoursCalculés,0),1))</f>
        <v/>
      </c>
      <c r="AJ24" s="31"/>
      <c r="AK24" s="51" t="str">
        <f>TEXT(DATE('CHOIX ANNEE'!$C$8+1,5,AL24),"jjj")</f>
        <v>lun</v>
      </c>
      <c r="AL24" s="52">
        <v>15</v>
      </c>
      <c r="AM24" s="68" t="str">
        <f>IF(ISERROR(INDEX(TableFériés,MATCH(DATEVALUE(AL24&amp;$AK$7&amp;'CHOIX ANNEE'!$C$8+1),JoursCalculés,0),1)),"",INDEX(TableFériés,MATCH(DATEVALUE(AL24&amp;$AK$7&amp;'CHOIX ANNEE'!$C$8+1),JoursCalculés,0),1))</f>
        <v/>
      </c>
      <c r="AN24" s="31"/>
      <c r="AO24" s="51" t="str">
        <f>TEXT(DATE('CHOIX ANNEE'!$C$8+1,6,AP24),"jjj")</f>
        <v>jeu</v>
      </c>
      <c r="AP24" s="52">
        <v>15</v>
      </c>
      <c r="AQ24" s="68" t="str">
        <f>IF(ISERROR(INDEX(TableFériés,MATCH(DATEVALUE(AP24&amp;$AO$7&amp;'CHOIX ANNEE'!$C$8+1),JoursCalculés,0),1)),"",INDEX(TableFériés,MATCH(DATEVALUE(AP24&amp;$AO$7&amp;'CHOIX ANNEE'!$C$8+1),JoursCalculés,0),1))</f>
        <v/>
      </c>
      <c r="AR24" s="31"/>
      <c r="AS24" s="51" t="str">
        <f>TEXT(DATE('CHOIX ANNEE'!$C$8+1,7,AT24),"jjj")</f>
        <v>sam</v>
      </c>
      <c r="AT24" s="52">
        <v>15</v>
      </c>
      <c r="AU24" s="30"/>
      <c r="AV24" s="31"/>
      <c r="AW24" s="51" t="str">
        <f>TEXT(DATE('CHOIX ANNEE'!$C$8+1,8,AX24),"jjj")</f>
        <v>mar</v>
      </c>
      <c r="AX24" s="52">
        <v>15</v>
      </c>
      <c r="AY24" s="95" t="s">
        <v>10</v>
      </c>
      <c r="AZ24" s="96"/>
      <c r="BB24" s="22"/>
      <c r="BF24" s="22"/>
      <c r="BJ24" s="22"/>
      <c r="BN24" s="22"/>
      <c r="BR24" s="22"/>
      <c r="BV24" s="22"/>
      <c r="BZ24" s="22"/>
      <c r="CD24" s="22"/>
      <c r="CE24" s="27"/>
      <c r="CH24" s="22"/>
      <c r="CL24" s="22"/>
      <c r="CM24" s="27"/>
      <c r="CP24" s="22"/>
      <c r="CQ24" s="22"/>
      <c r="CY24" s="22"/>
    </row>
    <row r="25" spans="5:103" ht="14.1" customHeight="1" x14ac:dyDescent="0.25">
      <c r="E25" s="51" t="str">
        <f>TEXT(DATE('CHOIX ANNEE'!$C$8,9,F25),"jjj")</f>
        <v>ven</v>
      </c>
      <c r="F25" s="52">
        <v>16</v>
      </c>
      <c r="G25" s="30"/>
      <c r="H25" s="31"/>
      <c r="I25" s="51" t="str">
        <f>TEXT(DATE('CHOIX ANNEE'!$C$8,10,J25),"jjj")</f>
        <v>dim</v>
      </c>
      <c r="J25" s="52">
        <v>16</v>
      </c>
      <c r="K25" s="30"/>
      <c r="L25" s="31"/>
      <c r="M25" s="51" t="str">
        <f>TEXT(DATE('CHOIX ANNEE'!$C$8,11,N25),"jjj")</f>
        <v>mer</v>
      </c>
      <c r="N25" s="52">
        <v>16</v>
      </c>
      <c r="O25" s="30"/>
      <c r="P25" s="31"/>
      <c r="Q25" s="51" t="str">
        <f>TEXT(DATE('CHOIX ANNEE'!$C$8,12,R25),"jjj")</f>
        <v>ven</v>
      </c>
      <c r="R25" s="52">
        <v>16</v>
      </c>
      <c r="S25" s="30"/>
      <c r="T25" s="31"/>
      <c r="U25" s="51" t="str">
        <f>TEXT(DATE('CHOIX ANNEE'!$C$8+1,1,V25),"jjj")</f>
        <v>lun</v>
      </c>
      <c r="V25" s="52">
        <v>16</v>
      </c>
      <c r="W25" s="30"/>
      <c r="X25" s="31"/>
      <c r="Y25" s="51" t="str">
        <f>TEXT(DATE('CHOIX ANNEE'!$C$8+1,2,Z25),"jjj")</f>
        <v>jeu</v>
      </c>
      <c r="Z25" s="52">
        <v>16</v>
      </c>
      <c r="AA25" s="30"/>
      <c r="AB25" s="31"/>
      <c r="AC25" s="51" t="str">
        <f>TEXT(DATE('CHOIX ANNEE'!$C$8+1,3,AD25),"jjj")</f>
        <v>jeu</v>
      </c>
      <c r="AD25" s="52">
        <v>16</v>
      </c>
      <c r="AE25" s="68" t="str">
        <f>IF(ISERROR(INDEX(TableFériés,MATCH(DATEVALUE(AD25&amp;$AC$7&amp;'CHOIX ANNEE'!$C$8+1),JoursCalculés,0),1)),"",INDEX(TableFériés,MATCH(DATEVALUE(AD25&amp;$AC$7&amp;'CHOIX ANNEE'!$C$8+1),JoursCalculés,0),1))</f>
        <v/>
      </c>
      <c r="AF25" s="31"/>
      <c r="AG25" s="51" t="str">
        <f>TEXT(DATE('CHOIX ANNEE'!$C$8+1,4,AH25),"jjj")</f>
        <v>dim</v>
      </c>
      <c r="AH25" s="52">
        <v>16</v>
      </c>
      <c r="AI25" s="68" t="str">
        <f>IF(ISERROR(INDEX(TableFériés,MATCH(DATEVALUE(AH25&amp;$AG$7&amp;'CHOIX ANNEE'!$C$8+1),JoursCalculés,0),1)),"",INDEX(TableFériés,MATCH(DATEVALUE(AH25&amp;$AG$7&amp;'CHOIX ANNEE'!$C$8+1),JoursCalculés,0),1))</f>
        <v>Pâques</v>
      </c>
      <c r="AJ25" s="31"/>
      <c r="AK25" s="51" t="str">
        <f>TEXT(DATE('CHOIX ANNEE'!$C$8+1,5,AL25),"jjj")</f>
        <v>mar</v>
      </c>
      <c r="AL25" s="52">
        <v>16</v>
      </c>
      <c r="AM25" s="68" t="str">
        <f>IF(ISERROR(INDEX(TableFériés,MATCH(DATEVALUE(AL25&amp;$AK$7&amp;'CHOIX ANNEE'!$C$8+1),JoursCalculés,0),1)),"",INDEX(TableFériés,MATCH(DATEVALUE(AL25&amp;$AK$7&amp;'CHOIX ANNEE'!$C$8+1),JoursCalculés,0),1))</f>
        <v/>
      </c>
      <c r="AN25" s="31"/>
      <c r="AO25" s="51" t="str">
        <f>TEXT(DATE('CHOIX ANNEE'!$C$8+1,6,AP25),"jjj")</f>
        <v>ven</v>
      </c>
      <c r="AP25" s="52">
        <v>16</v>
      </c>
      <c r="AQ25" s="68" t="str">
        <f>IF(ISERROR(INDEX(TableFériés,MATCH(DATEVALUE(AP25&amp;$AO$7&amp;'CHOIX ANNEE'!$C$8+1),JoursCalculés,0),1)),"",INDEX(TableFériés,MATCH(DATEVALUE(AP25&amp;$AO$7&amp;'CHOIX ANNEE'!$C$8+1),JoursCalculés,0),1))</f>
        <v/>
      </c>
      <c r="AR25" s="31"/>
      <c r="AS25" s="51" t="str">
        <f>TEXT(DATE('CHOIX ANNEE'!$C$8+1,7,AT25),"jjj")</f>
        <v>dim</v>
      </c>
      <c r="AT25" s="52">
        <v>16</v>
      </c>
      <c r="AU25" s="30"/>
      <c r="AV25" s="31"/>
      <c r="AW25" s="51" t="str">
        <f>TEXT(DATE('CHOIX ANNEE'!$C$8+1,8,AX25),"jjj")</f>
        <v>mer</v>
      </c>
      <c r="AX25" s="52">
        <v>16</v>
      </c>
      <c r="AY25" s="30"/>
      <c r="AZ25" s="31"/>
      <c r="BB25" s="22"/>
      <c r="BF25" s="22"/>
      <c r="BJ25" s="22"/>
      <c r="BN25" s="22"/>
      <c r="BR25" s="22"/>
      <c r="BV25" s="22"/>
      <c r="BZ25" s="22"/>
      <c r="CD25" s="22"/>
      <c r="CE25" s="27"/>
      <c r="CH25" s="22"/>
      <c r="CL25" s="22"/>
      <c r="CM25" s="27"/>
      <c r="CP25" s="22"/>
      <c r="CQ25" s="22"/>
      <c r="CY25" s="22"/>
    </row>
    <row r="26" spans="5:103" ht="14.1" customHeight="1" x14ac:dyDescent="0.25">
      <c r="E26" s="51" t="str">
        <f>TEXT(DATE('CHOIX ANNEE'!$C$8,9,F26),"jjj")</f>
        <v>sam</v>
      </c>
      <c r="F26" s="52">
        <v>17</v>
      </c>
      <c r="G26" s="30"/>
      <c r="H26" s="31"/>
      <c r="I26" s="51" t="str">
        <f>TEXT(DATE('CHOIX ANNEE'!$C$8,10,J26),"jjj")</f>
        <v>lun</v>
      </c>
      <c r="J26" s="52">
        <v>17</v>
      </c>
      <c r="K26" s="30"/>
      <c r="L26" s="31"/>
      <c r="M26" s="51" t="str">
        <f>TEXT(DATE('CHOIX ANNEE'!$C$8,11,N26),"jjj")</f>
        <v>jeu</v>
      </c>
      <c r="N26" s="52">
        <v>17</v>
      </c>
      <c r="O26" s="30"/>
      <c r="P26" s="31"/>
      <c r="Q26" s="51" t="str">
        <f>TEXT(DATE('CHOIX ANNEE'!$C$8,12,R26),"jjj")</f>
        <v>sam</v>
      </c>
      <c r="R26" s="52">
        <v>17</v>
      </c>
      <c r="S26" s="30"/>
      <c r="T26" s="31"/>
      <c r="U26" s="51" t="str">
        <f>TEXT(DATE('CHOIX ANNEE'!$C$8+1,1,V26),"jjj")</f>
        <v>mar</v>
      </c>
      <c r="V26" s="52">
        <v>17</v>
      </c>
      <c r="W26" s="30"/>
      <c r="X26" s="31"/>
      <c r="Y26" s="51" t="str">
        <f>TEXT(DATE('CHOIX ANNEE'!$C$8+1,2,Z26),"jjj")</f>
        <v>ven</v>
      </c>
      <c r="Z26" s="52">
        <v>17</v>
      </c>
      <c r="AA26" s="30"/>
      <c r="AB26" s="31"/>
      <c r="AC26" s="51" t="str">
        <f>TEXT(DATE('CHOIX ANNEE'!$C$8+1,3,AD26),"jjj")</f>
        <v>ven</v>
      </c>
      <c r="AD26" s="52">
        <v>17</v>
      </c>
      <c r="AE26" s="68" t="str">
        <f>IF(ISERROR(INDEX(TableFériés,MATCH(DATEVALUE(AD26&amp;$AC$7&amp;'CHOIX ANNEE'!$C$8+1),JoursCalculés,0),1)),"",INDEX(TableFériés,MATCH(DATEVALUE(AD26&amp;$AC$7&amp;'CHOIX ANNEE'!$C$8+1),JoursCalculés,0),1))</f>
        <v/>
      </c>
      <c r="AF26" s="31"/>
      <c r="AG26" s="51" t="str">
        <f>TEXT(DATE('CHOIX ANNEE'!$C$8+1,4,AH26),"jjj")</f>
        <v>lun</v>
      </c>
      <c r="AH26" s="52">
        <v>17</v>
      </c>
      <c r="AI26" s="68" t="str">
        <f>IF(ISERROR(INDEX(TableFériés,MATCH(DATEVALUE(AH26&amp;$AG$7&amp;'CHOIX ANNEE'!$C$8+1),JoursCalculés,0),1)),"",INDEX(TableFériés,MATCH(DATEVALUE(AH26&amp;$AG$7&amp;'CHOIX ANNEE'!$C$8+1),JoursCalculés,0),1))</f>
        <v>L. de Pâques</v>
      </c>
      <c r="AJ26" s="31"/>
      <c r="AK26" s="51" t="str">
        <f>TEXT(DATE('CHOIX ANNEE'!$C$8+1,5,AL26),"jjj")</f>
        <v>mer</v>
      </c>
      <c r="AL26" s="52">
        <v>17</v>
      </c>
      <c r="AM26" s="68" t="str">
        <f>IF(ISERROR(INDEX(TableFériés,MATCH(DATEVALUE(AL26&amp;$AK$7&amp;'CHOIX ANNEE'!$C$8+1),JoursCalculés,0),1)),"",INDEX(TableFériés,MATCH(DATEVALUE(AL26&amp;$AK$7&amp;'CHOIX ANNEE'!$C$8+1),JoursCalculés,0),1))</f>
        <v/>
      </c>
      <c r="AN26" s="31"/>
      <c r="AO26" s="51" t="str">
        <f>TEXT(DATE('CHOIX ANNEE'!$C$8+1,6,AP26),"jjj")</f>
        <v>sam</v>
      </c>
      <c r="AP26" s="52">
        <v>17</v>
      </c>
      <c r="AQ26" s="68" t="str">
        <f>IF(ISERROR(INDEX(TableFériés,MATCH(DATEVALUE(AP26&amp;$AO$7&amp;'CHOIX ANNEE'!$C$8+1),JoursCalculés,0),1)),"",INDEX(TableFériés,MATCH(DATEVALUE(AP26&amp;$AO$7&amp;'CHOIX ANNEE'!$C$8+1),JoursCalculés,0),1))</f>
        <v/>
      </c>
      <c r="AR26" s="31"/>
      <c r="AS26" s="51" t="str">
        <f>TEXT(DATE('CHOIX ANNEE'!$C$8+1,7,AT26),"jjj")</f>
        <v>lun</v>
      </c>
      <c r="AT26" s="52">
        <v>17</v>
      </c>
      <c r="AU26" s="30"/>
      <c r="AV26" s="31"/>
      <c r="AW26" s="51" t="str">
        <f>TEXT(DATE('CHOIX ANNEE'!$C$8+1,8,AX26),"jjj")</f>
        <v>jeu</v>
      </c>
      <c r="AX26" s="52">
        <v>17</v>
      </c>
      <c r="AY26" s="30"/>
      <c r="AZ26" s="31"/>
      <c r="BB26" s="22"/>
      <c r="BF26" s="22"/>
      <c r="BJ26" s="22"/>
      <c r="BN26" s="22"/>
      <c r="BR26" s="22"/>
      <c r="BV26" s="22"/>
      <c r="BZ26" s="22"/>
      <c r="CD26" s="22"/>
      <c r="CE26" s="27"/>
      <c r="CH26" s="22"/>
      <c r="CL26" s="22"/>
      <c r="CM26" s="27"/>
      <c r="CP26" s="22"/>
      <c r="CQ26" s="22"/>
      <c r="CY26" s="22"/>
    </row>
    <row r="27" spans="5:103" ht="14.1" customHeight="1" x14ac:dyDescent="0.25">
      <c r="E27" s="51" t="str">
        <f>TEXT(DATE('CHOIX ANNEE'!$C$8,9,F27),"jjj")</f>
        <v>dim</v>
      </c>
      <c r="F27" s="52">
        <v>18</v>
      </c>
      <c r="G27" s="30"/>
      <c r="H27" s="31"/>
      <c r="I27" s="51" t="str">
        <f>TEXT(DATE('CHOIX ANNEE'!$C$8,10,J27),"jjj")</f>
        <v>mar</v>
      </c>
      <c r="J27" s="52">
        <v>18</v>
      </c>
      <c r="K27" s="30"/>
      <c r="L27" s="31"/>
      <c r="M27" s="51" t="str">
        <f>TEXT(DATE('CHOIX ANNEE'!$C$8,11,N27),"jjj")</f>
        <v>ven</v>
      </c>
      <c r="N27" s="52">
        <v>18</v>
      </c>
      <c r="O27" s="30"/>
      <c r="P27" s="31"/>
      <c r="Q27" s="51" t="str">
        <f>TEXT(DATE('CHOIX ANNEE'!$C$8,12,R27),"jjj")</f>
        <v>dim</v>
      </c>
      <c r="R27" s="52">
        <v>18</v>
      </c>
      <c r="S27" s="30"/>
      <c r="T27" s="31"/>
      <c r="U27" s="51" t="str">
        <f>TEXT(DATE('CHOIX ANNEE'!$C$8+1,1,V27),"jjj")</f>
        <v>mer</v>
      </c>
      <c r="V27" s="52">
        <v>18</v>
      </c>
      <c r="W27" s="30"/>
      <c r="X27" s="31"/>
      <c r="Y27" s="51" t="str">
        <f>TEXT(DATE('CHOIX ANNEE'!$C$8+1,2,Z27),"jjj")</f>
        <v>sam</v>
      </c>
      <c r="Z27" s="52">
        <v>18</v>
      </c>
      <c r="AA27" s="30"/>
      <c r="AB27" s="31"/>
      <c r="AC27" s="51" t="str">
        <f>TEXT(DATE('CHOIX ANNEE'!$C$8+1,3,AD27),"jjj")</f>
        <v>sam</v>
      </c>
      <c r="AD27" s="52">
        <v>18</v>
      </c>
      <c r="AE27" s="68" t="str">
        <f>IF(ISERROR(INDEX(TableFériés,MATCH(DATEVALUE(AD27&amp;$AC$7&amp;'CHOIX ANNEE'!$C$8+1),JoursCalculés,0),1)),"",INDEX(TableFériés,MATCH(DATEVALUE(AD27&amp;$AC$7&amp;'CHOIX ANNEE'!$C$8+1),JoursCalculés,0),1))</f>
        <v/>
      </c>
      <c r="AF27" s="31"/>
      <c r="AG27" s="51" t="str">
        <f>TEXT(DATE('CHOIX ANNEE'!$C$8+1,4,AH27),"jjj")</f>
        <v>mar</v>
      </c>
      <c r="AH27" s="52">
        <v>18</v>
      </c>
      <c r="AI27" s="68" t="str">
        <f>IF(ISERROR(INDEX(TableFériés,MATCH(DATEVALUE(AH27&amp;$AG$7&amp;'CHOIX ANNEE'!$C$8+1),JoursCalculés,0),1)),"",INDEX(TableFériés,MATCH(DATEVALUE(AH27&amp;$AG$7&amp;'CHOIX ANNEE'!$C$8+1),JoursCalculés,0),1))</f>
        <v/>
      </c>
      <c r="AJ27" s="31"/>
      <c r="AK27" s="51" t="str">
        <f>TEXT(DATE('CHOIX ANNEE'!$C$8+1,5,AL27),"jjj")</f>
        <v>jeu</v>
      </c>
      <c r="AL27" s="52">
        <v>18</v>
      </c>
      <c r="AM27" s="68" t="str">
        <f>IF(ISERROR(INDEX(TableFériés,MATCH(DATEVALUE(AL27&amp;$AK$7&amp;'CHOIX ANNEE'!$C$8+1),JoursCalculés,0),1)),"",INDEX(TableFériés,MATCH(DATEVALUE(AL27&amp;$AK$7&amp;'CHOIX ANNEE'!$C$8+1),JoursCalculés,0),1))</f>
        <v/>
      </c>
      <c r="AN27" s="31"/>
      <c r="AO27" s="51" t="str">
        <f>TEXT(DATE('CHOIX ANNEE'!$C$8+1,6,AP27),"jjj")</f>
        <v>dim</v>
      </c>
      <c r="AP27" s="52">
        <v>18</v>
      </c>
      <c r="AQ27" s="68" t="str">
        <f>IF(ISERROR(INDEX(TableFériés,MATCH(DATEVALUE(AP27&amp;$AO$7&amp;'CHOIX ANNEE'!$C$8+1),JoursCalculés,0),1)),"",INDEX(TableFériés,MATCH(DATEVALUE(AP27&amp;$AO$7&amp;'CHOIX ANNEE'!$C$8+1),JoursCalculés,0),1))</f>
        <v/>
      </c>
      <c r="AR27" s="31"/>
      <c r="AS27" s="51" t="str">
        <f>TEXT(DATE('CHOIX ANNEE'!$C$8+1,7,AT27),"jjj")</f>
        <v>mar</v>
      </c>
      <c r="AT27" s="52">
        <v>18</v>
      </c>
      <c r="AU27" s="30"/>
      <c r="AV27" s="31"/>
      <c r="AW27" s="51" t="str">
        <f>TEXT(DATE('CHOIX ANNEE'!$C$8+1,8,AX27),"jjj")</f>
        <v>ven</v>
      </c>
      <c r="AX27" s="52">
        <v>18</v>
      </c>
      <c r="AY27" s="30"/>
      <c r="AZ27" s="31"/>
      <c r="BB27" s="22"/>
      <c r="BF27" s="22"/>
      <c r="BJ27" s="22"/>
      <c r="BN27" s="22"/>
      <c r="BR27" s="22"/>
      <c r="BV27" s="22"/>
      <c r="BZ27" s="22"/>
      <c r="CD27" s="22"/>
      <c r="CE27" s="27"/>
      <c r="CH27" s="22"/>
      <c r="CL27" s="22"/>
      <c r="CM27" s="27"/>
      <c r="CP27" s="22"/>
      <c r="CQ27" s="22"/>
      <c r="CY27" s="22"/>
    </row>
    <row r="28" spans="5:103" ht="14.1" customHeight="1" x14ac:dyDescent="0.25">
      <c r="E28" s="51" t="str">
        <f>TEXT(DATE('CHOIX ANNEE'!$C$8,9,F28),"jjj")</f>
        <v>lun</v>
      </c>
      <c r="F28" s="52">
        <v>19</v>
      </c>
      <c r="G28" s="30"/>
      <c r="H28" s="31"/>
      <c r="I28" s="51" t="str">
        <f>TEXT(DATE('CHOIX ANNEE'!$C$8,10,J28),"jjj")</f>
        <v>mer</v>
      </c>
      <c r="J28" s="52">
        <v>19</v>
      </c>
      <c r="K28" s="30"/>
      <c r="L28" s="31"/>
      <c r="M28" s="51" t="str">
        <f>TEXT(DATE('CHOIX ANNEE'!$C$8,11,N28),"jjj")</f>
        <v>sam</v>
      </c>
      <c r="N28" s="52">
        <v>19</v>
      </c>
      <c r="O28" s="30"/>
      <c r="P28" s="31"/>
      <c r="Q28" s="51" t="str">
        <f>TEXT(DATE('CHOIX ANNEE'!$C$8,12,R28),"jjj")</f>
        <v>lun</v>
      </c>
      <c r="R28" s="52">
        <v>19</v>
      </c>
      <c r="S28" s="30"/>
      <c r="T28" s="31"/>
      <c r="U28" s="51" t="str">
        <f>TEXT(DATE('CHOIX ANNEE'!$C$8+1,1,V28),"jjj")</f>
        <v>jeu</v>
      </c>
      <c r="V28" s="52">
        <v>19</v>
      </c>
      <c r="W28" s="30"/>
      <c r="X28" s="31"/>
      <c r="Y28" s="51" t="str">
        <f>TEXT(DATE('CHOIX ANNEE'!$C$8+1,2,Z28),"jjj")</f>
        <v>dim</v>
      </c>
      <c r="Z28" s="52">
        <v>19</v>
      </c>
      <c r="AA28" s="30"/>
      <c r="AB28" s="31"/>
      <c r="AC28" s="51" t="str">
        <f>TEXT(DATE('CHOIX ANNEE'!$C$8+1,3,AD28),"jjj")</f>
        <v>dim</v>
      </c>
      <c r="AD28" s="52">
        <v>19</v>
      </c>
      <c r="AE28" s="68" t="str">
        <f>IF(ISERROR(INDEX(TableFériés,MATCH(DATEVALUE(AD28&amp;$AC$7&amp;'CHOIX ANNEE'!$C$8+1),JoursCalculés,0),1)),"",INDEX(TableFériés,MATCH(DATEVALUE(AD28&amp;$AC$7&amp;'CHOIX ANNEE'!$C$8+1),JoursCalculés,0),1))</f>
        <v/>
      </c>
      <c r="AF28" s="31"/>
      <c r="AG28" s="51" t="str">
        <f>TEXT(DATE('CHOIX ANNEE'!$C$8+1,4,AH28),"jjj")</f>
        <v>mer</v>
      </c>
      <c r="AH28" s="52">
        <v>19</v>
      </c>
      <c r="AI28" s="68" t="str">
        <f>IF(ISERROR(INDEX(TableFériés,MATCH(DATEVALUE(AH28&amp;$AG$7&amp;'CHOIX ANNEE'!$C$8+1),JoursCalculés,0),1)),"",INDEX(TableFériés,MATCH(DATEVALUE(AH28&amp;$AG$7&amp;'CHOIX ANNEE'!$C$8+1),JoursCalculés,0),1))</f>
        <v/>
      </c>
      <c r="AJ28" s="31"/>
      <c r="AK28" s="51" t="str">
        <f>TEXT(DATE('CHOIX ANNEE'!$C$8+1,5,AL28),"jjj")</f>
        <v>ven</v>
      </c>
      <c r="AL28" s="52">
        <v>19</v>
      </c>
      <c r="AM28" s="68" t="str">
        <f>IF(ISERROR(INDEX(TableFériés,MATCH(DATEVALUE(AL28&amp;$AK$7&amp;'CHOIX ANNEE'!$C$8+1),JoursCalculés,0),1)),"",INDEX(TableFériés,MATCH(DATEVALUE(AL28&amp;$AK$7&amp;'CHOIX ANNEE'!$C$8+1),JoursCalculés,0),1))</f>
        <v/>
      </c>
      <c r="AN28" s="31"/>
      <c r="AO28" s="51" t="str">
        <f>TEXT(DATE('CHOIX ANNEE'!$C$8+1,6,AP28),"jjj")</f>
        <v>lun</v>
      </c>
      <c r="AP28" s="52">
        <v>19</v>
      </c>
      <c r="AQ28" s="68" t="str">
        <f>IF(ISERROR(INDEX(TableFériés,MATCH(DATEVALUE(AP28&amp;$AO$7&amp;'CHOIX ANNEE'!$C$8+1),JoursCalculés,0),1)),"",INDEX(TableFériés,MATCH(DATEVALUE(AP28&amp;$AO$7&amp;'CHOIX ANNEE'!$C$8+1),JoursCalculés,0),1))</f>
        <v/>
      </c>
      <c r="AR28" s="31"/>
      <c r="AS28" s="51" t="str">
        <f>TEXT(DATE('CHOIX ANNEE'!$C$8+1,7,AT28),"jjj")</f>
        <v>mer</v>
      </c>
      <c r="AT28" s="52">
        <v>19</v>
      </c>
      <c r="AU28" s="30"/>
      <c r="AV28" s="31"/>
      <c r="AW28" s="51" t="str">
        <f>TEXT(DATE('CHOIX ANNEE'!$C$8+1,8,AX28),"jjj")</f>
        <v>sam</v>
      </c>
      <c r="AX28" s="52">
        <v>19</v>
      </c>
      <c r="AY28" s="30"/>
      <c r="AZ28" s="31"/>
      <c r="BB28" s="22"/>
      <c r="BF28" s="22"/>
      <c r="BJ28" s="22"/>
      <c r="BN28" s="22"/>
      <c r="BR28" s="22"/>
      <c r="BV28" s="22"/>
      <c r="BZ28" s="22"/>
      <c r="CD28" s="22"/>
      <c r="CE28" s="27"/>
      <c r="CH28" s="22"/>
      <c r="CL28" s="22"/>
      <c r="CM28" s="27"/>
      <c r="CP28" s="22"/>
      <c r="CQ28" s="22"/>
      <c r="CY28" s="22"/>
    </row>
    <row r="29" spans="5:103" ht="14.1" customHeight="1" x14ac:dyDescent="0.25">
      <c r="E29" s="51" t="str">
        <f>TEXT(DATE('CHOIX ANNEE'!$C$8,9,F29),"jjj")</f>
        <v>mar</v>
      </c>
      <c r="F29" s="52">
        <v>20</v>
      </c>
      <c r="G29" s="30"/>
      <c r="H29" s="31"/>
      <c r="I29" s="51" t="str">
        <f>TEXT(DATE('CHOIX ANNEE'!$C$8,10,J29),"jjj")</f>
        <v>jeu</v>
      </c>
      <c r="J29" s="52">
        <v>20</v>
      </c>
      <c r="K29" s="30"/>
      <c r="L29" s="31"/>
      <c r="M29" s="51" t="str">
        <f>TEXT(DATE('CHOIX ANNEE'!$C$8,11,N29),"jjj")</f>
        <v>dim</v>
      </c>
      <c r="N29" s="52">
        <v>20</v>
      </c>
      <c r="O29" s="30"/>
      <c r="P29" s="31"/>
      <c r="Q29" s="51" t="str">
        <f>TEXT(DATE('CHOIX ANNEE'!$C$8,12,R29),"jjj")</f>
        <v>mar</v>
      </c>
      <c r="R29" s="52">
        <v>20</v>
      </c>
      <c r="S29" s="30"/>
      <c r="T29" s="31"/>
      <c r="U29" s="51" t="str">
        <f>TEXT(DATE('CHOIX ANNEE'!$C$8+1,1,V29),"jjj")</f>
        <v>ven</v>
      </c>
      <c r="V29" s="52">
        <v>20</v>
      </c>
      <c r="W29" s="30"/>
      <c r="X29" s="31"/>
      <c r="Y29" s="51" t="str">
        <f>TEXT(DATE('CHOIX ANNEE'!$C$8+1,2,Z29),"jjj")</f>
        <v>lun</v>
      </c>
      <c r="Z29" s="52">
        <v>20</v>
      </c>
      <c r="AA29" s="30"/>
      <c r="AB29" s="31"/>
      <c r="AC29" s="51" t="str">
        <f>TEXT(DATE('CHOIX ANNEE'!$C$8+1,3,AD29),"jjj")</f>
        <v>lun</v>
      </c>
      <c r="AD29" s="52">
        <v>20</v>
      </c>
      <c r="AE29" s="68" t="str">
        <f>IF(ISERROR(INDEX(TableFériés,MATCH(DATEVALUE(AD29&amp;$AC$7&amp;'CHOIX ANNEE'!$C$8+1),JoursCalculés,0),1)),"",INDEX(TableFériés,MATCH(DATEVALUE(AD29&amp;$AC$7&amp;'CHOIX ANNEE'!$C$8+1),JoursCalculés,0),1))</f>
        <v/>
      </c>
      <c r="AF29" s="31"/>
      <c r="AG29" s="51" t="str">
        <f>TEXT(DATE('CHOIX ANNEE'!$C$8+1,4,AH29),"jjj")</f>
        <v>jeu</v>
      </c>
      <c r="AH29" s="52">
        <v>20</v>
      </c>
      <c r="AI29" s="68" t="str">
        <f>IF(ISERROR(INDEX(TableFériés,MATCH(DATEVALUE(AH29&amp;$AG$7&amp;'CHOIX ANNEE'!$C$8+1),JoursCalculés,0),1)),"",INDEX(TableFériés,MATCH(DATEVALUE(AH29&amp;$AG$7&amp;'CHOIX ANNEE'!$C$8+1),JoursCalculés,0),1))</f>
        <v/>
      </c>
      <c r="AJ29" s="31"/>
      <c r="AK29" s="51" t="str">
        <f>TEXT(DATE('CHOIX ANNEE'!$C$8+1,5,AL29),"jjj")</f>
        <v>sam</v>
      </c>
      <c r="AL29" s="52">
        <v>20</v>
      </c>
      <c r="AM29" s="68" t="str">
        <f>IF(ISERROR(INDEX(TableFériés,MATCH(DATEVALUE(AL29&amp;$AK$7&amp;'CHOIX ANNEE'!$C$8+1),JoursCalculés,0),1)),"",INDEX(TableFériés,MATCH(DATEVALUE(AL29&amp;$AK$7&amp;'CHOIX ANNEE'!$C$8+1),JoursCalculés,0),1))</f>
        <v/>
      </c>
      <c r="AN29" s="31"/>
      <c r="AO29" s="51" t="str">
        <f>TEXT(DATE('CHOIX ANNEE'!$C$8+1,6,AP29),"jjj")</f>
        <v>mar</v>
      </c>
      <c r="AP29" s="52">
        <v>20</v>
      </c>
      <c r="AQ29" s="68" t="str">
        <f>IF(ISERROR(INDEX(TableFériés,MATCH(DATEVALUE(AP29&amp;$AO$7&amp;'CHOIX ANNEE'!$C$8+1),JoursCalculés,0),1)),"",INDEX(TableFériés,MATCH(DATEVALUE(AP29&amp;$AO$7&amp;'CHOIX ANNEE'!$C$8+1),JoursCalculés,0),1))</f>
        <v/>
      </c>
      <c r="AR29" s="31"/>
      <c r="AS29" s="51" t="str">
        <f>TEXT(DATE('CHOIX ANNEE'!$C$8+1,7,AT29),"jjj")</f>
        <v>jeu</v>
      </c>
      <c r="AT29" s="52">
        <v>20</v>
      </c>
      <c r="AU29" s="30"/>
      <c r="AV29" s="31"/>
      <c r="AW29" s="51" t="str">
        <f>TEXT(DATE('CHOIX ANNEE'!$C$8+1,8,AX29),"jjj")</f>
        <v>dim</v>
      </c>
      <c r="AX29" s="52">
        <v>20</v>
      </c>
      <c r="AY29" s="30"/>
      <c r="AZ29" s="31"/>
      <c r="BB29" s="22"/>
      <c r="BF29" s="22"/>
      <c r="BJ29" s="22"/>
      <c r="BN29" s="22"/>
      <c r="BR29" s="22"/>
      <c r="BV29" s="22"/>
      <c r="BZ29" s="22"/>
      <c r="CD29" s="22"/>
      <c r="CE29" s="27"/>
      <c r="CH29" s="22"/>
      <c r="CL29" s="22"/>
      <c r="CM29" s="27"/>
      <c r="CP29" s="22"/>
      <c r="CQ29" s="22"/>
      <c r="CY29" s="22"/>
    </row>
    <row r="30" spans="5:103" ht="14.1" customHeight="1" x14ac:dyDescent="0.25">
      <c r="E30" s="51" t="str">
        <f>TEXT(DATE('CHOIX ANNEE'!$C$8,9,F30),"jjj")</f>
        <v>mer</v>
      </c>
      <c r="F30" s="52">
        <v>21</v>
      </c>
      <c r="G30" s="30"/>
      <c r="H30" s="31"/>
      <c r="I30" s="51" t="str">
        <f>TEXT(DATE('CHOIX ANNEE'!$C$8,10,J30),"jjj")</f>
        <v>ven</v>
      </c>
      <c r="J30" s="52">
        <v>21</v>
      </c>
      <c r="K30" s="30"/>
      <c r="L30" s="31"/>
      <c r="M30" s="51" t="str">
        <f>TEXT(DATE('CHOIX ANNEE'!$C$8,11,N30),"jjj")</f>
        <v>lun</v>
      </c>
      <c r="N30" s="52">
        <v>21</v>
      </c>
      <c r="O30" s="30"/>
      <c r="P30" s="31"/>
      <c r="Q30" s="51" t="str">
        <f>TEXT(DATE('CHOIX ANNEE'!$C$8,12,R30),"jjj")</f>
        <v>mer</v>
      </c>
      <c r="R30" s="52">
        <v>21</v>
      </c>
      <c r="S30" s="30"/>
      <c r="T30" s="31"/>
      <c r="U30" s="51" t="str">
        <f>TEXT(DATE('CHOIX ANNEE'!$C$8+1,1,V30),"jjj")</f>
        <v>sam</v>
      </c>
      <c r="V30" s="52">
        <v>21</v>
      </c>
      <c r="W30" s="30"/>
      <c r="X30" s="31"/>
      <c r="Y30" s="51" t="str">
        <f>TEXT(DATE('CHOIX ANNEE'!$C$8+1,2,Z30),"jjj")</f>
        <v>mar</v>
      </c>
      <c r="Z30" s="52">
        <v>21</v>
      </c>
      <c r="AA30" s="30"/>
      <c r="AB30" s="31"/>
      <c r="AC30" s="51" t="str">
        <f>TEXT(DATE('CHOIX ANNEE'!$C$8+1,3,AD30),"jjj")</f>
        <v>mar</v>
      </c>
      <c r="AD30" s="52">
        <v>21</v>
      </c>
      <c r="AE30" s="68" t="str">
        <f>IF(ISERROR(INDEX(TableFériés,MATCH(DATEVALUE(AD30&amp;$AC$7&amp;'CHOIX ANNEE'!$C$8+1),JoursCalculés,0),1)),"",INDEX(TableFériés,MATCH(DATEVALUE(AD30&amp;$AC$7&amp;'CHOIX ANNEE'!$C$8+1),JoursCalculés,0),1))</f>
        <v/>
      </c>
      <c r="AF30" s="31"/>
      <c r="AG30" s="51" t="str">
        <f>TEXT(DATE('CHOIX ANNEE'!$C$8+1,4,AH30),"jjj")</f>
        <v>ven</v>
      </c>
      <c r="AH30" s="52">
        <v>21</v>
      </c>
      <c r="AI30" s="68" t="str">
        <f>IF(ISERROR(INDEX(TableFériés,MATCH(DATEVALUE(AH30&amp;$AG$7&amp;'CHOIX ANNEE'!$C$8+1),JoursCalculés,0),1)),"",INDEX(TableFériés,MATCH(DATEVALUE(AH30&amp;$AG$7&amp;'CHOIX ANNEE'!$C$8+1),JoursCalculés,0),1))</f>
        <v/>
      </c>
      <c r="AJ30" s="31"/>
      <c r="AK30" s="51" t="str">
        <f>TEXT(DATE('CHOIX ANNEE'!$C$8+1,5,AL30),"jjj")</f>
        <v>dim</v>
      </c>
      <c r="AL30" s="52">
        <v>21</v>
      </c>
      <c r="AM30" s="68" t="str">
        <f>IF(ISERROR(INDEX(TableFériés,MATCH(DATEVALUE(AL30&amp;$AK$7&amp;'CHOIX ANNEE'!$C$8+1),JoursCalculés,0),1)),"",INDEX(TableFériés,MATCH(DATEVALUE(AL30&amp;$AK$7&amp;'CHOIX ANNEE'!$C$8+1),JoursCalculés,0),1))</f>
        <v/>
      </c>
      <c r="AN30" s="31"/>
      <c r="AO30" s="51" t="str">
        <f>TEXT(DATE('CHOIX ANNEE'!$C$8+1,6,AP30),"jjj")</f>
        <v>mer</v>
      </c>
      <c r="AP30" s="52">
        <v>21</v>
      </c>
      <c r="AQ30" s="68" t="str">
        <f>IF(ISERROR(INDEX(TableFériés,MATCH(DATEVALUE(AP30&amp;$AO$7&amp;'CHOIX ANNEE'!$C$8+1),JoursCalculés,0),1)),"",INDEX(TableFériés,MATCH(DATEVALUE(AP30&amp;$AO$7&amp;'CHOIX ANNEE'!$C$8+1),JoursCalculés,0),1))</f>
        <v/>
      </c>
      <c r="AR30" s="31"/>
      <c r="AS30" s="51" t="str">
        <f>TEXT(DATE('CHOIX ANNEE'!$C$8+1,7,AT30),"jjj")</f>
        <v>ven</v>
      </c>
      <c r="AT30" s="52">
        <v>21</v>
      </c>
      <c r="AU30" s="30"/>
      <c r="AV30" s="31"/>
      <c r="AW30" s="51" t="str">
        <f>TEXT(DATE('CHOIX ANNEE'!$C$8+1,8,AX30),"jjj")</f>
        <v>lun</v>
      </c>
      <c r="AX30" s="52">
        <v>21</v>
      </c>
      <c r="AY30" s="30"/>
      <c r="AZ30" s="31"/>
      <c r="BB30" s="22"/>
      <c r="BF30" s="22"/>
      <c r="BJ30" s="22"/>
      <c r="BN30" s="22"/>
      <c r="BR30" s="22"/>
      <c r="BV30" s="22"/>
      <c r="BZ30" s="22"/>
      <c r="CD30" s="22"/>
      <c r="CE30" s="27"/>
      <c r="CH30" s="22"/>
      <c r="CL30" s="22"/>
      <c r="CM30" s="27"/>
      <c r="CP30" s="22"/>
      <c r="CQ30" s="22"/>
      <c r="CY30" s="22"/>
    </row>
    <row r="31" spans="5:103" ht="14.1" customHeight="1" x14ac:dyDescent="0.25">
      <c r="E31" s="51" t="str">
        <f>TEXT(DATE('CHOIX ANNEE'!$C$8,9,F31),"jjj")</f>
        <v>jeu</v>
      </c>
      <c r="F31" s="52">
        <v>22</v>
      </c>
      <c r="G31" s="30"/>
      <c r="H31" s="31"/>
      <c r="I31" s="51" t="str">
        <f>TEXT(DATE('CHOIX ANNEE'!$C$8,10,J31),"jjj")</f>
        <v>sam</v>
      </c>
      <c r="J31" s="52">
        <v>22</v>
      </c>
      <c r="K31" s="30"/>
      <c r="L31" s="31"/>
      <c r="M31" s="51" t="str">
        <f>TEXT(DATE('CHOIX ANNEE'!$C$8,11,N31),"jjj")</f>
        <v>mar</v>
      </c>
      <c r="N31" s="52">
        <v>22</v>
      </c>
      <c r="O31" s="30"/>
      <c r="P31" s="31"/>
      <c r="Q31" s="51" t="str">
        <f>TEXT(DATE('CHOIX ANNEE'!$C$8,12,R31),"jjj")</f>
        <v>jeu</v>
      </c>
      <c r="R31" s="52">
        <v>22</v>
      </c>
      <c r="S31" s="30"/>
      <c r="T31" s="31"/>
      <c r="U31" s="51" t="str">
        <f>TEXT(DATE('CHOIX ANNEE'!$C$8+1,1,V31),"jjj")</f>
        <v>dim</v>
      </c>
      <c r="V31" s="52">
        <v>22</v>
      </c>
      <c r="W31" s="30"/>
      <c r="X31" s="31"/>
      <c r="Y31" s="51" t="str">
        <f>TEXT(DATE('CHOIX ANNEE'!$C$8+1,2,Z31),"jjj")</f>
        <v>mer</v>
      </c>
      <c r="Z31" s="52">
        <v>22</v>
      </c>
      <c r="AA31" s="30"/>
      <c r="AB31" s="31"/>
      <c r="AC31" s="51" t="str">
        <f>TEXT(DATE('CHOIX ANNEE'!$C$8+1,3,AD31),"jjj")</f>
        <v>mer</v>
      </c>
      <c r="AD31" s="52">
        <v>22</v>
      </c>
      <c r="AE31" s="68" t="str">
        <f>IF(ISERROR(INDEX(TableFériés,MATCH(DATEVALUE(AD31&amp;$AC$7&amp;'CHOIX ANNEE'!$C$8+1),JoursCalculés,0),1)),"",INDEX(TableFériés,MATCH(DATEVALUE(AD31&amp;$AC$7&amp;'CHOIX ANNEE'!$C$8+1),JoursCalculés,0),1))</f>
        <v/>
      </c>
      <c r="AF31" s="31"/>
      <c r="AG31" s="51" t="str">
        <f>TEXT(DATE('CHOIX ANNEE'!$C$8+1,4,AH31),"jjj")</f>
        <v>sam</v>
      </c>
      <c r="AH31" s="52">
        <v>22</v>
      </c>
      <c r="AI31" s="68" t="str">
        <f>IF(ISERROR(INDEX(TableFériés,MATCH(DATEVALUE(AH31&amp;$AG$7&amp;'CHOIX ANNEE'!$C$8+1),JoursCalculés,0),1)),"",INDEX(TableFériés,MATCH(DATEVALUE(AH31&amp;$AG$7&amp;'CHOIX ANNEE'!$C$8+1),JoursCalculés,0),1))</f>
        <v/>
      </c>
      <c r="AJ31" s="31"/>
      <c r="AK31" s="51" t="str">
        <f>TEXT(DATE('CHOIX ANNEE'!$C$8+1,5,AL31),"jjj")</f>
        <v>lun</v>
      </c>
      <c r="AL31" s="52">
        <v>22</v>
      </c>
      <c r="AM31" s="68" t="str">
        <f>IF(ISERROR(INDEX(TableFériés,MATCH(DATEVALUE(AL31&amp;$AK$7&amp;'CHOIX ANNEE'!$C$8+1),JoursCalculés,0),1)),"",INDEX(TableFériés,MATCH(DATEVALUE(AL31&amp;$AK$7&amp;'CHOIX ANNEE'!$C$8+1),JoursCalculés,0),1))</f>
        <v/>
      </c>
      <c r="AN31" s="31"/>
      <c r="AO31" s="51" t="str">
        <f>TEXT(DATE('CHOIX ANNEE'!$C$8+1,6,AP31),"jjj")</f>
        <v>jeu</v>
      </c>
      <c r="AP31" s="52">
        <v>22</v>
      </c>
      <c r="AQ31" s="68" t="str">
        <f>IF(ISERROR(INDEX(TableFériés,MATCH(DATEVALUE(AP31&amp;$AO$7&amp;'CHOIX ANNEE'!$C$8+1),JoursCalculés,0),1)),"",INDEX(TableFériés,MATCH(DATEVALUE(AP31&amp;$AO$7&amp;'CHOIX ANNEE'!$C$8+1),JoursCalculés,0),1))</f>
        <v/>
      </c>
      <c r="AR31" s="31"/>
      <c r="AS31" s="51" t="str">
        <f>TEXT(DATE('CHOIX ANNEE'!$C$8+1,7,AT31),"jjj")</f>
        <v>sam</v>
      </c>
      <c r="AT31" s="52">
        <v>22</v>
      </c>
      <c r="AU31" s="30"/>
      <c r="AV31" s="31"/>
      <c r="AW31" s="51" t="str">
        <f>TEXT(DATE('CHOIX ANNEE'!$C$8+1,8,AX31),"jjj")</f>
        <v>mar</v>
      </c>
      <c r="AX31" s="52">
        <v>22</v>
      </c>
      <c r="AY31" s="30"/>
      <c r="AZ31" s="31"/>
      <c r="BB31" s="22"/>
      <c r="BF31" s="22"/>
      <c r="BJ31" s="22"/>
      <c r="BN31" s="22"/>
      <c r="BR31" s="22"/>
      <c r="BV31" s="22"/>
      <c r="BZ31" s="22"/>
      <c r="CD31" s="22"/>
      <c r="CE31" s="27"/>
      <c r="CH31" s="22"/>
      <c r="CL31" s="22"/>
      <c r="CM31" s="27"/>
      <c r="CP31" s="22"/>
      <c r="CQ31" s="22"/>
      <c r="CY31" s="22"/>
    </row>
    <row r="32" spans="5:103" ht="14.1" customHeight="1" x14ac:dyDescent="0.25">
      <c r="E32" s="51" t="str">
        <f>TEXT(DATE('CHOIX ANNEE'!$C$8,9,F32),"jjj")</f>
        <v>ven</v>
      </c>
      <c r="F32" s="52">
        <v>23</v>
      </c>
      <c r="G32" s="30"/>
      <c r="H32" s="31"/>
      <c r="I32" s="51" t="str">
        <f>TEXT(DATE('CHOIX ANNEE'!$C$8,10,J32),"jjj")</f>
        <v>dim</v>
      </c>
      <c r="J32" s="52">
        <v>23</v>
      </c>
      <c r="K32" s="30"/>
      <c r="L32" s="31"/>
      <c r="M32" s="51" t="str">
        <f>TEXT(DATE('CHOIX ANNEE'!$C$8,11,N32),"jjj")</f>
        <v>mer</v>
      </c>
      <c r="N32" s="52">
        <v>23</v>
      </c>
      <c r="O32" s="30"/>
      <c r="P32" s="31"/>
      <c r="Q32" s="51" t="str">
        <f>TEXT(DATE('CHOIX ANNEE'!$C$8,12,R32),"jjj")</f>
        <v>ven</v>
      </c>
      <c r="R32" s="52">
        <v>23</v>
      </c>
      <c r="S32" s="30"/>
      <c r="T32" s="31"/>
      <c r="U32" s="51" t="str">
        <f>TEXT(DATE('CHOIX ANNEE'!$C$8+1,1,V32),"jjj")</f>
        <v>lun</v>
      </c>
      <c r="V32" s="52">
        <v>23</v>
      </c>
      <c r="W32" s="30"/>
      <c r="X32" s="31"/>
      <c r="Y32" s="51" t="str">
        <f>TEXT(DATE('CHOIX ANNEE'!$C$8+1,2,Z32),"jjj")</f>
        <v>jeu</v>
      </c>
      <c r="Z32" s="52">
        <v>23</v>
      </c>
      <c r="AA32" s="30"/>
      <c r="AB32" s="31"/>
      <c r="AC32" s="51" t="str">
        <f>TEXT(DATE('CHOIX ANNEE'!$C$8+1,3,AD32),"jjj")</f>
        <v>jeu</v>
      </c>
      <c r="AD32" s="52">
        <v>23</v>
      </c>
      <c r="AE32" s="68" t="str">
        <f>IF(ISERROR(INDEX(TableFériés,MATCH(DATEVALUE(AD32&amp;$AC$7&amp;'CHOIX ANNEE'!$C$8+1),JoursCalculés,0),1)),"",INDEX(TableFériés,MATCH(DATEVALUE(AD32&amp;$AC$7&amp;'CHOIX ANNEE'!$C$8+1),JoursCalculés,0),1))</f>
        <v/>
      </c>
      <c r="AF32" s="31"/>
      <c r="AG32" s="51" t="str">
        <f>TEXT(DATE('CHOIX ANNEE'!$C$8+1,4,AH32),"jjj")</f>
        <v>dim</v>
      </c>
      <c r="AH32" s="52">
        <v>23</v>
      </c>
      <c r="AI32" s="68" t="str">
        <f>IF(ISERROR(INDEX(TableFériés,MATCH(DATEVALUE(AH32&amp;$AG$7&amp;'CHOIX ANNEE'!$C$8+1),JoursCalculés,0),1)),"",INDEX(TableFériés,MATCH(DATEVALUE(AH32&amp;$AG$7&amp;'CHOIX ANNEE'!$C$8+1),JoursCalculés,0),1))</f>
        <v/>
      </c>
      <c r="AJ32" s="31"/>
      <c r="AK32" s="51" t="str">
        <f>TEXT(DATE('CHOIX ANNEE'!$C$8+1,5,AL32),"jjj")</f>
        <v>mar</v>
      </c>
      <c r="AL32" s="52">
        <v>23</v>
      </c>
      <c r="AM32" s="68" t="str">
        <f>IF(ISERROR(INDEX(TableFériés,MATCH(DATEVALUE(AL32&amp;$AK$7&amp;'CHOIX ANNEE'!$C$8+1),JoursCalculés,0),1)),"",INDEX(TableFériés,MATCH(DATEVALUE(AL32&amp;$AK$7&amp;'CHOIX ANNEE'!$C$8+1),JoursCalculés,0),1))</f>
        <v/>
      </c>
      <c r="AN32" s="31"/>
      <c r="AO32" s="51" t="str">
        <f>TEXT(DATE('CHOIX ANNEE'!$C$8+1,6,AP32),"jjj")</f>
        <v>ven</v>
      </c>
      <c r="AP32" s="52">
        <v>23</v>
      </c>
      <c r="AQ32" s="68" t="str">
        <f>IF(ISERROR(INDEX(TableFériés,MATCH(DATEVALUE(AP32&amp;$AO$7&amp;'CHOIX ANNEE'!$C$8+1),JoursCalculés,0),1)),"",INDEX(TableFériés,MATCH(DATEVALUE(AP32&amp;$AO$7&amp;'CHOIX ANNEE'!$C$8+1),JoursCalculés,0),1))</f>
        <v/>
      </c>
      <c r="AR32" s="31"/>
      <c r="AS32" s="51" t="str">
        <f>TEXT(DATE('CHOIX ANNEE'!$C$8+1,7,AT32),"jjj")</f>
        <v>dim</v>
      </c>
      <c r="AT32" s="52">
        <v>23</v>
      </c>
      <c r="AU32" s="30"/>
      <c r="AV32" s="31"/>
      <c r="AW32" s="51" t="str">
        <f>TEXT(DATE('CHOIX ANNEE'!$C$8+1,8,AX32),"jjj")</f>
        <v>mer</v>
      </c>
      <c r="AX32" s="52">
        <v>23</v>
      </c>
      <c r="AY32" s="30"/>
      <c r="AZ32" s="31"/>
      <c r="BB32" s="22"/>
      <c r="BF32" s="22"/>
      <c r="BJ32" s="22"/>
      <c r="BN32" s="22"/>
      <c r="BR32" s="22"/>
      <c r="BV32" s="22"/>
      <c r="BZ32" s="22"/>
      <c r="CD32" s="22"/>
      <c r="CE32" s="27"/>
      <c r="CH32" s="22"/>
      <c r="CL32" s="22"/>
      <c r="CM32" s="27"/>
      <c r="CP32" s="22"/>
      <c r="CQ32" s="22"/>
      <c r="CY32" s="22"/>
    </row>
    <row r="33" spans="5:103" ht="14.1" customHeight="1" x14ac:dyDescent="0.25">
      <c r="E33" s="51" t="str">
        <f>TEXT(DATE('CHOIX ANNEE'!$C$8,9,F33),"jjj")</f>
        <v>sam</v>
      </c>
      <c r="F33" s="52">
        <v>24</v>
      </c>
      <c r="G33" s="30"/>
      <c r="H33" s="31"/>
      <c r="I33" s="51" t="str">
        <f>TEXT(DATE('CHOIX ANNEE'!$C$8,10,J33),"jjj")</f>
        <v>lun</v>
      </c>
      <c r="J33" s="52">
        <v>24</v>
      </c>
      <c r="K33" s="30"/>
      <c r="L33" s="31"/>
      <c r="M33" s="51" t="str">
        <f>TEXT(DATE('CHOIX ANNEE'!$C$8,11,N33),"jjj")</f>
        <v>jeu</v>
      </c>
      <c r="N33" s="52">
        <v>24</v>
      </c>
      <c r="O33" s="30"/>
      <c r="P33" s="31"/>
      <c r="Q33" s="51" t="str">
        <f>TEXT(DATE('CHOIX ANNEE'!$C$8,12,R33),"jjj")</f>
        <v>sam</v>
      </c>
      <c r="R33" s="52">
        <v>24</v>
      </c>
      <c r="S33" s="30"/>
      <c r="T33" s="31"/>
      <c r="U33" s="51" t="str">
        <f>TEXT(DATE('CHOIX ANNEE'!$C$8+1,1,V33),"jjj")</f>
        <v>mar</v>
      </c>
      <c r="V33" s="52">
        <v>24</v>
      </c>
      <c r="W33" s="30"/>
      <c r="X33" s="31"/>
      <c r="Y33" s="51" t="str">
        <f>TEXT(DATE('CHOIX ANNEE'!$C$8+1,2,Z33),"jjj")</f>
        <v>ven</v>
      </c>
      <c r="Z33" s="52">
        <v>24</v>
      </c>
      <c r="AA33" s="30"/>
      <c r="AB33" s="31"/>
      <c r="AC33" s="51" t="str">
        <f>TEXT(DATE('CHOIX ANNEE'!$C$8+1,3,AD33),"jjj")</f>
        <v>ven</v>
      </c>
      <c r="AD33" s="52">
        <v>24</v>
      </c>
      <c r="AE33" s="68" t="str">
        <f>IF(ISERROR(INDEX(TableFériés,MATCH(DATEVALUE(AD33&amp;$AC$7&amp;'CHOIX ANNEE'!$C$8+1),JoursCalculés,0),1)),"",INDEX(TableFériés,MATCH(DATEVALUE(AD33&amp;$AC$7&amp;'CHOIX ANNEE'!$C$8+1),JoursCalculés,0),1))</f>
        <v/>
      </c>
      <c r="AF33" s="31"/>
      <c r="AG33" s="51" t="str">
        <f>TEXT(DATE('CHOIX ANNEE'!$C$8+1,4,AH33),"jjj")</f>
        <v>lun</v>
      </c>
      <c r="AH33" s="52">
        <v>24</v>
      </c>
      <c r="AI33" s="68" t="str">
        <f>IF(ISERROR(INDEX(TableFériés,MATCH(DATEVALUE(AH33&amp;$AG$7&amp;'CHOIX ANNEE'!$C$8+1),JoursCalculés,0),1)),"",INDEX(TableFériés,MATCH(DATEVALUE(AH33&amp;$AG$7&amp;'CHOIX ANNEE'!$C$8+1),JoursCalculés,0),1))</f>
        <v/>
      </c>
      <c r="AJ33" s="31"/>
      <c r="AK33" s="51" t="str">
        <f>TEXT(DATE('CHOIX ANNEE'!$C$8+1,5,AL33),"jjj")</f>
        <v>mer</v>
      </c>
      <c r="AL33" s="52">
        <v>24</v>
      </c>
      <c r="AM33" s="68" t="str">
        <f>IF(ISERROR(INDEX(TableFériés,MATCH(DATEVALUE(AL33&amp;$AK$7&amp;'CHOIX ANNEE'!$C$8+1),JoursCalculés,0),1)),"",INDEX(TableFériés,MATCH(DATEVALUE(AL33&amp;$AK$7&amp;'CHOIX ANNEE'!$C$8+1),JoursCalculés,0),1))</f>
        <v/>
      </c>
      <c r="AN33" s="31"/>
      <c r="AO33" s="51" t="str">
        <f>TEXT(DATE('CHOIX ANNEE'!$C$8+1,6,AP33),"jjj")</f>
        <v>sam</v>
      </c>
      <c r="AP33" s="52">
        <v>24</v>
      </c>
      <c r="AQ33" s="68" t="str">
        <f>IF(ISERROR(INDEX(TableFériés,MATCH(DATEVALUE(AP33&amp;$AO$7&amp;'CHOIX ANNEE'!$C$8+1),JoursCalculés,0),1)),"",INDEX(TableFériés,MATCH(DATEVALUE(AP33&amp;$AO$7&amp;'CHOIX ANNEE'!$C$8+1),JoursCalculés,0),1))</f>
        <v/>
      </c>
      <c r="AR33" s="31"/>
      <c r="AS33" s="51" t="str">
        <f>TEXT(DATE('CHOIX ANNEE'!$C$8+1,7,AT33),"jjj")</f>
        <v>lun</v>
      </c>
      <c r="AT33" s="52">
        <v>24</v>
      </c>
      <c r="AU33" s="30"/>
      <c r="AV33" s="31"/>
      <c r="AW33" s="51" t="str">
        <f>TEXT(DATE('CHOIX ANNEE'!$C$8+1,8,AX33),"jjj")</f>
        <v>jeu</v>
      </c>
      <c r="AX33" s="52">
        <v>24</v>
      </c>
      <c r="AY33" s="30"/>
      <c r="AZ33" s="31"/>
      <c r="BB33" s="22"/>
      <c r="BF33" s="22"/>
      <c r="BJ33" s="22"/>
      <c r="BN33" s="22"/>
      <c r="BR33" s="22"/>
      <c r="BV33" s="22"/>
      <c r="BZ33" s="22"/>
      <c r="CD33" s="22"/>
      <c r="CE33" s="27"/>
      <c r="CH33" s="22"/>
      <c r="CL33" s="22"/>
      <c r="CM33" s="27"/>
      <c r="CP33" s="22"/>
      <c r="CQ33" s="22"/>
      <c r="CY33" s="22"/>
    </row>
    <row r="34" spans="5:103" ht="14.1" customHeight="1" x14ac:dyDescent="0.25">
      <c r="E34" s="51" t="str">
        <f>TEXT(DATE('CHOIX ANNEE'!$C$8,9,F34),"jjj")</f>
        <v>dim</v>
      </c>
      <c r="F34" s="52">
        <v>25</v>
      </c>
      <c r="G34" s="30"/>
      <c r="H34" s="31"/>
      <c r="I34" s="51" t="str">
        <f>TEXT(DATE('CHOIX ANNEE'!$C$8,10,J34),"jjj")</f>
        <v>mar</v>
      </c>
      <c r="J34" s="52">
        <v>25</v>
      </c>
      <c r="K34" s="30"/>
      <c r="L34" s="31"/>
      <c r="M34" s="51" t="str">
        <f>TEXT(DATE('CHOIX ANNEE'!$C$8,11,N34),"jjj")</f>
        <v>ven</v>
      </c>
      <c r="N34" s="52">
        <v>25</v>
      </c>
      <c r="O34" s="30"/>
      <c r="P34" s="31"/>
      <c r="Q34" s="51" t="str">
        <f>TEXT(DATE('CHOIX ANNEE'!$C$8,12,R34),"jjj")</f>
        <v>dim</v>
      </c>
      <c r="R34" s="52">
        <v>25</v>
      </c>
      <c r="S34" s="95" t="s">
        <v>4</v>
      </c>
      <c r="T34" s="96"/>
      <c r="U34" s="51" t="str">
        <f>TEXT(DATE('CHOIX ANNEE'!$C$8+1,1,V34),"jjj")</f>
        <v>mer</v>
      </c>
      <c r="V34" s="52">
        <v>25</v>
      </c>
      <c r="W34" s="30"/>
      <c r="X34" s="31"/>
      <c r="Y34" s="51" t="str">
        <f>TEXT(DATE('CHOIX ANNEE'!$C$8+1,2,Z34),"jjj")</f>
        <v>sam</v>
      </c>
      <c r="Z34" s="52">
        <v>25</v>
      </c>
      <c r="AA34" s="30"/>
      <c r="AB34" s="31"/>
      <c r="AC34" s="51" t="str">
        <f>TEXT(DATE('CHOIX ANNEE'!$C$8+1,3,AD34),"jjj")</f>
        <v>sam</v>
      </c>
      <c r="AD34" s="52">
        <v>25</v>
      </c>
      <c r="AE34" s="68" t="str">
        <f>IF(ISERROR(INDEX(TableFériés,MATCH(DATEVALUE(AD34&amp;$AC$7&amp;'CHOIX ANNEE'!$C$8+1),JoursCalculés,0),1)),"",INDEX(TableFériés,MATCH(DATEVALUE(AD34&amp;$AC$7&amp;'CHOIX ANNEE'!$C$8+1),JoursCalculés,0),1))</f>
        <v/>
      </c>
      <c r="AF34" s="31"/>
      <c r="AG34" s="51" t="str">
        <f>TEXT(DATE('CHOIX ANNEE'!$C$8+1,4,AH34),"jjj")</f>
        <v>mar</v>
      </c>
      <c r="AH34" s="52">
        <v>25</v>
      </c>
      <c r="AI34" s="68" t="str">
        <f>IF(ISERROR(INDEX(TableFériés,MATCH(DATEVALUE(AH34&amp;$AG$7&amp;'CHOIX ANNEE'!$C$8+1),JoursCalculés,0),1)),"",INDEX(TableFériés,MATCH(DATEVALUE(AH34&amp;$AG$7&amp;'CHOIX ANNEE'!$C$8+1),JoursCalculés,0),1))</f>
        <v/>
      </c>
      <c r="AJ34" s="31"/>
      <c r="AK34" s="51" t="str">
        <f>TEXT(DATE('CHOIX ANNEE'!$C$8+1,5,AL34),"jjj")</f>
        <v>jeu</v>
      </c>
      <c r="AL34" s="52">
        <v>25</v>
      </c>
      <c r="AM34" s="68" t="str">
        <f>IF(ISERROR(INDEX(TableFériés,MATCH(DATEVALUE(AL34&amp;$AK$7&amp;'CHOIX ANNEE'!$C$8+1),JoursCalculés,0),1)),"",INDEX(TableFériés,MATCH(DATEVALUE(AL34&amp;$AK$7&amp;'CHOIX ANNEE'!$C$8+1),JoursCalculés,0),1))</f>
        <v>Ascension</v>
      </c>
      <c r="AN34" s="31"/>
      <c r="AO34" s="51" t="str">
        <f>TEXT(DATE('CHOIX ANNEE'!$C$8+1,6,AP34),"jjj")</f>
        <v>dim</v>
      </c>
      <c r="AP34" s="52">
        <v>25</v>
      </c>
      <c r="AQ34" s="68" t="str">
        <f>IF(ISERROR(INDEX(TableFériés,MATCH(DATEVALUE(AP34&amp;$AO$7&amp;'CHOIX ANNEE'!$C$8+1),JoursCalculés,0),1)),"",INDEX(TableFériés,MATCH(DATEVALUE(AP34&amp;$AO$7&amp;'CHOIX ANNEE'!$C$8+1),JoursCalculés,0),1))</f>
        <v/>
      </c>
      <c r="AR34" s="31"/>
      <c r="AS34" s="51" t="str">
        <f>TEXT(DATE('CHOIX ANNEE'!$C$8+1,7,AT34),"jjj")</f>
        <v>mar</v>
      </c>
      <c r="AT34" s="52">
        <v>25</v>
      </c>
      <c r="AU34" s="30"/>
      <c r="AV34" s="31"/>
      <c r="AW34" s="51" t="str">
        <f>TEXT(DATE('CHOIX ANNEE'!$C$8+1,8,AX34),"jjj")</f>
        <v>ven</v>
      </c>
      <c r="AX34" s="52">
        <v>25</v>
      </c>
      <c r="AY34" s="30"/>
      <c r="AZ34" s="31"/>
      <c r="BB34" s="22"/>
      <c r="BF34" s="22"/>
      <c r="BJ34" s="22"/>
      <c r="BN34" s="22"/>
      <c r="BR34" s="22"/>
      <c r="BV34" s="22"/>
      <c r="BZ34" s="22"/>
      <c r="CD34" s="22"/>
      <c r="CE34" s="27"/>
      <c r="CH34" s="22"/>
      <c r="CL34" s="22"/>
      <c r="CM34" s="27"/>
      <c r="CP34" s="22"/>
      <c r="CQ34" s="22"/>
      <c r="CY34" s="22"/>
    </row>
    <row r="35" spans="5:103" ht="14.1" customHeight="1" x14ac:dyDescent="0.25">
      <c r="E35" s="51" t="str">
        <f>TEXT(DATE('CHOIX ANNEE'!$C$8,9,F35),"jjj")</f>
        <v>lun</v>
      </c>
      <c r="F35" s="52">
        <v>26</v>
      </c>
      <c r="G35" s="30"/>
      <c r="H35" s="31"/>
      <c r="I35" s="51" t="str">
        <f>TEXT(DATE('CHOIX ANNEE'!$C$8,10,J35),"jjj")</f>
        <v>mer</v>
      </c>
      <c r="J35" s="52">
        <v>26</v>
      </c>
      <c r="K35" s="30"/>
      <c r="L35" s="31"/>
      <c r="M35" s="51" t="str">
        <f>TEXT(DATE('CHOIX ANNEE'!$C$8,11,N35),"jjj")</f>
        <v>sam</v>
      </c>
      <c r="N35" s="52">
        <v>26</v>
      </c>
      <c r="O35" s="30"/>
      <c r="P35" s="31"/>
      <c r="Q35" s="51" t="str">
        <f>TEXT(DATE('CHOIX ANNEE'!$C$8,12,R35),"jjj")</f>
        <v>lun</v>
      </c>
      <c r="R35" s="52">
        <v>26</v>
      </c>
      <c r="S35" s="30"/>
      <c r="T35" s="31"/>
      <c r="U35" s="51" t="str">
        <f>TEXT(DATE('CHOIX ANNEE'!$C$8+1,1,V35),"jjj")</f>
        <v>jeu</v>
      </c>
      <c r="V35" s="52">
        <v>26</v>
      </c>
      <c r="W35" s="30"/>
      <c r="X35" s="31"/>
      <c r="Y35" s="51" t="str">
        <f>TEXT(DATE('CHOIX ANNEE'!$C$8+1,2,Z35),"jjj")</f>
        <v>dim</v>
      </c>
      <c r="Z35" s="52">
        <v>26</v>
      </c>
      <c r="AA35" s="30"/>
      <c r="AB35" s="31"/>
      <c r="AC35" s="51" t="str">
        <f>TEXT(DATE('CHOIX ANNEE'!$C$8+1,3,AD35),"jjj")</f>
        <v>dim</v>
      </c>
      <c r="AD35" s="52">
        <v>26</v>
      </c>
      <c r="AE35" s="68" t="str">
        <f>IF(ISERROR(INDEX(TableFériés,MATCH(DATEVALUE(AD35&amp;$AC$7&amp;'CHOIX ANNEE'!$C$8+1),JoursCalculés,0),1)),"",INDEX(TableFériés,MATCH(DATEVALUE(AD35&amp;$AC$7&amp;'CHOIX ANNEE'!$C$8+1),JoursCalculés,0),1))</f>
        <v/>
      </c>
      <c r="AF35" s="31"/>
      <c r="AG35" s="51" t="str">
        <f>TEXT(DATE('CHOIX ANNEE'!$C$8+1,4,AH35),"jjj")</f>
        <v>mer</v>
      </c>
      <c r="AH35" s="52">
        <v>26</v>
      </c>
      <c r="AI35" s="68" t="str">
        <f>IF(ISERROR(INDEX(TableFériés,MATCH(DATEVALUE(AH35&amp;$AG$7&amp;'CHOIX ANNEE'!$C$8+1),JoursCalculés,0),1)),"",INDEX(TableFériés,MATCH(DATEVALUE(AH35&amp;$AG$7&amp;'CHOIX ANNEE'!$C$8+1),JoursCalculés,0),1))</f>
        <v/>
      </c>
      <c r="AJ35" s="31"/>
      <c r="AK35" s="51" t="str">
        <f>TEXT(DATE('CHOIX ANNEE'!$C$8+1,5,AL35),"jjj")</f>
        <v>ven</v>
      </c>
      <c r="AL35" s="52">
        <v>26</v>
      </c>
      <c r="AM35" s="68" t="str">
        <f>IF(ISERROR(INDEX(TableFériés,MATCH(DATEVALUE(AL35&amp;$AK$7&amp;'CHOIX ANNEE'!$C$8+1),JoursCalculés,0),1)),"",INDEX(TableFériés,MATCH(DATEVALUE(AL35&amp;$AK$7&amp;'CHOIX ANNEE'!$C$8+1),JoursCalculés,0),1))</f>
        <v/>
      </c>
      <c r="AN35" s="31"/>
      <c r="AO35" s="51" t="str">
        <f>TEXT(DATE('CHOIX ANNEE'!$C$8+1,6,AP35),"jjj")</f>
        <v>lun</v>
      </c>
      <c r="AP35" s="52">
        <v>26</v>
      </c>
      <c r="AQ35" s="68" t="str">
        <f>IF(ISERROR(INDEX(TableFériés,MATCH(DATEVALUE(AP35&amp;$AO$7&amp;'CHOIX ANNEE'!$C$8+1),JoursCalculés,0),1)),"",INDEX(TableFériés,MATCH(DATEVALUE(AP35&amp;$AO$7&amp;'CHOIX ANNEE'!$C$8+1),JoursCalculés,0),1))</f>
        <v/>
      </c>
      <c r="AR35" s="31"/>
      <c r="AS35" s="51" t="str">
        <f>TEXT(DATE('CHOIX ANNEE'!$C$8+1,7,AT35),"jjj")</f>
        <v>mer</v>
      </c>
      <c r="AT35" s="52">
        <v>26</v>
      </c>
      <c r="AU35" s="30"/>
      <c r="AV35" s="31"/>
      <c r="AW35" s="51" t="str">
        <f>TEXT(DATE('CHOIX ANNEE'!$C$8+1,8,AX35),"jjj")</f>
        <v>sam</v>
      </c>
      <c r="AX35" s="52">
        <v>26</v>
      </c>
      <c r="AY35" s="30"/>
      <c r="AZ35" s="31"/>
      <c r="BB35" s="22"/>
      <c r="BF35" s="22"/>
      <c r="BJ35" s="22"/>
      <c r="BN35" s="22"/>
      <c r="BR35" s="22"/>
      <c r="BV35" s="22"/>
      <c r="BZ35" s="22"/>
      <c r="CD35" s="22"/>
      <c r="CE35" s="27"/>
      <c r="CH35" s="22"/>
      <c r="CL35" s="22"/>
      <c r="CM35" s="27"/>
      <c r="CP35" s="22"/>
      <c r="CQ35" s="22"/>
      <c r="CY35" s="22"/>
    </row>
    <row r="36" spans="5:103" ht="14.1" customHeight="1" x14ac:dyDescent="0.25">
      <c r="E36" s="51" t="str">
        <f>TEXT(DATE('CHOIX ANNEE'!$C$8,9,F36),"jjj")</f>
        <v>mar</v>
      </c>
      <c r="F36" s="52">
        <v>27</v>
      </c>
      <c r="G36" s="30"/>
      <c r="H36" s="31"/>
      <c r="I36" s="51" t="str">
        <f>TEXT(DATE('CHOIX ANNEE'!$C$8,10,J36),"jjj")</f>
        <v>jeu</v>
      </c>
      <c r="J36" s="52">
        <v>27</v>
      </c>
      <c r="K36" s="30"/>
      <c r="L36" s="31"/>
      <c r="M36" s="51" t="str">
        <f>TEXT(DATE('CHOIX ANNEE'!$C$8,11,N36),"jjj")</f>
        <v>dim</v>
      </c>
      <c r="N36" s="52">
        <v>27</v>
      </c>
      <c r="O36" s="30"/>
      <c r="P36" s="31"/>
      <c r="Q36" s="51" t="str">
        <f>TEXT(DATE('CHOIX ANNEE'!$C$8,12,R36),"jjj")</f>
        <v>mar</v>
      </c>
      <c r="R36" s="52">
        <v>27</v>
      </c>
      <c r="S36" s="30"/>
      <c r="T36" s="31"/>
      <c r="U36" s="51" t="str">
        <f>TEXT(DATE('CHOIX ANNEE'!$C$8+1,1,V36),"jjj")</f>
        <v>ven</v>
      </c>
      <c r="V36" s="52">
        <v>27</v>
      </c>
      <c r="W36" s="30"/>
      <c r="X36" s="31"/>
      <c r="Y36" s="51" t="str">
        <f>TEXT(DATE('CHOIX ANNEE'!$C$8+1,2,Z36),"jjj")</f>
        <v>lun</v>
      </c>
      <c r="Z36" s="52">
        <v>27</v>
      </c>
      <c r="AA36" s="30"/>
      <c r="AB36" s="31"/>
      <c r="AC36" s="51" t="str">
        <f>TEXT(DATE('CHOIX ANNEE'!$C$8+1,3,AD36),"jjj")</f>
        <v>lun</v>
      </c>
      <c r="AD36" s="52">
        <v>27</v>
      </c>
      <c r="AE36" s="68" t="str">
        <f>IF(ISERROR(INDEX(TableFériés,MATCH(DATEVALUE(AD36&amp;$AC$7&amp;'CHOIX ANNEE'!$C$8+1),JoursCalculés,0),1)),"",INDEX(TableFériés,MATCH(DATEVALUE(AD36&amp;$AC$7&amp;'CHOIX ANNEE'!$C$8+1),JoursCalculés,0),1))</f>
        <v/>
      </c>
      <c r="AF36" s="31"/>
      <c r="AG36" s="51" t="str">
        <f>TEXT(DATE('CHOIX ANNEE'!$C$8+1,4,AH36),"jjj")</f>
        <v>jeu</v>
      </c>
      <c r="AH36" s="52">
        <v>27</v>
      </c>
      <c r="AI36" s="68" t="str">
        <f>IF(ISERROR(INDEX(TableFériés,MATCH(DATEVALUE(AH36&amp;$AG$7&amp;'CHOIX ANNEE'!$C$8+1),JoursCalculés,0),1)),"",INDEX(TableFériés,MATCH(DATEVALUE(AH36&amp;$AG$7&amp;'CHOIX ANNEE'!$C$8+1),JoursCalculés,0),1))</f>
        <v/>
      </c>
      <c r="AJ36" s="31"/>
      <c r="AK36" s="51" t="str">
        <f>TEXT(DATE('CHOIX ANNEE'!$C$8+1,5,AL36),"jjj")</f>
        <v>sam</v>
      </c>
      <c r="AL36" s="52">
        <v>27</v>
      </c>
      <c r="AM36" s="68" t="str">
        <f>IF(ISERROR(INDEX(TableFériés,MATCH(DATEVALUE(AL36&amp;$AK$7&amp;'CHOIX ANNEE'!$C$8+1),JoursCalculés,0),1)),"",INDEX(TableFériés,MATCH(DATEVALUE(AL36&amp;$AK$7&amp;'CHOIX ANNEE'!$C$8+1),JoursCalculés,0),1))</f>
        <v/>
      </c>
      <c r="AN36" s="31"/>
      <c r="AO36" s="51" t="str">
        <f>TEXT(DATE('CHOIX ANNEE'!$C$8+1,6,AP36),"jjj")</f>
        <v>mar</v>
      </c>
      <c r="AP36" s="52">
        <v>27</v>
      </c>
      <c r="AQ36" s="68" t="str">
        <f>IF(ISERROR(INDEX(TableFériés,MATCH(DATEVALUE(AP36&amp;$AO$7&amp;'CHOIX ANNEE'!$C$8+1),JoursCalculés,0),1)),"",INDEX(TableFériés,MATCH(DATEVALUE(AP36&amp;$AO$7&amp;'CHOIX ANNEE'!$C$8+1),JoursCalculés,0),1))</f>
        <v/>
      </c>
      <c r="AR36" s="31"/>
      <c r="AS36" s="51" t="str">
        <f>TEXT(DATE('CHOIX ANNEE'!$C$8+1,7,AT36),"jjj")</f>
        <v>jeu</v>
      </c>
      <c r="AT36" s="52">
        <v>27</v>
      </c>
      <c r="AU36" s="30"/>
      <c r="AV36" s="31"/>
      <c r="AW36" s="51" t="str">
        <f>TEXT(DATE('CHOIX ANNEE'!$C$8+1,8,AX36),"jjj")</f>
        <v>dim</v>
      </c>
      <c r="AX36" s="52">
        <v>27</v>
      </c>
      <c r="AY36" s="30"/>
      <c r="AZ36" s="31"/>
      <c r="BB36" s="22"/>
      <c r="BF36" s="22"/>
      <c r="BJ36" s="22"/>
      <c r="BN36" s="22"/>
      <c r="BR36" s="22"/>
      <c r="BV36" s="22"/>
      <c r="BZ36" s="22"/>
      <c r="CD36" s="22"/>
      <c r="CE36" s="27"/>
      <c r="CH36" s="22"/>
      <c r="CL36" s="22"/>
      <c r="CM36" s="27"/>
      <c r="CP36" s="22"/>
      <c r="CQ36" s="22"/>
      <c r="CY36" s="22"/>
    </row>
    <row r="37" spans="5:103" ht="14.1" customHeight="1" x14ac:dyDescent="0.25">
      <c r="E37" s="51" t="str">
        <f>TEXT(DATE('CHOIX ANNEE'!$C$8,9,F37),"jjj")</f>
        <v>mer</v>
      </c>
      <c r="F37" s="52">
        <v>28</v>
      </c>
      <c r="G37" s="30"/>
      <c r="H37" s="31"/>
      <c r="I37" s="51" t="str">
        <f>TEXT(DATE('CHOIX ANNEE'!$C$8,10,J37),"jjj")</f>
        <v>ven</v>
      </c>
      <c r="J37" s="52">
        <v>28</v>
      </c>
      <c r="K37" s="30"/>
      <c r="L37" s="31"/>
      <c r="M37" s="51" t="str">
        <f>TEXT(DATE('CHOIX ANNEE'!$C$8,11,N37),"jjj")</f>
        <v>lun</v>
      </c>
      <c r="N37" s="52">
        <v>28</v>
      </c>
      <c r="O37" s="30"/>
      <c r="P37" s="31"/>
      <c r="Q37" s="51" t="str">
        <f>TEXT(DATE('CHOIX ANNEE'!$C$8,12,R37),"jjj")</f>
        <v>mer</v>
      </c>
      <c r="R37" s="52">
        <v>28</v>
      </c>
      <c r="S37" s="30"/>
      <c r="T37" s="31"/>
      <c r="U37" s="51" t="str">
        <f>TEXT(DATE('CHOIX ANNEE'!$C$8+1,1,V37),"jjj")</f>
        <v>sam</v>
      </c>
      <c r="V37" s="52">
        <v>28</v>
      </c>
      <c r="W37" s="30"/>
      <c r="X37" s="31"/>
      <c r="Y37" s="51" t="str">
        <f>TEXT(DATE('CHOIX ANNEE'!$C$8+1,2,Z37),"jjj")</f>
        <v>mar</v>
      </c>
      <c r="Z37" s="52">
        <v>28</v>
      </c>
      <c r="AA37" s="30"/>
      <c r="AB37" s="31"/>
      <c r="AC37" s="51" t="str">
        <f>TEXT(DATE('CHOIX ANNEE'!$C$8+1,3,AD37),"jjj")</f>
        <v>mar</v>
      </c>
      <c r="AD37" s="52">
        <v>28</v>
      </c>
      <c r="AE37" s="68" t="str">
        <f>IF(ISERROR(INDEX(TableFériés,MATCH(DATEVALUE(AD37&amp;$AC$7&amp;'CHOIX ANNEE'!$C$8+1),JoursCalculés,0),1)),"",INDEX(TableFériés,MATCH(DATEVALUE(AD37&amp;$AC$7&amp;'CHOIX ANNEE'!$C$8+1),JoursCalculés,0),1))</f>
        <v/>
      </c>
      <c r="AF37" s="31"/>
      <c r="AG37" s="51" t="str">
        <f>TEXT(DATE('CHOIX ANNEE'!$C$8+1,4,AH37),"jjj")</f>
        <v>ven</v>
      </c>
      <c r="AH37" s="52">
        <v>28</v>
      </c>
      <c r="AI37" s="68" t="str">
        <f>IF(ISERROR(INDEX(TableFériés,MATCH(DATEVALUE(AH37&amp;$AG$7&amp;'CHOIX ANNEE'!$C$8+1),JoursCalculés,0),1)),"",INDEX(TableFériés,MATCH(DATEVALUE(AH37&amp;$AG$7&amp;'CHOIX ANNEE'!$C$8+1),JoursCalculés,0),1))</f>
        <v/>
      </c>
      <c r="AJ37" s="31"/>
      <c r="AK37" s="51" t="str">
        <f>TEXT(DATE('CHOIX ANNEE'!$C$8+1,5,AL37),"jjj")</f>
        <v>dim</v>
      </c>
      <c r="AL37" s="52">
        <v>28</v>
      </c>
      <c r="AM37" s="68" t="str">
        <f>IF(ISERROR(INDEX(TableFériés,MATCH(DATEVALUE(AL37&amp;$AK$7&amp;'CHOIX ANNEE'!$C$8+1),JoursCalculés,0),1)),"",INDEX(TableFériés,MATCH(DATEVALUE(AL37&amp;$AK$7&amp;'CHOIX ANNEE'!$C$8+1),JoursCalculés,0),1))</f>
        <v/>
      </c>
      <c r="AN37" s="31"/>
      <c r="AO37" s="51" t="str">
        <f>TEXT(DATE('CHOIX ANNEE'!$C$8+1,6,AP37),"jjj")</f>
        <v>mer</v>
      </c>
      <c r="AP37" s="52">
        <v>28</v>
      </c>
      <c r="AQ37" s="68" t="str">
        <f>IF(ISERROR(INDEX(TableFériés,MATCH(DATEVALUE(AP37&amp;$AO$7&amp;'CHOIX ANNEE'!$C$8+1),JoursCalculés,0),1)),"",INDEX(TableFériés,MATCH(DATEVALUE(AP37&amp;$AO$7&amp;'CHOIX ANNEE'!$C$8+1),JoursCalculés,0),1))</f>
        <v/>
      </c>
      <c r="AR37" s="31"/>
      <c r="AS37" s="51" t="str">
        <f>TEXT(DATE('CHOIX ANNEE'!$C$8+1,7,AT37),"jjj")</f>
        <v>ven</v>
      </c>
      <c r="AT37" s="52">
        <v>28</v>
      </c>
      <c r="AU37" s="30"/>
      <c r="AV37" s="31"/>
      <c r="AW37" s="51" t="str">
        <f>TEXT(DATE('CHOIX ANNEE'!$C$8+1,8,AX37),"jjj")</f>
        <v>lun</v>
      </c>
      <c r="AX37" s="52">
        <v>28</v>
      </c>
      <c r="AY37" s="30"/>
      <c r="AZ37" s="31"/>
      <c r="BB37" s="22"/>
      <c r="BF37" s="22"/>
      <c r="BJ37" s="22"/>
      <c r="BN37" s="22"/>
      <c r="BR37" s="22"/>
      <c r="BV37" s="22"/>
      <c r="BZ37" s="22"/>
      <c r="CD37" s="22"/>
      <c r="CE37" s="27"/>
      <c r="CH37" s="22"/>
      <c r="CL37" s="22"/>
      <c r="CM37" s="27"/>
      <c r="CP37" s="22"/>
      <c r="CQ37" s="22"/>
      <c r="CY37" s="22"/>
    </row>
    <row r="38" spans="5:103" x14ac:dyDescent="0.25">
      <c r="E38" s="51" t="str">
        <f>TEXT(DATE('CHOIX ANNEE'!$C$8,9,F38),"jjj")</f>
        <v>jeu</v>
      </c>
      <c r="F38" s="52">
        <v>29</v>
      </c>
      <c r="G38" s="30"/>
      <c r="H38" s="31"/>
      <c r="I38" s="51" t="str">
        <f>TEXT(DATE('CHOIX ANNEE'!$C$8,10,J38),"jjj")</f>
        <v>sam</v>
      </c>
      <c r="J38" s="52">
        <v>29</v>
      </c>
      <c r="K38" s="30"/>
      <c r="L38" s="31"/>
      <c r="M38" s="51" t="str">
        <f>TEXT(DATE('CHOIX ANNEE'!$C$8,11,N38),"jjj")</f>
        <v>mar</v>
      </c>
      <c r="N38" s="52">
        <v>29</v>
      </c>
      <c r="O38" s="30"/>
      <c r="P38" s="31"/>
      <c r="Q38" s="51" t="str">
        <f>TEXT(DATE('CHOIX ANNEE'!$C$8,12,R38),"jjj")</f>
        <v>jeu</v>
      </c>
      <c r="R38" s="52">
        <v>29</v>
      </c>
      <c r="S38" s="30"/>
      <c r="T38" s="31"/>
      <c r="U38" s="51" t="str">
        <f>TEXT(DATE('CHOIX ANNEE'!$C$8+1,1,V38),"jjj")</f>
        <v>dim</v>
      </c>
      <c r="V38" s="52">
        <v>29</v>
      </c>
      <c r="W38" s="30"/>
      <c r="X38" s="31"/>
      <c r="Y38" s="51" t="str">
        <f>IF(Z38="","",TEXT(DATE('CHOIX ANNEE'!$C$8+1,2,Z38),"jjj"))</f>
        <v/>
      </c>
      <c r="Z38" s="52" t="str">
        <f>IF(OR(MOD('CHOIX ANNEE'!C8+1,400)=0,AND(MOD('CHOIX ANNEE'!C8+1,4)=0,MOD('CHOIX ANNEE'!C8+1,100)&lt;&gt;0)),Z37+1, "")</f>
        <v/>
      </c>
      <c r="AA38" s="30"/>
      <c r="AB38" s="31"/>
      <c r="AC38" s="51" t="str">
        <f>TEXT(DATE('CHOIX ANNEE'!$C$8+1,3,AD38),"jjj")</f>
        <v>mer</v>
      </c>
      <c r="AD38" s="52">
        <v>29</v>
      </c>
      <c r="AE38" s="68" t="str">
        <f>IF(ISERROR(INDEX(TableFériés,MATCH(DATEVALUE(AD38&amp;$AC$7&amp;'CHOIX ANNEE'!$C$8+1),JoursCalculés,0),1)),"",INDEX(TableFériés,MATCH(DATEVALUE(AD38&amp;$AC$7&amp;'CHOIX ANNEE'!$C$8+1),JoursCalculés,0),1))</f>
        <v/>
      </c>
      <c r="AF38" s="31"/>
      <c r="AG38" s="51" t="str">
        <f>TEXT(DATE('CHOIX ANNEE'!$C$8+1,4,AH38),"jjj")</f>
        <v>sam</v>
      </c>
      <c r="AH38" s="52">
        <v>29</v>
      </c>
      <c r="AI38" s="68" t="str">
        <f>IF(ISERROR(INDEX(TableFériés,MATCH(DATEVALUE(AH38&amp;$AG$7&amp;'CHOIX ANNEE'!$C$8+1),JoursCalculés,0),1)),"",INDEX(TableFériés,MATCH(DATEVALUE(AH38&amp;$AG$7&amp;'CHOIX ANNEE'!$C$8+1),JoursCalculés,0),1))</f>
        <v/>
      </c>
      <c r="AJ38" s="31"/>
      <c r="AK38" s="51" t="str">
        <f>TEXT(DATE('CHOIX ANNEE'!$C$8+1,5,AL38),"jjj")</f>
        <v>lun</v>
      </c>
      <c r="AL38" s="52">
        <v>29</v>
      </c>
      <c r="AM38" s="68" t="str">
        <f>IF(ISERROR(INDEX(TableFériés,MATCH(DATEVALUE(AL38&amp;$AK$7&amp;'CHOIX ANNEE'!$C$8+1),JoursCalculés,0),1)),"",INDEX(TableFériés,MATCH(DATEVALUE(AL38&amp;$AK$7&amp;'CHOIX ANNEE'!$C$8+1),JoursCalculés,0),1))</f>
        <v/>
      </c>
      <c r="AN38" s="31"/>
      <c r="AO38" s="51" t="str">
        <f>TEXT(DATE('CHOIX ANNEE'!$C$8+1,6,AP38),"jjj")</f>
        <v>jeu</v>
      </c>
      <c r="AP38" s="52">
        <v>29</v>
      </c>
      <c r="AQ38" s="68" t="str">
        <f>IF(ISERROR(INDEX(TableFériés,MATCH(DATEVALUE(AP38&amp;$AO$7&amp;'CHOIX ANNEE'!$C$8+1),JoursCalculés,0),1)),"",INDEX(TableFériés,MATCH(DATEVALUE(AP38&amp;$AO$7&amp;'CHOIX ANNEE'!$C$8+1),JoursCalculés,0),1))</f>
        <v/>
      </c>
      <c r="AR38" s="31"/>
      <c r="AS38" s="51" t="str">
        <f>TEXT(DATE('CHOIX ANNEE'!$C$8+1,7,AT38),"jjj")</f>
        <v>sam</v>
      </c>
      <c r="AT38" s="52">
        <v>29</v>
      </c>
      <c r="AU38" s="30"/>
      <c r="AV38" s="31"/>
      <c r="AW38" s="51" t="str">
        <f>TEXT(DATE('CHOIX ANNEE'!$C$8+1,8,AX38),"jjj")</f>
        <v>mar</v>
      </c>
      <c r="AX38" s="52">
        <v>29</v>
      </c>
      <c r="AY38" s="30"/>
      <c r="AZ38" s="31"/>
      <c r="BB38" s="22"/>
      <c r="BF38" s="22"/>
      <c r="BJ38" s="22"/>
      <c r="BN38" s="22"/>
      <c r="BR38" s="22"/>
      <c r="BV38" s="22"/>
      <c r="BZ38" s="22"/>
      <c r="CD38" s="22"/>
      <c r="CE38" s="27"/>
      <c r="CH38" s="22"/>
      <c r="CL38" s="22"/>
      <c r="CM38" s="27"/>
      <c r="CP38" s="22"/>
      <c r="CQ38" s="22"/>
      <c r="CY38" s="22"/>
    </row>
    <row r="39" spans="5:103" ht="14.1" customHeight="1" x14ac:dyDescent="0.25">
      <c r="E39" s="51" t="str">
        <f>TEXT(DATE('CHOIX ANNEE'!$C$8,9,F39),"jjj")</f>
        <v>ven</v>
      </c>
      <c r="F39" s="52">
        <v>30</v>
      </c>
      <c r="G39" s="30"/>
      <c r="H39" s="31"/>
      <c r="I39" s="51" t="str">
        <f>TEXT(DATE('CHOIX ANNEE'!$C$8,10,J39),"jjj")</f>
        <v>dim</v>
      </c>
      <c r="J39" s="52">
        <v>30</v>
      </c>
      <c r="K39" s="30"/>
      <c r="L39" s="31"/>
      <c r="M39" s="51" t="str">
        <f>TEXT(DATE('CHOIX ANNEE'!$C$8,11,N39),"jjj")</f>
        <v>mer</v>
      </c>
      <c r="N39" s="52">
        <v>30</v>
      </c>
      <c r="O39" s="30"/>
      <c r="P39" s="31"/>
      <c r="Q39" s="51" t="str">
        <f>TEXT(DATE('CHOIX ANNEE'!$C$8,12,R39),"jjj")</f>
        <v>ven</v>
      </c>
      <c r="R39" s="52">
        <v>30</v>
      </c>
      <c r="S39" s="30"/>
      <c r="T39" s="31"/>
      <c r="U39" s="51" t="str">
        <f>TEXT(DATE('CHOIX ANNEE'!$C$8+1,1,V39),"jjj")</f>
        <v>lun</v>
      </c>
      <c r="V39" s="52">
        <v>30</v>
      </c>
      <c r="W39" s="30"/>
      <c r="X39" s="31"/>
      <c r="Y39" s="51"/>
      <c r="Z39" s="52"/>
      <c r="AA39" s="30"/>
      <c r="AB39" s="31"/>
      <c r="AC39" s="51" t="str">
        <f>TEXT(DATE('CHOIX ANNEE'!$C$8+1,3,AD39),"jjj")</f>
        <v>jeu</v>
      </c>
      <c r="AD39" s="52">
        <v>30</v>
      </c>
      <c r="AE39" s="68" t="str">
        <f>IF(ISERROR(INDEX(TableFériés,MATCH(DATEVALUE(AD39&amp;$AC$7&amp;'CHOIX ANNEE'!$C$8+1),JoursCalculés,0),1)),"",INDEX(TableFériés,MATCH(DATEVALUE(AD39&amp;$AC$7&amp;'CHOIX ANNEE'!$C$8+1),JoursCalculés,0),1))</f>
        <v/>
      </c>
      <c r="AF39" s="31"/>
      <c r="AG39" s="51" t="str">
        <f>TEXT(DATE('CHOIX ANNEE'!$C$8+1,4,AH39),"jjj")</f>
        <v>dim</v>
      </c>
      <c r="AH39" s="52">
        <v>30</v>
      </c>
      <c r="AI39" s="68" t="str">
        <f>IF(ISERROR(INDEX(TableFériés,MATCH(DATEVALUE(AH39&amp;$AG$7&amp;'CHOIX ANNEE'!$C$8+1),JoursCalculés,0),1)),"",INDEX(TableFériés,MATCH(DATEVALUE(AH39&amp;$AG$7&amp;'CHOIX ANNEE'!$C$8+1),JoursCalculés,0),1))</f>
        <v/>
      </c>
      <c r="AJ39" s="31"/>
      <c r="AK39" s="51" t="str">
        <f>TEXT(DATE('CHOIX ANNEE'!$C$8+1,5,AL39),"jjj")</f>
        <v>mar</v>
      </c>
      <c r="AL39" s="52">
        <v>30</v>
      </c>
      <c r="AM39" s="68" t="str">
        <f>IF(ISERROR(INDEX(TableFériés,MATCH(DATEVALUE(AL39&amp;$AK$7&amp;'CHOIX ANNEE'!$C$8+1),JoursCalculés,0),1)),"",INDEX(TableFériés,MATCH(DATEVALUE(AL39&amp;$AK$7&amp;'CHOIX ANNEE'!$C$8+1),JoursCalculés,0),1))</f>
        <v/>
      </c>
      <c r="AN39" s="31"/>
      <c r="AO39" s="51" t="str">
        <f>TEXT(DATE('CHOIX ANNEE'!$C$8+1,6,AP39),"jjj")</f>
        <v>ven</v>
      </c>
      <c r="AP39" s="52">
        <v>30</v>
      </c>
      <c r="AQ39" s="68" t="str">
        <f>IF(ISERROR(INDEX(TableFériés,MATCH(DATEVALUE(AP39&amp;$AO$7&amp;'CHOIX ANNEE'!$C$8+1),JoursCalculés,0),1)),"",INDEX(TableFériés,MATCH(DATEVALUE(AP39&amp;$AO$7&amp;'CHOIX ANNEE'!$C$8+1),JoursCalculés,0),1))</f>
        <v/>
      </c>
      <c r="AR39" s="31"/>
      <c r="AS39" s="51" t="str">
        <f>TEXT(DATE('CHOIX ANNEE'!$C$8+1,7,AT39),"jjj")</f>
        <v>dim</v>
      </c>
      <c r="AT39" s="52">
        <v>30</v>
      </c>
      <c r="AU39" s="30"/>
      <c r="AV39" s="31"/>
      <c r="AW39" s="51" t="str">
        <f>TEXT(DATE('CHOIX ANNEE'!$C$8+1,8,AX39),"jjj")</f>
        <v>mer</v>
      </c>
      <c r="AX39" s="52">
        <v>30</v>
      </c>
      <c r="AY39" s="30"/>
      <c r="AZ39" s="31"/>
      <c r="BB39" s="22"/>
      <c r="BF39" s="22"/>
      <c r="BJ39" s="22"/>
      <c r="BN39" s="22"/>
      <c r="BR39" s="22"/>
      <c r="BV39" s="22"/>
      <c r="BZ39" s="22"/>
      <c r="CD39" s="22"/>
      <c r="CE39" s="27"/>
      <c r="CH39" s="22"/>
      <c r="CL39" s="22"/>
      <c r="CM39" s="27"/>
      <c r="CP39" s="22"/>
      <c r="CQ39" s="22"/>
      <c r="CY39" s="22"/>
    </row>
    <row r="40" spans="5:103" ht="14.1" customHeight="1" x14ac:dyDescent="0.25">
      <c r="E40" s="51"/>
      <c r="F40" s="52"/>
      <c r="G40" s="30"/>
      <c r="H40" s="31"/>
      <c r="I40" s="51" t="str">
        <f>TEXT(DATE('CHOIX ANNEE'!$C$8,10,J40),"jjj")</f>
        <v>lun</v>
      </c>
      <c r="J40" s="52">
        <v>31</v>
      </c>
      <c r="K40" s="30"/>
      <c r="L40" s="31"/>
      <c r="M40" s="51"/>
      <c r="N40" s="52"/>
      <c r="O40" s="30"/>
      <c r="P40" s="31"/>
      <c r="Q40" s="51" t="str">
        <f>TEXT(DATE('CHOIX ANNEE'!$C$8,12,R40),"jjj")</f>
        <v>sam</v>
      </c>
      <c r="R40" s="52">
        <v>31</v>
      </c>
      <c r="S40" s="30"/>
      <c r="T40" s="31"/>
      <c r="U40" s="51" t="str">
        <f>TEXT(DATE('CHOIX ANNEE'!$C$8+1,1,V40),"jjj")</f>
        <v>mar</v>
      </c>
      <c r="V40" s="52">
        <v>31</v>
      </c>
      <c r="W40" s="30"/>
      <c r="X40" s="31"/>
      <c r="Y40" s="51"/>
      <c r="Z40" s="52"/>
      <c r="AA40" s="30"/>
      <c r="AB40" s="31"/>
      <c r="AC40" s="51" t="str">
        <f>TEXT(DATE('CHOIX ANNEE'!$C$8+1,3,AD40),"jjj")</f>
        <v>ven</v>
      </c>
      <c r="AD40" s="52">
        <v>31</v>
      </c>
      <c r="AE40" s="68" t="str">
        <f>IF(ISERROR(INDEX(TableFériés,MATCH(DATEVALUE(AD40&amp;$AC$7&amp;'CHOIX ANNEE'!$C$8+1),JoursCalculés,0),1)),"",INDEX(TableFériés,MATCH(DATEVALUE(AD40&amp;$AC$7&amp;'CHOIX ANNEE'!$C$8+1),JoursCalculés,0),1))</f>
        <v/>
      </c>
      <c r="AF40" s="31"/>
      <c r="AG40" s="51"/>
      <c r="AH40" s="52"/>
      <c r="AI40" s="69"/>
      <c r="AJ40" s="31"/>
      <c r="AK40" s="51" t="str">
        <f>TEXT(DATE('CHOIX ANNEE'!$C$8+1,5,AL40),"jjj")</f>
        <v>mer</v>
      </c>
      <c r="AL40" s="52">
        <v>31</v>
      </c>
      <c r="AM40" s="68" t="str">
        <f>IF(ISERROR(INDEX(TableFériés,MATCH(DATEVALUE(AL40&amp;$AK$7&amp;'CHOIX ANNEE'!$C$8+1),JoursCalculés,0),1)),"",INDEX(TableFériés,MATCH(DATEVALUE(AL40&amp;$AK$7&amp;'CHOIX ANNEE'!$C$8+1),JoursCalculés,0),1))</f>
        <v/>
      </c>
      <c r="AN40" s="31"/>
      <c r="AO40" s="51"/>
      <c r="AP40" s="52"/>
      <c r="AQ40" s="30"/>
      <c r="AR40" s="31"/>
      <c r="AS40" s="51" t="str">
        <f>TEXT(DATE('CHOIX ANNEE'!$C$8+1,7,AT40),"jjj")</f>
        <v>lun</v>
      </c>
      <c r="AT40" s="52">
        <v>31</v>
      </c>
      <c r="AU40" s="30"/>
      <c r="AV40" s="31"/>
      <c r="AW40" s="51" t="str">
        <f>TEXT(DATE('CHOIX ANNEE'!$C$8+1,8,AX40),"jjj")</f>
        <v>jeu</v>
      </c>
      <c r="AX40" s="52">
        <v>31</v>
      </c>
      <c r="AY40" s="30"/>
      <c r="AZ40" s="31"/>
      <c r="BB40" s="22"/>
      <c r="BF40" s="22"/>
      <c r="BJ40" s="22"/>
      <c r="BN40" s="22"/>
      <c r="BR40" s="22"/>
      <c r="BV40" s="22"/>
      <c r="BZ40" s="22"/>
      <c r="CD40" s="22"/>
      <c r="CE40" s="27"/>
      <c r="CH40" s="22"/>
      <c r="CL40" s="22"/>
      <c r="CM40" s="27"/>
      <c r="CP40" s="22"/>
      <c r="CQ40" s="22"/>
      <c r="CY40" s="22"/>
    </row>
    <row r="41" spans="5:103" s="27" customFormat="1" x14ac:dyDescent="0.25"/>
    <row r="42" spans="5:103" s="27" customFormat="1" x14ac:dyDescent="0.25"/>
    <row r="43" spans="5:103" s="27" customFormat="1" x14ac:dyDescent="0.25"/>
    <row r="44" spans="5:103" s="27" customFormat="1" x14ac:dyDescent="0.25"/>
    <row r="45" spans="5:103" x14ac:dyDescent="0.25">
      <c r="N45" s="22"/>
      <c r="R45" s="22"/>
      <c r="V45" s="22"/>
      <c r="Z45" s="22"/>
      <c r="AD45" s="22"/>
      <c r="AH45" s="22"/>
      <c r="AL45" s="22"/>
      <c r="AP45" s="22"/>
      <c r="AT45" s="22"/>
      <c r="AX45" s="22"/>
      <c r="BB45" s="22"/>
      <c r="BF45" s="22"/>
      <c r="BJ45" s="22"/>
      <c r="BN45" s="22"/>
    </row>
  </sheetData>
  <mergeCells count="36">
    <mergeCell ref="AO7:AR7"/>
    <mergeCell ref="AS7:AV7"/>
    <mergeCell ref="AW7:AZ7"/>
    <mergeCell ref="Y7:AB7"/>
    <mergeCell ref="AC7:AF7"/>
    <mergeCell ref="S34:T34"/>
    <mergeCell ref="W10:X10"/>
    <mergeCell ref="AM17:AN17"/>
    <mergeCell ref="AG7:AJ7"/>
    <mergeCell ref="AK7:AN7"/>
    <mergeCell ref="Q7:T7"/>
    <mergeCell ref="U7:X7"/>
    <mergeCell ref="E3:N3"/>
    <mergeCell ref="AF4:AH4"/>
    <mergeCell ref="AJ4:AL4"/>
    <mergeCell ref="AM4:AN4"/>
    <mergeCell ref="AM10:AN10"/>
    <mergeCell ref="E7:H7"/>
    <mergeCell ref="I7:L7"/>
    <mergeCell ref="M7:P7"/>
    <mergeCell ref="AU23:AV23"/>
    <mergeCell ref="AY24:AZ24"/>
    <mergeCell ref="O10:P10"/>
    <mergeCell ref="O20:P20"/>
    <mergeCell ref="E8:H8"/>
    <mergeCell ref="I8:L8"/>
    <mergeCell ref="M8:P8"/>
    <mergeCell ref="Q8:T8"/>
    <mergeCell ref="U8:X8"/>
    <mergeCell ref="AS8:AV8"/>
    <mergeCell ref="AW8:AZ8"/>
    <mergeCell ref="Y8:AB8"/>
    <mergeCell ref="AC8:AF8"/>
    <mergeCell ref="AG8:AJ8"/>
    <mergeCell ref="AK8:AN8"/>
    <mergeCell ref="AO8:AR8"/>
  </mergeCells>
  <conditionalFormatting sqref="J10:L10">
    <cfRule type="expression" dxfId="44" priority="72">
      <formula>WEEKDAY($I10,2)&gt;5</formula>
    </cfRule>
  </conditionalFormatting>
  <conditionalFormatting sqref="J11:L40">
    <cfRule type="expression" dxfId="43" priority="71">
      <formula>WEEKDAY($I11,2)&gt;5</formula>
    </cfRule>
  </conditionalFormatting>
  <conditionalFormatting sqref="E1:H6 E8:H40 E46:H1048576">
    <cfRule type="expression" dxfId="42" priority="48">
      <formula>AND($C$14=TRUE,OR($E1="SAM",$E1="DIM"))</formula>
    </cfRule>
  </conditionalFormatting>
  <conditionalFormatting sqref="I1:L4 I5:AC5 I6:L6 I8:L40 I46:L1048576">
    <cfRule type="expression" dxfId="41" priority="47">
      <formula>AND($C$14=TRUE,OR($I1="SAM",$I1="DIM"))</formula>
    </cfRule>
  </conditionalFormatting>
  <conditionalFormatting sqref="M1:P4 M9:N9 M6:P6 M8:P8 M10:P40 M46:P1048576">
    <cfRule type="expression" dxfId="40" priority="104">
      <formula>AND($C$14=TRUE,OR($M1="SAM",$M1="DIM"))</formula>
    </cfRule>
  </conditionalFormatting>
  <conditionalFormatting sqref="Q1:T4 Q9:R9 Q6:T6 Q8:T8 Q10:T40 Q46:T1048576">
    <cfRule type="expression" dxfId="39" priority="45">
      <formula>AND($C$14=TRUE,OR($Q1="SAM",$Q1="DIM"))</formula>
    </cfRule>
  </conditionalFormatting>
  <conditionalFormatting sqref="U1:X4 U9:V9 U6:X6 U8:X8 U10:X40 U46:X1048576">
    <cfRule type="expression" dxfId="38" priority="105">
      <formula>AND($C$14=TRUE,OR($U1="SAM",$U1="DIM"))</formula>
    </cfRule>
  </conditionalFormatting>
  <conditionalFormatting sqref="Y1:AB4 Y9:Z9 Y8:AB8 Y6:Z6 AB6 Y10:AB40 Y46:AB1048576">
    <cfRule type="expression" dxfId="37" priority="43">
      <formula>AND($C$14=TRUE,OR($Y1="SAM",$Y1="DIM"))</formula>
    </cfRule>
  </conditionalFormatting>
  <conditionalFormatting sqref="AC1:AF40 AC46:AF1048576">
    <cfRule type="expression" dxfId="36" priority="42">
      <formula>AND($C$14=TRUE,OR($AC1="SAM",$AC1="DIM"))</formula>
    </cfRule>
  </conditionalFormatting>
  <conditionalFormatting sqref="AG1:AJ40 AG46:AJ1048576">
    <cfRule type="expression" dxfId="35" priority="41">
      <formula>AND($C$14=TRUE,OR($AG1="SAM",$AG1="DIM"))</formula>
    </cfRule>
  </conditionalFormatting>
  <conditionalFormatting sqref="AK1:AN40 AK46:AN1048576">
    <cfRule type="expression" dxfId="34" priority="40">
      <formula>AND($C$14=TRUE,OR($AK1="SAM",$AK1="DIM"))</formula>
    </cfRule>
  </conditionalFormatting>
  <conditionalFormatting sqref="AO1:AR40 AO46:AR1048576">
    <cfRule type="expression" dxfId="33" priority="39">
      <formula>AND($C$14=TRUE,OR($AO1="SAM",$AO1="DIM"))</formula>
    </cfRule>
  </conditionalFormatting>
  <conditionalFormatting sqref="AS9:AT9 AS1:AV6 AS8:AV8 AS10:AV40 AS46:AV1048576">
    <cfRule type="expression" dxfId="32" priority="38">
      <formula>AND($C$14=TRUE,OR($AS1="SAM",$AS1="DIM"))</formula>
    </cfRule>
  </conditionalFormatting>
  <conditionalFormatting sqref="AW9:AX9 AW1:AZ6 AW8:AZ8 AW10:AZ40 AW46:AZ1048576">
    <cfRule type="expression" dxfId="31" priority="110">
      <formula>AND($C$14=TRUE,OR($AW1="SAM",$AW1="DIM"))</formula>
    </cfRule>
  </conditionalFormatting>
  <conditionalFormatting sqref="E8">
    <cfRule type="expression" dxfId="30" priority="74">
      <formula>AND($C$14=TRUE,#REF!="SAM")</formula>
    </cfRule>
  </conditionalFormatting>
  <conditionalFormatting sqref="I8">
    <cfRule type="expression" dxfId="29" priority="76">
      <formula>AND($C$14=TRUE,#REF!="SAM")</formula>
    </cfRule>
  </conditionalFormatting>
  <conditionalFormatting sqref="G9:H9">
    <cfRule type="expression" dxfId="28" priority="36">
      <formula>AND($C$14=TRUE,$I9="SAM")</formula>
    </cfRule>
  </conditionalFormatting>
  <conditionalFormatting sqref="O9:P9">
    <cfRule type="expression" dxfId="27" priority="35">
      <formula>AND($C$14=TRUE,$I9="SAM")</formula>
    </cfRule>
  </conditionalFormatting>
  <conditionalFormatting sqref="S9:T9">
    <cfRule type="expression" dxfId="26" priority="34">
      <formula>AND($C$14=TRUE,$I9="SAM")</formula>
    </cfRule>
  </conditionalFormatting>
  <conditionalFormatting sqref="W9:X9">
    <cfRule type="expression" dxfId="25" priority="33">
      <formula>AND($C$14=TRUE,$I9="SAM")</formula>
    </cfRule>
  </conditionalFormatting>
  <conditionalFormatting sqref="AA9:AB9">
    <cfRule type="expression" dxfId="24" priority="32">
      <formula>AND($C$14=TRUE,$I9="SAM")</formula>
    </cfRule>
  </conditionalFormatting>
  <conditionalFormatting sqref="AE9:AF9">
    <cfRule type="expression" dxfId="23" priority="31">
      <formula>AND($C$14=TRUE,$I9="SAM")</formula>
    </cfRule>
  </conditionalFormatting>
  <conditionalFormatting sqref="AI9:AJ9">
    <cfRule type="expression" dxfId="22" priority="30">
      <formula>AND($C$14=TRUE,$I9="SAM")</formula>
    </cfRule>
  </conditionalFormatting>
  <conditionalFormatting sqref="AM9:AN9">
    <cfRule type="expression" dxfId="21" priority="29">
      <formula>AND($C$14=TRUE,$I9="SAM")</formula>
    </cfRule>
  </conditionalFormatting>
  <conditionalFormatting sqref="AQ9:AR9">
    <cfRule type="expression" dxfId="20" priority="28">
      <formula>AND($C$14=TRUE,$I9="SAM")</formula>
    </cfRule>
  </conditionalFormatting>
  <conditionalFormatting sqref="AU9:AV9">
    <cfRule type="expression" dxfId="19" priority="27">
      <formula>AND($C$14=TRUE,$I9="SAM")</formula>
    </cfRule>
  </conditionalFormatting>
  <conditionalFormatting sqref="AY9:AZ9">
    <cfRule type="expression" dxfId="18" priority="26">
      <formula>AND($C$14=TRUE,$I9="SAM")</formula>
    </cfRule>
  </conditionalFormatting>
  <conditionalFormatting sqref="AI10:AI39">
    <cfRule type="expression" dxfId="17" priority="17">
      <formula>COUNTIF(JoursCalculés,DATEVALUE($B10&amp;AH$3&amp;2014))&gt;0</formula>
    </cfRule>
  </conditionalFormatting>
  <conditionalFormatting sqref="M10:P10">
    <cfRule type="expression" dxfId="16" priority="103" stopIfTrue="1">
      <formula>AND($C$16=TRUE,$N$10=1)</formula>
    </cfRule>
  </conditionalFormatting>
  <conditionalFormatting sqref="M20:P20">
    <cfRule type="expression" dxfId="15" priority="46" stopIfTrue="1">
      <formula>$C$16=TRUE</formula>
    </cfRule>
  </conditionalFormatting>
  <conditionalFormatting sqref="U10:X10">
    <cfRule type="expression" dxfId="14" priority="44" stopIfTrue="1">
      <formula>$C$16=TRUE</formula>
    </cfRule>
  </conditionalFormatting>
  <conditionalFormatting sqref="AW24:AZ24">
    <cfRule type="expression" dxfId="13" priority="37" stopIfTrue="1">
      <formula>$C$16=TRUE</formula>
    </cfRule>
  </conditionalFormatting>
  <conditionalFormatting sqref="AD6:AF6">
    <cfRule type="expression" dxfId="12" priority="121">
      <formula>AND($C$14=TRUE,OR($B19="SAM",$B19="DIM"))</formula>
    </cfRule>
  </conditionalFormatting>
  <conditionalFormatting sqref="AM11:AM16">
    <cfRule type="expression" dxfId="11" priority="16">
      <formula>COUNTIF(JoursCalculés,DATEVALUE($B11&amp;AL$3&amp;2014))&gt;0</formula>
    </cfRule>
  </conditionalFormatting>
  <conditionalFormatting sqref="AM18:AM40">
    <cfRule type="expression" dxfId="10" priority="15">
      <formula>COUNTIF(JoursCalculés,DATEVALUE($B18&amp;AL$3&amp;2014))&gt;0</formula>
    </cfRule>
  </conditionalFormatting>
  <conditionalFormatting sqref="AQ10:AQ39">
    <cfRule type="expression" dxfId="9" priority="14">
      <formula>COUNTIF(JoursCalculés,DATEVALUE($B10&amp;AP$3&amp;2014))&gt;0</formula>
    </cfRule>
  </conditionalFormatting>
  <conditionalFormatting sqref="AE10:AE40">
    <cfRule type="expression" dxfId="8" priority="13">
      <formula>COUNTIF(JoursCalculés,DATEVALUE($B10&amp;AD$3&amp;2014))&gt;0</formula>
    </cfRule>
  </conditionalFormatting>
  <conditionalFormatting sqref="AK10:AN10">
    <cfRule type="expression" dxfId="7" priority="8" stopIfTrue="1">
      <formula>$C$16=TRUE</formula>
    </cfRule>
  </conditionalFormatting>
  <conditionalFormatting sqref="AK17:AN17">
    <cfRule type="expression" dxfId="6" priority="7" stopIfTrue="1">
      <formula>$C$16=TRUE</formula>
    </cfRule>
  </conditionalFormatting>
  <conditionalFormatting sqref="AS23:AV23">
    <cfRule type="expression" dxfId="5" priority="6" stopIfTrue="1">
      <formula>$C$16=TRUE</formula>
    </cfRule>
  </conditionalFormatting>
  <conditionalFormatting sqref="Q34:T34">
    <cfRule type="expression" dxfId="4" priority="3" stopIfTrue="1">
      <formula>$C$16=TRUE</formula>
    </cfRule>
  </conditionalFormatting>
  <printOptions horizontalCentered="1" verticalCentered="1"/>
  <pageMargins left="0.19685039370078741" right="0.19685039370078741" top="0.2" bottom="0.15748031496062992" header="0.2" footer="0.15748031496062992"/>
  <pageSetup paperSize="9" scale="54" orientation="landscape" verticalDpi="4294967292" r:id="rId1"/>
  <headerFooter alignWithMargins="0">
    <oddHeader>&amp;RFic 4.43b-2</oddHeader>
    <oddFooter>&amp;LCalendrier prévisionnel établi le &amp;D&amp;Csous réserves de modifications du calendrier scolaire&amp;R&amp;"Arial,Italique"&amp;8Greta TERTIAIRE&amp;F/&amp;A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4" name="Check Box 2">
              <controlPr defaultSize="0" autoFill="0" autoLine="0" autoPict="0">
                <anchor moveWithCells="1">
                  <from>
                    <xdr:col>0</xdr:col>
                    <xdr:colOff>106680</xdr:colOff>
                    <xdr:row>11</xdr:row>
                    <xdr:rowOff>99060</xdr:rowOff>
                  </from>
                  <to>
                    <xdr:col>3</xdr:col>
                    <xdr:colOff>228600</xdr:colOff>
                    <xdr:row>13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5" name="Check Box 3">
              <controlPr defaultSize="0" autoFill="0" autoLine="0" autoPict="0">
                <anchor moveWithCells="1">
                  <from>
                    <xdr:col>0</xdr:col>
                    <xdr:colOff>114300</xdr:colOff>
                    <xdr:row>13</xdr:row>
                    <xdr:rowOff>121920</xdr:rowOff>
                  </from>
                  <to>
                    <xdr:col>3</xdr:col>
                    <xdr:colOff>167640</xdr:colOff>
                    <xdr:row>14</xdr:row>
                    <xdr:rowOff>160020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stopIfTrue="1" id="{EC59FC98-42E9-49C7-BC18-1381A215ECE8}">
            <xm:f>AND($C$16=TRUE,MATCH(DATEVALUE($AH10&amp;$AG$7&amp;'CHOIX ANNEE'!$C$8+1),JoursCalculés,0))</xm:f>
            <x14:dxf>
              <font>
                <b/>
                <i val="0"/>
              </font>
              <fill>
                <patternFill>
                  <bgColor theme="9" tint="0.39994506668294322"/>
                </patternFill>
              </fill>
            </x14:dxf>
          </x14:cfRule>
          <xm:sqref>AG10:AJ39</xm:sqref>
        </x14:conditionalFormatting>
        <x14:conditionalFormatting xmlns:xm="http://schemas.microsoft.com/office/excel/2006/main">
          <x14:cfRule type="expression" priority="9" stopIfTrue="1" id="{4DB6E250-4E8A-4A20-8084-2836B3783445}">
            <xm:f>AND($C$16=TRUE,MATCH(DATEVALUE($AD10&amp;$AC$7&amp;'CHOIX ANNEE'!$C$8+1),JoursCalculés,0))</xm:f>
            <x14:dxf>
              <font>
                <b/>
                <i val="0"/>
              </font>
              <fill>
                <patternFill>
                  <bgColor theme="9" tint="0.39994506668294322"/>
                </patternFill>
              </fill>
            </x14:dxf>
          </x14:cfRule>
          <xm:sqref>AC10:AF40</xm:sqref>
        </x14:conditionalFormatting>
        <x14:conditionalFormatting xmlns:xm="http://schemas.microsoft.com/office/excel/2006/main">
          <x14:cfRule type="expression" priority="5" stopIfTrue="1" id="{A77D72B8-0305-410D-8B66-5B41C2BF5C61}">
            <xm:f>AND($C$16=TRUE,MATCH(DATEVALUE($AP10&amp;$AO$7&amp;'CHOIX ANNEE'!$C$8+1),JoursCalculés,0))</xm:f>
            <x14:dxf>
              <font>
                <b/>
                <i val="0"/>
              </font>
              <fill>
                <patternFill>
                  <bgColor theme="9" tint="0.39994506668294322"/>
                </patternFill>
              </fill>
            </x14:dxf>
          </x14:cfRule>
          <xm:sqref>AO10:AR39</xm:sqref>
        </x14:conditionalFormatting>
        <x14:conditionalFormatting xmlns:xm="http://schemas.microsoft.com/office/excel/2006/main">
          <x14:cfRule type="expression" priority="4" id="{4A16A77A-5B23-4198-ADF0-00AC50D5510B}">
            <xm:f>AND($C$16=TRUE,MATCH(DATEVALUE($AL10&amp;$AK$7&amp;'CHOIX ANNEE'!$C$8+1),JoursCalculés,0))</xm:f>
            <x14:dxf>
              <font>
                <b/>
                <i val="0"/>
              </font>
              <fill>
                <patternFill>
                  <bgColor theme="9" tint="0.39994506668294322"/>
                </patternFill>
              </fill>
            </x14:dxf>
          </x14:cfRule>
          <xm:sqref>AK10:AN40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6"/>
  <sheetViews>
    <sheetView topLeftCell="A7" workbookViewId="0">
      <selection activeCell="H18" sqref="H18"/>
    </sheetView>
  </sheetViews>
  <sheetFormatPr baseColWidth="10" defaultRowHeight="13.2" x14ac:dyDescent="0.25"/>
  <sheetData>
    <row r="2" spans="1:8" x14ac:dyDescent="0.25">
      <c r="A2" s="59"/>
    </row>
    <row r="16" spans="1:8" x14ac:dyDescent="0.25">
      <c r="A16" s="61" t="s">
        <v>13</v>
      </c>
      <c r="B16" s="60"/>
      <c r="D16" s="60"/>
      <c r="E16" s="60"/>
      <c r="F16" s="60"/>
      <c r="G16" s="60"/>
      <c r="H16" s="60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2"/>
  <sheetViews>
    <sheetView workbookViewId="0">
      <selection activeCell="D18" sqref="D18"/>
    </sheetView>
  </sheetViews>
  <sheetFormatPr baseColWidth="10" defaultRowHeight="13.2" x14ac:dyDescent="0.25"/>
  <sheetData>
    <row r="1" spans="1:2" x14ac:dyDescent="0.25">
      <c r="A1" s="59" t="s">
        <v>41</v>
      </c>
      <c r="B1" s="59" t="s">
        <v>42</v>
      </c>
    </row>
    <row r="2" spans="1:2" x14ac:dyDescent="0.25">
      <c r="A2" s="59">
        <v>1</v>
      </c>
      <c r="B2" s="59">
        <v>1</v>
      </c>
    </row>
    <row r="3" spans="1:2" x14ac:dyDescent="0.25">
      <c r="A3" s="59">
        <v>2</v>
      </c>
      <c r="B3" s="59">
        <v>2</v>
      </c>
    </row>
    <row r="4" spans="1:2" x14ac:dyDescent="0.25">
      <c r="A4" s="59">
        <v>3</v>
      </c>
      <c r="B4" s="59">
        <v>3</v>
      </c>
    </row>
    <row r="5" spans="1:2" x14ac:dyDescent="0.25">
      <c r="A5" s="59">
        <v>4</v>
      </c>
      <c r="B5" s="59">
        <v>4</v>
      </c>
    </row>
    <row r="6" spans="1:2" x14ac:dyDescent="0.25">
      <c r="A6" s="59">
        <v>5</v>
      </c>
      <c r="B6" s="59">
        <v>5</v>
      </c>
    </row>
    <row r="7" spans="1:2" x14ac:dyDescent="0.25">
      <c r="A7" s="59">
        <v>6</v>
      </c>
      <c r="B7" s="59">
        <v>6</v>
      </c>
    </row>
    <row r="8" spans="1:2" x14ac:dyDescent="0.25">
      <c r="A8" s="59">
        <v>7</v>
      </c>
      <c r="B8" s="59">
        <v>7</v>
      </c>
    </row>
    <row r="9" spans="1:2" x14ac:dyDescent="0.25">
      <c r="A9" s="59">
        <v>8</v>
      </c>
      <c r="B9" s="59">
        <v>8</v>
      </c>
    </row>
    <row r="10" spans="1:2" x14ac:dyDescent="0.25">
      <c r="A10" s="59">
        <v>9</v>
      </c>
      <c r="B10" s="59">
        <v>9</v>
      </c>
    </row>
    <row r="11" spans="1:2" x14ac:dyDescent="0.25">
      <c r="A11" s="59">
        <v>10</v>
      </c>
      <c r="B11" s="59">
        <v>10</v>
      </c>
    </row>
    <row r="12" spans="1:2" x14ac:dyDescent="0.25">
      <c r="A12" s="59">
        <v>11</v>
      </c>
      <c r="B12" s="59">
        <v>11</v>
      </c>
    </row>
    <row r="13" spans="1:2" x14ac:dyDescent="0.25">
      <c r="A13" s="59">
        <v>12</v>
      </c>
      <c r="B13" s="59">
        <v>12</v>
      </c>
    </row>
    <row r="14" spans="1:2" x14ac:dyDescent="0.25">
      <c r="A14" s="59">
        <v>13</v>
      </c>
    </row>
    <row r="15" spans="1:2" x14ac:dyDescent="0.25">
      <c r="A15" s="59">
        <v>14</v>
      </c>
    </row>
    <row r="16" spans="1:2" x14ac:dyDescent="0.25">
      <c r="A16" s="59">
        <v>15</v>
      </c>
    </row>
    <row r="17" spans="1:1" x14ac:dyDescent="0.25">
      <c r="A17" s="59">
        <v>16</v>
      </c>
    </row>
    <row r="18" spans="1:1" x14ac:dyDescent="0.25">
      <c r="A18" s="59">
        <v>17</v>
      </c>
    </row>
    <row r="19" spans="1:1" x14ac:dyDescent="0.25">
      <c r="A19" s="59">
        <v>18</v>
      </c>
    </row>
    <row r="20" spans="1:1" x14ac:dyDescent="0.25">
      <c r="A20" s="59">
        <v>19</v>
      </c>
    </row>
    <row r="21" spans="1:1" x14ac:dyDescent="0.25">
      <c r="A21" s="59">
        <v>20</v>
      </c>
    </row>
    <row r="22" spans="1:1" x14ac:dyDescent="0.25">
      <c r="A22" s="59">
        <v>21</v>
      </c>
    </row>
    <row r="23" spans="1:1" x14ac:dyDescent="0.25">
      <c r="A23" s="59">
        <v>22</v>
      </c>
    </row>
    <row r="24" spans="1:1" x14ac:dyDescent="0.25">
      <c r="A24" s="59">
        <v>23</v>
      </c>
    </row>
    <row r="25" spans="1:1" x14ac:dyDescent="0.25">
      <c r="A25" s="59">
        <v>24</v>
      </c>
    </row>
    <row r="26" spans="1:1" x14ac:dyDescent="0.25">
      <c r="A26" s="59">
        <v>25</v>
      </c>
    </row>
    <row r="27" spans="1:1" x14ac:dyDescent="0.25">
      <c r="A27" s="59">
        <v>26</v>
      </c>
    </row>
    <row r="28" spans="1:1" x14ac:dyDescent="0.25">
      <c r="A28" s="59">
        <v>27</v>
      </c>
    </row>
    <row r="29" spans="1:1" x14ac:dyDescent="0.25">
      <c r="A29" s="59">
        <v>28</v>
      </c>
    </row>
    <row r="30" spans="1:1" x14ac:dyDescent="0.25">
      <c r="A30" s="59">
        <v>29</v>
      </c>
    </row>
    <row r="31" spans="1:1" x14ac:dyDescent="0.25">
      <c r="A31" s="59">
        <v>30</v>
      </c>
    </row>
    <row r="32" spans="1:1" x14ac:dyDescent="0.25">
      <c r="A32" s="59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CHOIX ANNEE</vt:lpstr>
      <vt:lpstr>CALENDRIER</vt:lpstr>
      <vt:lpstr>Explications</vt:lpstr>
      <vt:lpstr>Liste</vt:lpstr>
      <vt:lpstr>Day</vt:lpstr>
      <vt:lpstr>JoursCalculés</vt:lpstr>
      <vt:lpstr>JoursFériés</vt:lpstr>
      <vt:lpstr>Month</vt:lpstr>
      <vt:lpstr>TableFériés</vt:lpstr>
      <vt:lpstr>CALENDRIER!Zone_d_impression</vt:lpstr>
    </vt:vector>
  </TitlesOfParts>
  <Company>cpi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chevalier</dc:creator>
  <cp:lastModifiedBy>FRED</cp:lastModifiedBy>
  <cp:lastPrinted>2014-10-27T18:52:14Z</cp:lastPrinted>
  <dcterms:created xsi:type="dcterms:W3CDTF">2010-07-15T07:38:45Z</dcterms:created>
  <dcterms:modified xsi:type="dcterms:W3CDTF">2014-11-03T17:31:29Z</dcterms:modified>
</cp:coreProperties>
</file>