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60" windowWidth="18915" windowHeight="11835" activeTab="1"/>
  </bookViews>
  <sheets>
    <sheet name="Feuil1" sheetId="1" r:id="rId1"/>
    <sheet name="Feuil2" sheetId="2" r:id="rId2"/>
  </sheets>
  <externalReferences>
    <externalReference r:id="rId3"/>
  </externalReferences>
  <calcPr calcId="145621"/>
</workbook>
</file>

<file path=xl/calcChain.xml><?xml version="1.0" encoding="utf-8"?>
<calcChain xmlns="http://schemas.openxmlformats.org/spreadsheetml/2006/main">
  <c r="N17" i="2" l="1"/>
  <c r="M17" i="2"/>
  <c r="L17" i="2"/>
  <c r="J17" i="2"/>
  <c r="I17" i="2"/>
  <c r="H17" i="2"/>
  <c r="F17" i="2"/>
  <c r="E17" i="2"/>
  <c r="D17" i="2"/>
  <c r="C17" i="2"/>
  <c r="B17" i="2"/>
  <c r="O16" i="2"/>
  <c r="K16" i="2"/>
  <c r="G16" i="2"/>
  <c r="O15" i="2"/>
  <c r="K15" i="2"/>
  <c r="G15" i="2"/>
  <c r="O14" i="2"/>
  <c r="K14" i="2"/>
  <c r="G14" i="2"/>
  <c r="O13" i="2"/>
  <c r="K13" i="2"/>
  <c r="G13" i="2"/>
  <c r="O12" i="2"/>
  <c r="K12" i="2"/>
  <c r="G12" i="2"/>
  <c r="O11" i="2"/>
  <c r="K11" i="2"/>
  <c r="G11" i="2"/>
  <c r="O10" i="2"/>
  <c r="K10" i="2"/>
  <c r="G10" i="2"/>
  <c r="O9" i="2"/>
  <c r="K9" i="2"/>
  <c r="G9" i="2"/>
  <c r="O8" i="2"/>
  <c r="K8" i="2"/>
  <c r="G8" i="2"/>
  <c r="O7" i="2"/>
  <c r="K7" i="2"/>
  <c r="G7" i="2"/>
  <c r="O6" i="2"/>
  <c r="K6" i="2"/>
  <c r="G6" i="2"/>
  <c r="O5" i="2"/>
  <c r="K5" i="2"/>
  <c r="G5" i="2"/>
  <c r="O4" i="2"/>
  <c r="O17" i="2" s="1"/>
  <c r="K4" i="2"/>
  <c r="K17" i="2" s="1"/>
  <c r="G4" i="2"/>
  <c r="G17" i="2" s="1"/>
  <c r="F74" i="1"/>
  <c r="D74" i="1"/>
  <c r="C74" i="1"/>
  <c r="I73" i="1"/>
  <c r="G73" i="1"/>
  <c r="E73" i="1"/>
  <c r="H73" i="1" s="1"/>
  <c r="I72" i="1"/>
  <c r="G72" i="1"/>
  <c r="E72" i="1"/>
  <c r="H72" i="1" s="1"/>
  <c r="J72" i="1" s="1"/>
  <c r="I71" i="1"/>
  <c r="G71" i="1"/>
  <c r="E71" i="1"/>
  <c r="H71" i="1" s="1"/>
  <c r="I70" i="1"/>
  <c r="G70" i="1"/>
  <c r="E70" i="1"/>
  <c r="H70" i="1" s="1"/>
  <c r="J70" i="1" s="1"/>
  <c r="I69" i="1"/>
  <c r="G69" i="1"/>
  <c r="E69" i="1"/>
  <c r="H69" i="1" s="1"/>
  <c r="I68" i="1"/>
  <c r="G68" i="1"/>
  <c r="E68" i="1"/>
  <c r="H68" i="1" s="1"/>
  <c r="J68" i="1" s="1"/>
  <c r="I67" i="1"/>
  <c r="G67" i="1"/>
  <c r="E67" i="1"/>
  <c r="H67" i="1" s="1"/>
  <c r="I66" i="1"/>
  <c r="G66" i="1"/>
  <c r="E66" i="1"/>
  <c r="H66" i="1" s="1"/>
  <c r="J66" i="1" s="1"/>
  <c r="I65" i="1"/>
  <c r="G65" i="1"/>
  <c r="E65" i="1"/>
  <c r="H65" i="1" s="1"/>
  <c r="I64" i="1"/>
  <c r="G64" i="1"/>
  <c r="E64" i="1"/>
  <c r="H64" i="1" s="1"/>
  <c r="J64" i="1" s="1"/>
  <c r="I63" i="1"/>
  <c r="G63" i="1"/>
  <c r="E63" i="1"/>
  <c r="H63" i="1" s="1"/>
  <c r="I62" i="1"/>
  <c r="G62" i="1"/>
  <c r="E62" i="1"/>
  <c r="H62" i="1" s="1"/>
  <c r="J62" i="1" s="1"/>
  <c r="I61" i="1"/>
  <c r="I74" i="1" s="1"/>
  <c r="G61" i="1"/>
  <c r="G74" i="1" s="1"/>
  <c r="E61" i="1"/>
  <c r="E74" i="1" s="1"/>
  <c r="C57" i="1"/>
  <c r="F54" i="1"/>
  <c r="D54" i="1"/>
  <c r="C54" i="1"/>
  <c r="F53" i="1"/>
  <c r="D53" i="1"/>
  <c r="C53" i="1"/>
  <c r="H52" i="1"/>
  <c r="F52" i="1"/>
  <c r="D52" i="1"/>
  <c r="C52" i="1"/>
  <c r="F51" i="1"/>
  <c r="D51" i="1"/>
  <c r="C51" i="1"/>
  <c r="F50" i="1"/>
  <c r="D50" i="1"/>
  <c r="C50" i="1"/>
  <c r="F49" i="1"/>
  <c r="D49" i="1"/>
  <c r="C49" i="1"/>
  <c r="F48" i="1"/>
  <c r="D48" i="1"/>
  <c r="C48" i="1"/>
  <c r="F47" i="1"/>
  <c r="D47" i="1"/>
  <c r="C47" i="1"/>
  <c r="F46" i="1"/>
  <c r="D46" i="1"/>
  <c r="C46" i="1"/>
  <c r="F45" i="1"/>
  <c r="D45" i="1"/>
  <c r="C45" i="1"/>
  <c r="H44" i="1"/>
  <c r="H55" i="1" s="1"/>
  <c r="F44" i="1"/>
  <c r="D44" i="1"/>
  <c r="J44" i="1" s="1"/>
  <c r="I44" i="1" s="1"/>
  <c r="C44" i="1"/>
  <c r="F43" i="1"/>
  <c r="D43" i="1"/>
  <c r="C43" i="1"/>
  <c r="C55" i="1" s="1"/>
  <c r="F42" i="1"/>
  <c r="F55" i="1" s="1"/>
  <c r="D42" i="1"/>
  <c r="D55" i="1" s="1"/>
  <c r="C42" i="1"/>
  <c r="G41" i="1"/>
  <c r="F41" i="1"/>
  <c r="E41" i="1"/>
  <c r="D41" i="1"/>
  <c r="C41" i="1"/>
  <c r="J40" i="1"/>
  <c r="C40" i="1"/>
  <c r="E38" i="1"/>
  <c r="E36" i="1"/>
  <c r="C36" i="1"/>
  <c r="G35" i="1"/>
  <c r="F35" i="1"/>
  <c r="H34" i="1"/>
  <c r="G34" i="1"/>
  <c r="F34" i="1"/>
  <c r="G33" i="1"/>
  <c r="F33" i="1"/>
  <c r="H32" i="1"/>
  <c r="G32" i="1"/>
  <c r="F32" i="1"/>
  <c r="G31" i="1"/>
  <c r="F31" i="1"/>
  <c r="H30" i="1"/>
  <c r="G30" i="1"/>
  <c r="F30" i="1"/>
  <c r="G29" i="1"/>
  <c r="F29" i="1"/>
  <c r="H28" i="1"/>
  <c r="G28" i="1"/>
  <c r="F28" i="1"/>
  <c r="G27" i="1"/>
  <c r="F27" i="1"/>
  <c r="H26" i="1"/>
  <c r="G26" i="1"/>
  <c r="F26" i="1"/>
  <c r="G25" i="1"/>
  <c r="F25" i="1"/>
  <c r="H24" i="1"/>
  <c r="G24" i="1"/>
  <c r="F24" i="1"/>
  <c r="G23" i="1"/>
  <c r="G36" i="1" s="1"/>
  <c r="F23" i="1"/>
  <c r="F36" i="1" s="1"/>
  <c r="C21" i="1"/>
  <c r="F19" i="1"/>
  <c r="D19" i="1"/>
  <c r="C19" i="1"/>
  <c r="J18" i="1"/>
  <c r="K18" i="1" s="1"/>
  <c r="G18" i="1"/>
  <c r="G54" i="1" s="1"/>
  <c r="E18" i="1"/>
  <c r="E54" i="1" s="1"/>
  <c r="K17" i="1"/>
  <c r="J17" i="1"/>
  <c r="G17" i="1"/>
  <c r="G53" i="1" s="1"/>
  <c r="E17" i="1"/>
  <c r="H17" i="1" s="1"/>
  <c r="J16" i="1"/>
  <c r="K16" i="1" s="1"/>
  <c r="G16" i="1"/>
  <c r="G52" i="1" s="1"/>
  <c r="E16" i="1"/>
  <c r="E52" i="1" s="1"/>
  <c r="K15" i="1"/>
  <c r="J15" i="1"/>
  <c r="G15" i="1"/>
  <c r="G51" i="1" s="1"/>
  <c r="E15" i="1"/>
  <c r="E51" i="1" s="1"/>
  <c r="J14" i="1"/>
  <c r="K14" i="1" s="1"/>
  <c r="G14" i="1"/>
  <c r="G50" i="1" s="1"/>
  <c r="E14" i="1"/>
  <c r="E50" i="1" s="1"/>
  <c r="K13" i="1"/>
  <c r="J13" i="1"/>
  <c r="G13" i="1"/>
  <c r="G49" i="1" s="1"/>
  <c r="E13" i="1"/>
  <c r="E49" i="1" s="1"/>
  <c r="J12" i="1"/>
  <c r="K12" i="1" s="1"/>
  <c r="G12" i="1"/>
  <c r="G48" i="1" s="1"/>
  <c r="E12" i="1"/>
  <c r="E48" i="1" s="1"/>
  <c r="K11" i="1"/>
  <c r="J11" i="1"/>
  <c r="G11" i="1"/>
  <c r="G47" i="1" s="1"/>
  <c r="E11" i="1"/>
  <c r="E47" i="1" s="1"/>
  <c r="J10" i="1"/>
  <c r="K10" i="1" s="1"/>
  <c r="G10" i="1"/>
  <c r="G46" i="1" s="1"/>
  <c r="E10" i="1"/>
  <c r="E46" i="1" s="1"/>
  <c r="K9" i="1"/>
  <c r="J9" i="1"/>
  <c r="G9" i="1"/>
  <c r="G45" i="1" s="1"/>
  <c r="E9" i="1"/>
  <c r="E45" i="1" s="1"/>
  <c r="J8" i="1"/>
  <c r="K8" i="1" s="1"/>
  <c r="G8" i="1"/>
  <c r="G44" i="1" s="1"/>
  <c r="E8" i="1"/>
  <c r="E44" i="1" s="1"/>
  <c r="K7" i="1"/>
  <c r="J7" i="1"/>
  <c r="G7" i="1"/>
  <c r="G43" i="1" s="1"/>
  <c r="E7" i="1"/>
  <c r="H7" i="1" s="1"/>
  <c r="J6" i="1"/>
  <c r="K6" i="1" s="1"/>
  <c r="G6" i="1"/>
  <c r="G42" i="1" s="1"/>
  <c r="G55" i="1" s="1"/>
  <c r="E6" i="1"/>
  <c r="E42" i="1" s="1"/>
  <c r="K19" i="1" l="1"/>
  <c r="J46" i="1"/>
  <c r="I46" i="1" s="1"/>
  <c r="J48" i="1"/>
  <c r="I48" i="1" s="1"/>
  <c r="J50" i="1"/>
  <c r="I50" i="1" s="1"/>
  <c r="I7" i="1"/>
  <c r="L7" i="1" s="1"/>
  <c r="D24" i="1" s="1"/>
  <c r="I24" i="1" s="1"/>
  <c r="J24" i="1" s="1"/>
  <c r="H8" i="1"/>
  <c r="I9" i="1"/>
  <c r="L9" i="1" s="1"/>
  <c r="D26" i="1" s="1"/>
  <c r="I26" i="1" s="1"/>
  <c r="J26" i="1" s="1"/>
  <c r="H10" i="1"/>
  <c r="I11" i="1"/>
  <c r="L11" i="1" s="1"/>
  <c r="D28" i="1" s="1"/>
  <c r="I28" i="1" s="1"/>
  <c r="J28" i="1" s="1"/>
  <c r="H12" i="1"/>
  <c r="I13" i="1"/>
  <c r="L13" i="1" s="1"/>
  <c r="D30" i="1" s="1"/>
  <c r="I30" i="1" s="1"/>
  <c r="J30" i="1" s="1"/>
  <c r="H14" i="1"/>
  <c r="I15" i="1"/>
  <c r="L15" i="1" s="1"/>
  <c r="D32" i="1" s="1"/>
  <c r="I32" i="1" s="1"/>
  <c r="J32" i="1" s="1"/>
  <c r="H16" i="1"/>
  <c r="I17" i="1"/>
  <c r="L17" i="1" s="1"/>
  <c r="D34" i="1" s="1"/>
  <c r="I34" i="1" s="1"/>
  <c r="J34" i="1" s="1"/>
  <c r="H18" i="1"/>
  <c r="J19" i="1"/>
  <c r="J42" i="1"/>
  <c r="E43" i="1"/>
  <c r="J43" i="1" s="1"/>
  <c r="I43" i="1" s="1"/>
  <c r="E53" i="1"/>
  <c r="J53" i="1" s="1"/>
  <c r="I53" i="1" s="1"/>
  <c r="J54" i="1"/>
  <c r="I54" i="1" s="1"/>
  <c r="H6" i="1"/>
  <c r="H19" i="1" s="1"/>
  <c r="I6" i="1"/>
  <c r="I8" i="1"/>
  <c r="L8" i="1" s="1"/>
  <c r="D25" i="1" s="1"/>
  <c r="I25" i="1" s="1"/>
  <c r="J25" i="1" s="1"/>
  <c r="H9" i="1"/>
  <c r="I10" i="1"/>
  <c r="L10" i="1" s="1"/>
  <c r="D27" i="1" s="1"/>
  <c r="I27" i="1" s="1"/>
  <c r="J27" i="1" s="1"/>
  <c r="H11" i="1"/>
  <c r="I12" i="1"/>
  <c r="L12" i="1" s="1"/>
  <c r="D29" i="1" s="1"/>
  <c r="I29" i="1" s="1"/>
  <c r="J29" i="1" s="1"/>
  <c r="H13" i="1"/>
  <c r="I14" i="1"/>
  <c r="L14" i="1" s="1"/>
  <c r="D31" i="1" s="1"/>
  <c r="I31" i="1" s="1"/>
  <c r="J31" i="1" s="1"/>
  <c r="H15" i="1"/>
  <c r="I16" i="1"/>
  <c r="L16" i="1" s="1"/>
  <c r="D33" i="1" s="1"/>
  <c r="I33" i="1" s="1"/>
  <c r="J33" i="1" s="1"/>
  <c r="I18" i="1"/>
  <c r="L18" i="1" s="1"/>
  <c r="D35" i="1" s="1"/>
  <c r="I35" i="1" s="1"/>
  <c r="J35" i="1" s="1"/>
  <c r="E19" i="1"/>
  <c r="G19" i="1"/>
  <c r="J45" i="1"/>
  <c r="I45" i="1" s="1"/>
  <c r="J47" i="1"/>
  <c r="I47" i="1" s="1"/>
  <c r="J49" i="1"/>
  <c r="I49" i="1" s="1"/>
  <c r="J51" i="1"/>
  <c r="I51" i="1" s="1"/>
  <c r="J52" i="1"/>
  <c r="I52" i="1" s="1"/>
  <c r="J63" i="1"/>
  <c r="H25" i="1" s="1"/>
  <c r="J65" i="1"/>
  <c r="H27" i="1" s="1"/>
  <c r="J67" i="1"/>
  <c r="H29" i="1" s="1"/>
  <c r="J69" i="1"/>
  <c r="H31" i="1" s="1"/>
  <c r="J71" i="1"/>
  <c r="H33" i="1" s="1"/>
  <c r="J73" i="1"/>
  <c r="H35" i="1" s="1"/>
  <c r="H61" i="1"/>
  <c r="H74" i="1" l="1"/>
  <c r="J61" i="1"/>
  <c r="I19" i="1"/>
  <c r="J55" i="1"/>
  <c r="I42" i="1"/>
  <c r="I55" i="1" s="1"/>
  <c r="L6" i="1"/>
  <c r="E55" i="1"/>
  <c r="J74" i="1" l="1"/>
  <c r="H23" i="1"/>
  <c r="H36" i="1" s="1"/>
  <c r="D23" i="1"/>
  <c r="L19" i="1"/>
  <c r="D36" i="1" l="1"/>
  <c r="I23" i="1"/>
  <c r="I36" i="1" l="1"/>
  <c r="J23" i="1"/>
  <c r="J36" i="1" s="1"/>
</calcChain>
</file>

<file path=xl/sharedStrings.xml><?xml version="1.0" encoding="utf-8"?>
<sst xmlns="http://schemas.openxmlformats.org/spreadsheetml/2006/main" count="207" uniqueCount="57">
  <si>
    <t>PRIMES CHAUFFEURS</t>
  </si>
  <si>
    <t>NOV. 17</t>
  </si>
  <si>
    <t>N°</t>
  </si>
  <si>
    <t>NAVETTES</t>
  </si>
  <si>
    <t>TOTAL</t>
  </si>
  <si>
    <t xml:space="preserve">PRIMES </t>
  </si>
  <si>
    <t>EXPORT</t>
  </si>
  <si>
    <t>PRIMES</t>
  </si>
  <si>
    <t>LTTR 483 AH</t>
  </si>
  <si>
    <t>LTTR 275 AF</t>
  </si>
  <si>
    <t>LTTR 273 AF</t>
  </si>
  <si>
    <t>LTTR 797 AJ</t>
  </si>
  <si>
    <t>LTTR 798 AJ</t>
  </si>
  <si>
    <t>LTTR 175 AL</t>
  </si>
  <si>
    <t>LTTR 689 AM</t>
  </si>
  <si>
    <t>LTTR 690 AM</t>
  </si>
  <si>
    <t>LTTR 691 AM</t>
  </si>
  <si>
    <t>LTTR 917 AM</t>
  </si>
  <si>
    <t>LTTR 905 AN</t>
  </si>
  <si>
    <t>LTTR 906 AN</t>
  </si>
  <si>
    <t>LTTR 907 AN</t>
  </si>
  <si>
    <t xml:space="preserve">N° </t>
  </si>
  <si>
    <t>SALAIRE</t>
  </si>
  <si>
    <t>MOTORBOY</t>
  </si>
  <si>
    <t>&gt; 50m³</t>
  </si>
  <si>
    <r>
      <t>&lt; 40m</t>
    </r>
    <r>
      <rPr>
        <b/>
        <sz val="12"/>
        <color theme="1"/>
        <rFont val="Calibri"/>
        <family val="2"/>
      </rPr>
      <t>³</t>
    </r>
  </si>
  <si>
    <t>Prime Spéciale</t>
  </si>
  <si>
    <t>Primes nettes</t>
  </si>
  <si>
    <t xml:space="preserve"> </t>
  </si>
  <si>
    <t>Total</t>
  </si>
  <si>
    <t>MRS BERTOUA</t>
  </si>
  <si>
    <t>Gasoil Navettes</t>
  </si>
  <si>
    <t>Total Nvettes</t>
  </si>
  <si>
    <t>Export</t>
  </si>
  <si>
    <t>Total Chiffre d'Affaires</t>
  </si>
  <si>
    <t>CALCUL DES SALAIRES, PRIMES, CONSOS GASOIL ET CHIFFRE D'AFFAIRES MOIS DE DECEMBRE 18</t>
  </si>
  <si>
    <t>Décembre</t>
  </si>
  <si>
    <t>CAMIONS</t>
  </si>
  <si>
    <t>UFA10008</t>
  </si>
  <si>
    <t>UFA10009</t>
  </si>
  <si>
    <t>UFA10010</t>
  </si>
  <si>
    <t>UFA10012</t>
  </si>
  <si>
    <t>UFA10064</t>
  </si>
  <si>
    <t>EXPORTS</t>
  </si>
  <si>
    <t>CA NAVETTES</t>
  </si>
  <si>
    <t>CA EXPORTS</t>
  </si>
  <si>
    <t>CA TOTAL</t>
  </si>
  <si>
    <t>PRIME SPC</t>
  </si>
  <si>
    <t>TTAL SAL+PRIMES</t>
  </si>
  <si>
    <t>OCT. 17</t>
  </si>
  <si>
    <t>RECAP SALAIRES  NETS NOV. 17</t>
  </si>
  <si>
    <t>Prévisions Gasoil Navettes + MRS Bertoua  NOV. 17</t>
  </si>
  <si>
    <t>NOMBRE DE NAVETTES</t>
  </si>
  <si>
    <t>CHIFFRE D'AFFAIRES CLOBAL NOV. 17</t>
  </si>
  <si>
    <t>UNE FONCTION NB.SI ME DONNAIT LE NOMBRE DE VOYAGE / CAMION SUR UNE FACTURE EN COURS</t>
  </si>
  <si>
    <t>PRIME SUPLEMENTAIRE</t>
  </si>
  <si>
    <t>CHIFFRE DAFFAIRE AVEC UNE FONCTION SOMME.SI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</si>
</sst>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-* #,##0.00\ _€_-;\-* #,##0.00\ _€_-;_-* &quot;-&quot;??\ _€_-;_-@_-"/>
    <numFmt numFmtId="164" formatCode="_(* #,##0_);_(* \(#,##0\);_(* &quot;-&quot;??_);_(@_)"/>
    <numFmt numFmtId="165" formatCode="#,##0_ ;[Red]\-#,##0\ "/>
    <numFmt numFmtId="166" formatCode="_-* #,##0\ _€_-;\-* #,##0\ _€_-;_-* &quot;-&quot;??\ _€_-;_-@_-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22"/>
      <color theme="1"/>
      <name val="Baskerville Old Face"/>
      <family val="1"/>
    </font>
    <font>
      <b/>
      <sz val="12"/>
      <color theme="1"/>
      <name val="Calibri"/>
      <family val="2"/>
      <scheme val="minor"/>
    </font>
    <font>
      <sz val="12"/>
      <color theme="1"/>
      <name val="Perpetua"/>
      <family val="1"/>
    </font>
    <font>
      <b/>
      <i/>
      <sz val="12"/>
      <color theme="1"/>
      <name val="Perpetua"/>
      <family val="1"/>
    </font>
    <font>
      <b/>
      <i/>
      <sz val="12"/>
      <color theme="1"/>
      <name val="Arial Narrow"/>
      <family val="2"/>
    </font>
    <font>
      <b/>
      <i/>
      <sz val="11"/>
      <color theme="1"/>
      <name val="Arial Narrow"/>
      <family val="2"/>
    </font>
    <font>
      <b/>
      <sz val="12"/>
      <color theme="1"/>
      <name val="Calibri"/>
      <family val="2"/>
    </font>
    <font>
      <b/>
      <sz val="12"/>
      <color rgb="FFFF0000"/>
      <name val="Calibri"/>
      <family val="2"/>
      <scheme val="minor"/>
    </font>
    <font>
      <b/>
      <sz val="12"/>
      <color theme="1"/>
      <name val="Baskerville Old Face"/>
      <family val="1"/>
    </font>
    <font>
      <b/>
      <u/>
      <sz val="12"/>
      <color theme="1"/>
      <name val="Calibri"/>
      <family val="2"/>
      <scheme val="minor"/>
    </font>
    <font>
      <b/>
      <sz val="14"/>
      <color theme="1"/>
      <name val="Perpetua"/>
      <family val="1"/>
    </font>
    <font>
      <sz val="11"/>
      <color theme="0"/>
      <name val="Perpetua"/>
      <family val="1"/>
    </font>
    <font>
      <sz val="11"/>
      <color theme="1"/>
      <name val="Perpetua"/>
      <family val="1"/>
    </font>
    <font>
      <b/>
      <sz val="11"/>
      <color theme="1"/>
      <name val="Perpetua"/>
      <family val="1"/>
    </font>
  </fonts>
  <fills count="5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30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indexed="64"/>
      </left>
      <right/>
      <top style="medium">
        <color indexed="64"/>
      </top>
      <bottom style="dashed">
        <color indexed="64"/>
      </bottom>
      <diagonal/>
    </border>
    <border>
      <left/>
      <right/>
      <top style="medium">
        <color indexed="64"/>
      </top>
      <bottom style="dashed">
        <color indexed="64"/>
      </bottom>
      <diagonal/>
    </border>
    <border>
      <left/>
      <right style="thin">
        <color indexed="64"/>
      </right>
      <top style="medium">
        <color indexed="64"/>
      </top>
      <bottom style="dashed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thin">
        <color indexed="64"/>
      </right>
      <top style="dashed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auto="1"/>
      </left>
      <right style="thin">
        <color auto="1"/>
      </right>
      <top style="hair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hair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/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/>
      <diagonal/>
    </border>
    <border>
      <left/>
      <right style="medium">
        <color auto="1"/>
      </right>
      <top style="medium">
        <color indexed="64"/>
      </top>
      <bottom style="dashed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11">
    <xf numFmtId="0" fontId="0" fillId="0" borderId="0" xfId="0"/>
    <xf numFmtId="0" fontId="3" fillId="0" borderId="0" xfId="0" applyFont="1" applyFill="1"/>
    <xf numFmtId="0" fontId="3" fillId="0" borderId="0" xfId="0" applyFont="1"/>
    <xf numFmtId="1" fontId="4" fillId="0" borderId="0" xfId="0" applyNumberFormat="1" applyFont="1"/>
    <xf numFmtId="164" fontId="3" fillId="0" borderId="0" xfId="1" applyNumberFormat="1" applyFont="1"/>
    <xf numFmtId="165" fontId="3" fillId="0" borderId="0" xfId="0" applyNumberFormat="1" applyFont="1" applyAlignment="1">
      <alignment horizontal="center" vertical="center"/>
    </xf>
    <xf numFmtId="1" fontId="3" fillId="0" borderId="0" xfId="0" applyNumberFormat="1" applyFont="1"/>
    <xf numFmtId="165" fontId="3" fillId="0" borderId="0" xfId="0" applyNumberFormat="1" applyFont="1"/>
    <xf numFmtId="1" fontId="5" fillId="2" borderId="8" xfId="0" applyNumberFormat="1" applyFont="1" applyFill="1" applyBorder="1" applyAlignment="1">
      <alignment horizontal="center" vertical="center"/>
    </xf>
    <xf numFmtId="1" fontId="5" fillId="2" borderId="9" xfId="0" applyNumberFormat="1" applyFont="1" applyFill="1" applyBorder="1" applyAlignment="1">
      <alignment horizontal="center" vertical="center"/>
    </xf>
    <xf numFmtId="0" fontId="3" fillId="2" borderId="12" xfId="0" applyFont="1" applyFill="1" applyBorder="1"/>
    <xf numFmtId="1" fontId="3" fillId="0" borderId="13" xfId="0" applyNumberFormat="1" applyFont="1" applyBorder="1" applyAlignment="1">
      <alignment horizontal="center"/>
    </xf>
    <xf numFmtId="1" fontId="3" fillId="0" borderId="14" xfId="0" applyNumberFormat="1" applyFont="1" applyBorder="1" applyAlignment="1">
      <alignment horizontal="center"/>
    </xf>
    <xf numFmtId="165" fontId="3" fillId="0" borderId="14" xfId="0" applyNumberFormat="1" applyFont="1" applyBorder="1" applyAlignment="1">
      <alignment horizontal="center"/>
    </xf>
    <xf numFmtId="1" fontId="3" fillId="0" borderId="15" xfId="0" applyNumberFormat="1" applyFont="1" applyBorder="1" applyAlignment="1">
      <alignment horizontal="center"/>
    </xf>
    <xf numFmtId="164" fontId="5" fillId="0" borderId="15" xfId="1" applyNumberFormat="1" applyFont="1" applyBorder="1"/>
    <xf numFmtId="1" fontId="3" fillId="0" borderId="14" xfId="0" applyNumberFormat="1" applyFont="1" applyBorder="1" applyAlignment="1">
      <alignment horizontal="center" vertical="center"/>
    </xf>
    <xf numFmtId="164" fontId="5" fillId="2" borderId="16" xfId="1" applyNumberFormat="1" applyFont="1" applyFill="1" applyBorder="1"/>
    <xf numFmtId="0" fontId="3" fillId="2" borderId="17" xfId="0" applyFont="1" applyFill="1" applyBorder="1"/>
    <xf numFmtId="164" fontId="5" fillId="0" borderId="13" xfId="1" applyNumberFormat="1" applyFont="1" applyBorder="1"/>
    <xf numFmtId="164" fontId="5" fillId="2" borderId="18" xfId="1" applyNumberFormat="1" applyFont="1" applyFill="1" applyBorder="1"/>
    <xf numFmtId="0" fontId="0" fillId="0" borderId="0" xfId="0" applyAlignment="1">
      <alignment horizontal="center" vertical="center"/>
    </xf>
    <xf numFmtId="0" fontId="5" fillId="2" borderId="19" xfId="0" applyFont="1" applyFill="1" applyBorder="1" applyAlignment="1">
      <alignment horizontal="center" vertical="center"/>
    </xf>
    <xf numFmtId="1" fontId="5" fillId="2" borderId="20" xfId="0" applyNumberFormat="1" applyFont="1" applyFill="1" applyBorder="1" applyAlignment="1" applyProtection="1">
      <alignment horizontal="center" vertical="center"/>
    </xf>
    <xf numFmtId="166" fontId="5" fillId="2" borderId="20" xfId="1" applyNumberFormat="1" applyFont="1" applyFill="1" applyBorder="1" applyAlignment="1" applyProtection="1">
      <alignment horizontal="center" vertical="center"/>
    </xf>
    <xf numFmtId="166" fontId="5" fillId="2" borderId="21" xfId="1" applyNumberFormat="1" applyFont="1" applyFill="1" applyBorder="1" applyAlignment="1" applyProtection="1">
      <alignment horizontal="center" vertical="center"/>
    </xf>
    <xf numFmtId="166" fontId="5" fillId="2" borderId="19" xfId="1" applyNumberFormat="1" applyFont="1" applyFill="1" applyBorder="1" applyAlignment="1" applyProtection="1">
      <alignment horizontal="center" vertical="center"/>
    </xf>
    <xf numFmtId="0" fontId="6" fillId="0" borderId="0" xfId="0" applyFont="1"/>
    <xf numFmtId="164" fontId="6" fillId="0" borderId="0" xfId="1" applyNumberFormat="1" applyFont="1"/>
    <xf numFmtId="1" fontId="8" fillId="2" borderId="19" xfId="0" applyNumberFormat="1" applyFont="1" applyFill="1" applyBorder="1" applyAlignment="1">
      <alignment horizontal="center" vertical="center" wrapText="1"/>
    </xf>
    <xf numFmtId="1" fontId="8" fillId="2" borderId="20" xfId="0" applyNumberFormat="1" applyFont="1" applyFill="1" applyBorder="1" applyAlignment="1">
      <alignment horizontal="center" vertical="center" wrapText="1"/>
    </xf>
    <xf numFmtId="1" fontId="8" fillId="2" borderId="23" xfId="0" applyNumberFormat="1" applyFont="1" applyFill="1" applyBorder="1" applyAlignment="1">
      <alignment horizontal="center" vertical="center" wrapText="1"/>
    </xf>
    <xf numFmtId="1" fontId="9" fillId="2" borderId="23" xfId="0" applyNumberFormat="1" applyFont="1" applyFill="1" applyBorder="1" applyAlignment="1">
      <alignment horizontal="center" vertical="center" wrapText="1"/>
    </xf>
    <xf numFmtId="1" fontId="8" fillId="2" borderId="24" xfId="0" applyNumberFormat="1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166" fontId="3" fillId="0" borderId="0" xfId="0" applyNumberFormat="1" applyFont="1"/>
    <xf numFmtId="164" fontId="3" fillId="0" borderId="25" xfId="1" applyNumberFormat="1" applyFont="1" applyBorder="1"/>
    <xf numFmtId="165" fontId="3" fillId="0" borderId="25" xfId="1" applyNumberFormat="1" applyFont="1" applyBorder="1"/>
    <xf numFmtId="164" fontId="5" fillId="0" borderId="13" xfId="1" quotePrefix="1" applyNumberFormat="1" applyFont="1" applyBorder="1"/>
    <xf numFmtId="164" fontId="11" fillId="0" borderId="13" xfId="1" quotePrefix="1" applyNumberFormat="1" applyFont="1" applyBorder="1"/>
    <xf numFmtId="165" fontId="5" fillId="0" borderId="25" xfId="1" applyNumberFormat="1" applyFont="1" applyBorder="1"/>
    <xf numFmtId="164" fontId="3" fillId="0" borderId="13" xfId="1" applyNumberFormat="1" applyFont="1" applyBorder="1"/>
    <xf numFmtId="165" fontId="3" fillId="0" borderId="13" xfId="1" applyNumberFormat="1" applyFont="1" applyBorder="1"/>
    <xf numFmtId="0" fontId="3" fillId="2" borderId="17" xfId="0" applyFont="1" applyFill="1" applyBorder="1" applyAlignment="1">
      <alignment vertical="center"/>
    </xf>
    <xf numFmtId="164" fontId="3" fillId="0" borderId="13" xfId="1" applyNumberFormat="1" applyFont="1" applyBorder="1" applyAlignment="1">
      <alignment vertical="center"/>
    </xf>
    <xf numFmtId="164" fontId="3" fillId="0" borderId="25" xfId="1" applyNumberFormat="1" applyFont="1" applyBorder="1" applyAlignment="1">
      <alignment vertical="center"/>
    </xf>
    <xf numFmtId="165" fontId="3" fillId="0" borderId="13" xfId="1" applyNumberFormat="1" applyFont="1" applyBorder="1" applyAlignment="1">
      <alignment vertical="center"/>
    </xf>
    <xf numFmtId="165" fontId="5" fillId="0" borderId="25" xfId="1" applyNumberFormat="1" applyFont="1" applyBorder="1" applyAlignment="1">
      <alignment vertical="center"/>
    </xf>
    <xf numFmtId="164" fontId="5" fillId="2" borderId="18" xfId="1" applyNumberFormat="1" applyFont="1" applyFill="1" applyBorder="1" applyAlignment="1">
      <alignment vertical="center"/>
    </xf>
    <xf numFmtId="164" fontId="5" fillId="2" borderId="19" xfId="1" applyNumberFormat="1" applyFont="1" applyFill="1" applyBorder="1" applyAlignment="1">
      <alignment horizontal="center" vertical="center"/>
    </xf>
    <xf numFmtId="164" fontId="5" fillId="2" borderId="26" xfId="1" applyNumberFormat="1" applyFont="1" applyFill="1" applyBorder="1" applyAlignment="1">
      <alignment horizontal="center" vertical="center"/>
    </xf>
    <xf numFmtId="164" fontId="11" fillId="2" borderId="26" xfId="1" applyNumberFormat="1" applyFont="1" applyFill="1" applyBorder="1" applyAlignment="1">
      <alignment horizontal="center" vertical="center"/>
    </xf>
    <xf numFmtId="1" fontId="7" fillId="0" borderId="0" xfId="0" quotePrefix="1" applyNumberFormat="1" applyFont="1" applyAlignment="1">
      <alignment horizontal="center"/>
    </xf>
    <xf numFmtId="1" fontId="6" fillId="0" borderId="0" xfId="0" applyNumberFormat="1" applyFont="1" applyAlignment="1">
      <alignment horizontal="center" vertical="center"/>
    </xf>
    <xf numFmtId="164" fontId="5" fillId="0" borderId="0" xfId="1" applyNumberFormat="1" applyFont="1"/>
    <xf numFmtId="0" fontId="3" fillId="2" borderId="27" xfId="0" applyFont="1" applyFill="1" applyBorder="1"/>
    <xf numFmtId="1" fontId="3" fillId="0" borderId="15" xfId="0" applyNumberFormat="1" applyFont="1" applyBorder="1"/>
    <xf numFmtId="1" fontId="3" fillId="0" borderId="14" xfId="0" applyNumberFormat="1" applyFont="1" applyBorder="1"/>
    <xf numFmtId="165" fontId="3" fillId="0" borderId="14" xfId="0" applyNumberFormat="1" applyFont="1" applyBorder="1"/>
    <xf numFmtId="164" fontId="3" fillId="0" borderId="28" xfId="1" applyNumberFormat="1" applyFont="1" applyBorder="1"/>
    <xf numFmtId="1" fontId="3" fillId="0" borderId="13" xfId="0" applyNumberFormat="1" applyFont="1" applyBorder="1"/>
    <xf numFmtId="0" fontId="3" fillId="0" borderId="0" xfId="0" applyFont="1" applyFill="1" applyAlignment="1">
      <alignment vertical="center"/>
    </xf>
    <xf numFmtId="1" fontId="3" fillId="0" borderId="13" xfId="0" applyNumberFormat="1" applyFont="1" applyBorder="1" applyAlignment="1">
      <alignment vertical="center"/>
    </xf>
    <xf numFmtId="1" fontId="3" fillId="0" borderId="14" xfId="0" applyNumberFormat="1" applyFont="1" applyBorder="1" applyAlignment="1">
      <alignment vertical="center"/>
    </xf>
    <xf numFmtId="165" fontId="3" fillId="0" borderId="14" xfId="0" applyNumberFormat="1" applyFont="1" applyBorder="1" applyAlignment="1">
      <alignment vertical="center"/>
    </xf>
    <xf numFmtId="164" fontId="3" fillId="0" borderId="28" xfId="1" applyNumberFormat="1" applyFont="1" applyBorder="1" applyAlignment="1">
      <alignment vertical="center"/>
    </xf>
    <xf numFmtId="164" fontId="5" fillId="0" borderId="19" xfId="1" applyNumberFormat="1" applyFont="1" applyBorder="1" applyAlignment="1">
      <alignment horizontal="center" vertical="center"/>
    </xf>
    <xf numFmtId="1" fontId="12" fillId="0" borderId="0" xfId="0" applyNumberFormat="1" applyFont="1"/>
    <xf numFmtId="165" fontId="12" fillId="0" borderId="0" xfId="0" applyNumberFormat="1" applyFont="1"/>
    <xf numFmtId="1" fontId="5" fillId="3" borderId="8" xfId="0" applyNumberFormat="1" applyFont="1" applyFill="1" applyBorder="1" applyAlignment="1">
      <alignment horizontal="center" vertical="center"/>
    </xf>
    <xf numFmtId="164" fontId="3" fillId="0" borderId="0" xfId="0" applyNumberFormat="1" applyFont="1" applyAlignment="1">
      <alignment horizontal="center" vertical="center"/>
    </xf>
    <xf numFmtId="165" fontId="3" fillId="0" borderId="14" xfId="1" quotePrefix="1" applyNumberFormat="1" applyFont="1" applyBorder="1"/>
    <xf numFmtId="165" fontId="3" fillId="0" borderId="14" xfId="1" applyNumberFormat="1" applyFont="1" applyBorder="1"/>
    <xf numFmtId="164" fontId="5" fillId="4" borderId="14" xfId="1" applyNumberFormat="1" applyFont="1" applyFill="1" applyBorder="1"/>
    <xf numFmtId="0" fontId="13" fillId="0" borderId="0" xfId="0" applyFont="1"/>
    <xf numFmtId="0" fontId="5" fillId="3" borderId="19" xfId="0" applyFont="1" applyFill="1" applyBorder="1" applyAlignment="1">
      <alignment horizontal="center" vertical="center"/>
    </xf>
    <xf numFmtId="165" fontId="5" fillId="3" borderId="20" xfId="1" applyNumberFormat="1" applyFont="1" applyFill="1" applyBorder="1" applyAlignment="1" applyProtection="1">
      <alignment horizontal="center" vertical="center"/>
    </xf>
    <xf numFmtId="165" fontId="5" fillId="3" borderId="21" xfId="1" applyNumberFormat="1" applyFont="1" applyFill="1" applyBorder="1" applyAlignment="1" applyProtection="1">
      <alignment horizontal="center" vertical="center"/>
    </xf>
    <xf numFmtId="165" fontId="5" fillId="3" borderId="19" xfId="1" applyNumberFormat="1" applyFont="1" applyFill="1" applyBorder="1" applyAlignment="1" applyProtection="1">
      <alignment horizontal="center" vertical="center"/>
    </xf>
    <xf numFmtId="164" fontId="2" fillId="0" borderId="0" xfId="1" applyNumberFormat="1" applyFont="1"/>
    <xf numFmtId="0" fontId="14" fillId="0" borderId="0" xfId="0" applyFont="1"/>
    <xf numFmtId="0" fontId="15" fillId="0" borderId="0" xfId="0" applyFont="1"/>
    <xf numFmtId="0" fontId="16" fillId="0" borderId="0" xfId="0" applyFont="1"/>
    <xf numFmtId="0" fontId="17" fillId="0" borderId="0" xfId="0" applyFont="1"/>
    <xf numFmtId="165" fontId="16" fillId="0" borderId="0" xfId="1" applyNumberFormat="1" applyFont="1"/>
    <xf numFmtId="165" fontId="17" fillId="0" borderId="0" xfId="1" applyNumberFormat="1" applyFont="1"/>
    <xf numFmtId="0" fontId="5" fillId="3" borderId="1" xfId="0" applyFont="1" applyFill="1" applyBorder="1" applyAlignment="1">
      <alignment horizontal="center" vertical="center"/>
    </xf>
    <xf numFmtId="0" fontId="5" fillId="3" borderId="7" xfId="0" applyFont="1" applyFill="1" applyBorder="1" applyAlignment="1">
      <alignment horizontal="center" vertical="center"/>
    </xf>
    <xf numFmtId="1" fontId="5" fillId="3" borderId="2" xfId="0" applyNumberFormat="1" applyFont="1" applyFill="1" applyBorder="1" applyAlignment="1">
      <alignment horizontal="center" vertical="center"/>
    </xf>
    <xf numFmtId="1" fontId="5" fillId="3" borderId="3" xfId="0" applyNumberFormat="1" applyFont="1" applyFill="1" applyBorder="1" applyAlignment="1">
      <alignment horizontal="center" vertical="center"/>
    </xf>
    <xf numFmtId="1" fontId="5" fillId="3" borderId="29" xfId="0" applyNumberFormat="1" applyFont="1" applyFill="1" applyBorder="1" applyAlignment="1">
      <alignment horizontal="center" vertical="center"/>
    </xf>
    <xf numFmtId="1" fontId="5" fillId="3" borderId="1" xfId="0" applyNumberFormat="1" applyFont="1" applyFill="1" applyBorder="1" applyAlignment="1">
      <alignment horizontal="center" vertical="center" wrapText="1"/>
    </xf>
    <xf numFmtId="1" fontId="5" fillId="3" borderId="7" xfId="0" applyNumberFormat="1" applyFont="1" applyFill="1" applyBorder="1" applyAlignment="1">
      <alignment horizontal="center" vertical="center" wrapText="1"/>
    </xf>
    <xf numFmtId="0" fontId="5" fillId="2" borderId="6" xfId="0" applyFont="1" applyFill="1" applyBorder="1" applyAlignment="1">
      <alignment horizontal="center" vertical="center"/>
    </xf>
    <xf numFmtId="0" fontId="5" fillId="2" borderId="11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0" fontId="5" fillId="2" borderId="7" xfId="0" applyFont="1" applyFill="1" applyBorder="1" applyAlignment="1">
      <alignment horizontal="center" vertical="center"/>
    </xf>
    <xf numFmtId="1" fontId="7" fillId="0" borderId="22" xfId="0" quotePrefix="1" applyNumberFormat="1" applyFont="1" applyBorder="1" applyAlignment="1">
      <alignment horizontal="center"/>
    </xf>
    <xf numFmtId="1" fontId="5" fillId="2" borderId="2" xfId="0" applyNumberFormat="1" applyFont="1" applyFill="1" applyBorder="1" applyAlignment="1">
      <alignment horizontal="center" vertical="center"/>
    </xf>
    <xf numFmtId="1" fontId="5" fillId="2" borderId="3" xfId="0" applyNumberFormat="1" applyFont="1" applyFill="1" applyBorder="1" applyAlignment="1">
      <alignment horizontal="center" vertical="center"/>
    </xf>
    <xf numFmtId="1" fontId="5" fillId="2" borderId="4" xfId="0" applyNumberFormat="1" applyFont="1" applyFill="1" applyBorder="1" applyAlignment="1">
      <alignment horizontal="center" vertical="center"/>
    </xf>
    <xf numFmtId="1" fontId="5" fillId="2" borderId="5" xfId="0" applyNumberFormat="1" applyFont="1" applyFill="1" applyBorder="1" applyAlignment="1">
      <alignment horizontal="center" vertical="center" wrapText="1"/>
    </xf>
    <xf numFmtId="1" fontId="5" fillId="2" borderId="10" xfId="0" applyNumberFormat="1" applyFont="1" applyFill="1" applyBorder="1" applyAlignment="1">
      <alignment horizontal="center" vertical="center" wrapText="1"/>
    </xf>
    <xf numFmtId="164" fontId="5" fillId="2" borderId="6" xfId="1" applyNumberFormat="1" applyFont="1" applyFill="1" applyBorder="1" applyAlignment="1">
      <alignment horizontal="center" vertical="center" wrapText="1"/>
    </xf>
    <xf numFmtId="164" fontId="5" fillId="2" borderId="11" xfId="1" applyNumberFormat="1" applyFont="1" applyFill="1" applyBorder="1" applyAlignment="1">
      <alignment horizontal="center" vertical="center" wrapText="1"/>
    </xf>
    <xf numFmtId="165" fontId="5" fillId="2" borderId="1" xfId="1" applyNumberFormat="1" applyFont="1" applyFill="1" applyBorder="1" applyAlignment="1">
      <alignment horizontal="center" vertical="center"/>
    </xf>
    <xf numFmtId="165" fontId="5" fillId="2" borderId="7" xfId="1" applyNumberFormat="1" applyFont="1" applyFill="1" applyBorder="1" applyAlignment="1">
      <alignment horizontal="center" vertical="center"/>
    </xf>
    <xf numFmtId="1" fontId="4" fillId="0" borderId="0" xfId="0" applyNumberFormat="1" applyFont="1" applyAlignment="1">
      <alignment horizontal="right"/>
    </xf>
    <xf numFmtId="0" fontId="5" fillId="2" borderId="5" xfId="0" applyFont="1" applyFill="1" applyBorder="1" applyAlignment="1">
      <alignment horizontal="center" vertical="center"/>
    </xf>
    <xf numFmtId="0" fontId="5" fillId="2" borderId="10" xfId="0" applyFont="1" applyFill="1" applyBorder="1" applyAlignment="1">
      <alignment horizontal="center" vertical="center"/>
    </xf>
    <xf numFmtId="164" fontId="5" fillId="2" borderId="5" xfId="1" applyNumberFormat="1" applyFont="1" applyFill="1" applyBorder="1" applyAlignment="1">
      <alignment horizontal="center" vertical="center"/>
    </xf>
    <xf numFmtId="164" fontId="5" fillId="2" borderId="10" xfId="1" applyNumberFormat="1" applyFont="1" applyFill="1" applyBorder="1" applyAlignment="1">
      <alignment horizontal="center" vertical="center"/>
    </xf>
    <xf numFmtId="165" fontId="5" fillId="2" borderId="5" xfId="0" applyNumberFormat="1" applyFont="1" applyFill="1" applyBorder="1" applyAlignment="1">
      <alignment horizontal="center" vertical="center"/>
    </xf>
    <xf numFmtId="165" fontId="5" fillId="2" borderId="10" xfId="0" applyNumberFormat="1" applyFont="1" applyFill="1" applyBorder="1" applyAlignment="1">
      <alignment horizontal="center" vertical="center"/>
    </xf>
    <xf numFmtId="0" fontId="0" fillId="4" borderId="0" xfId="0" applyFill="1"/>
    <xf numFmtId="164" fontId="2" fillId="4" borderId="0" xfId="1" applyNumberFormat="1" applyFont="1" applyFill="1"/>
    <xf numFmtId="0" fontId="3" fillId="4" borderId="0" xfId="0" applyFont="1" applyFill="1"/>
    <xf numFmtId="1" fontId="4" fillId="4" borderId="0" xfId="0" applyNumberFormat="1" applyFont="1" applyFill="1" applyAlignment="1">
      <alignment horizontal="right"/>
    </xf>
    <xf numFmtId="1" fontId="4" fillId="4" borderId="0" xfId="0" applyNumberFormat="1" applyFont="1" applyFill="1"/>
    <xf numFmtId="164" fontId="3" fillId="4" borderId="0" xfId="1" applyNumberFormat="1" applyFont="1" applyFill="1"/>
    <xf numFmtId="165" fontId="3" fillId="4" borderId="0" xfId="0" applyNumberFormat="1" applyFont="1" applyFill="1" applyAlignment="1">
      <alignment horizontal="center" vertical="center"/>
    </xf>
    <xf numFmtId="1" fontId="3" fillId="4" borderId="0" xfId="0" applyNumberFormat="1" applyFont="1" applyFill="1"/>
    <xf numFmtId="165" fontId="3" fillId="4" borderId="0" xfId="0" applyNumberFormat="1" applyFont="1" applyFill="1"/>
    <xf numFmtId="0" fontId="5" fillId="4" borderId="1" xfId="0" applyFont="1" applyFill="1" applyBorder="1" applyAlignment="1">
      <alignment horizontal="center" vertical="center"/>
    </xf>
    <xf numFmtId="1" fontId="5" fillId="4" borderId="2" xfId="0" applyNumberFormat="1" applyFont="1" applyFill="1" applyBorder="1" applyAlignment="1">
      <alignment horizontal="center" vertical="center"/>
    </xf>
    <xf numFmtId="1" fontId="5" fillId="4" borderId="3" xfId="0" applyNumberFormat="1" applyFont="1" applyFill="1" applyBorder="1" applyAlignment="1">
      <alignment horizontal="center" vertical="center"/>
    </xf>
    <xf numFmtId="1" fontId="5" fillId="4" borderId="4" xfId="0" applyNumberFormat="1" applyFont="1" applyFill="1" applyBorder="1" applyAlignment="1">
      <alignment horizontal="center" vertical="center"/>
    </xf>
    <xf numFmtId="0" fontId="5" fillId="4" borderId="5" xfId="0" applyFont="1" applyFill="1" applyBorder="1" applyAlignment="1">
      <alignment horizontal="center" vertical="center"/>
    </xf>
    <xf numFmtId="164" fontId="5" fillId="4" borderId="5" xfId="1" applyNumberFormat="1" applyFont="1" applyFill="1" applyBorder="1" applyAlignment="1">
      <alignment horizontal="center" vertical="center"/>
    </xf>
    <xf numFmtId="165" fontId="5" fillId="4" borderId="5" xfId="0" applyNumberFormat="1" applyFont="1" applyFill="1" applyBorder="1" applyAlignment="1">
      <alignment horizontal="center" vertical="center"/>
    </xf>
    <xf numFmtId="0" fontId="5" fillId="4" borderId="6" xfId="0" applyFont="1" applyFill="1" applyBorder="1" applyAlignment="1">
      <alignment horizontal="center" vertical="center"/>
    </xf>
    <xf numFmtId="0" fontId="5" fillId="4" borderId="7" xfId="0" applyFont="1" applyFill="1" applyBorder="1" applyAlignment="1">
      <alignment horizontal="center" vertical="center"/>
    </xf>
    <xf numFmtId="1" fontId="5" fillId="4" borderId="8" xfId="0" applyNumberFormat="1" applyFont="1" applyFill="1" applyBorder="1" applyAlignment="1">
      <alignment horizontal="center" vertical="center"/>
    </xf>
    <xf numFmtId="1" fontId="5" fillId="4" borderId="9" xfId="0" applyNumberFormat="1" applyFont="1" applyFill="1" applyBorder="1" applyAlignment="1">
      <alignment horizontal="center" vertical="center"/>
    </xf>
    <xf numFmtId="0" fontId="5" fillId="4" borderId="10" xfId="0" applyFont="1" applyFill="1" applyBorder="1" applyAlignment="1">
      <alignment horizontal="center" vertical="center"/>
    </xf>
    <xf numFmtId="164" fontId="5" fillId="4" borderId="10" xfId="1" applyNumberFormat="1" applyFont="1" applyFill="1" applyBorder="1" applyAlignment="1">
      <alignment horizontal="center" vertical="center"/>
    </xf>
    <xf numFmtId="165" fontId="5" fillId="4" borderId="10" xfId="0" applyNumberFormat="1" applyFont="1" applyFill="1" applyBorder="1" applyAlignment="1">
      <alignment horizontal="center" vertical="center"/>
    </xf>
    <xf numFmtId="0" fontId="5" fillId="4" borderId="11" xfId="0" applyFont="1" applyFill="1" applyBorder="1" applyAlignment="1">
      <alignment horizontal="center" vertical="center"/>
    </xf>
    <xf numFmtId="0" fontId="3" fillId="4" borderId="12" xfId="0" applyFont="1" applyFill="1" applyBorder="1"/>
    <xf numFmtId="1" fontId="3" fillId="4" borderId="13" xfId="0" applyNumberFormat="1" applyFont="1" applyFill="1" applyBorder="1" applyAlignment="1">
      <alignment horizontal="center"/>
    </xf>
    <xf numFmtId="1" fontId="3" fillId="4" borderId="14" xfId="0" applyNumberFormat="1" applyFont="1" applyFill="1" applyBorder="1" applyAlignment="1">
      <alignment horizontal="center"/>
    </xf>
    <xf numFmtId="165" fontId="3" fillId="4" borderId="14" xfId="0" applyNumberFormat="1" applyFont="1" applyFill="1" applyBorder="1" applyAlignment="1">
      <alignment horizontal="center"/>
    </xf>
    <xf numFmtId="1" fontId="3" fillId="4" borderId="15" xfId="0" applyNumberFormat="1" applyFont="1" applyFill="1" applyBorder="1" applyAlignment="1">
      <alignment horizontal="center"/>
    </xf>
    <xf numFmtId="164" fontId="5" fillId="4" borderId="15" xfId="1" applyNumberFormat="1" applyFont="1" applyFill="1" applyBorder="1"/>
    <xf numFmtId="1" fontId="3" fillId="4" borderId="14" xfId="0" applyNumberFormat="1" applyFont="1" applyFill="1" applyBorder="1" applyAlignment="1">
      <alignment horizontal="center" vertical="center"/>
    </xf>
    <xf numFmtId="164" fontId="5" fillId="4" borderId="16" xfId="1" applyNumberFormat="1" applyFont="1" applyFill="1" applyBorder="1"/>
    <xf numFmtId="0" fontId="3" fillId="4" borderId="17" xfId="0" applyFont="1" applyFill="1" applyBorder="1"/>
    <xf numFmtId="164" fontId="5" fillId="4" borderId="13" xfId="1" applyNumberFormat="1" applyFont="1" applyFill="1" applyBorder="1"/>
    <xf numFmtId="164" fontId="5" fillId="4" borderId="18" xfId="1" applyNumberFormat="1" applyFont="1" applyFill="1" applyBorder="1"/>
    <xf numFmtId="0" fontId="5" fillId="4" borderId="19" xfId="0" applyFont="1" applyFill="1" applyBorder="1" applyAlignment="1">
      <alignment horizontal="center" vertical="center"/>
    </xf>
    <xf numFmtId="1" fontId="5" fillId="4" borderId="20" xfId="0" applyNumberFormat="1" applyFont="1" applyFill="1" applyBorder="1" applyAlignment="1" applyProtection="1">
      <alignment horizontal="center" vertical="center"/>
    </xf>
    <xf numFmtId="166" fontId="5" fillId="4" borderId="20" xfId="1" applyNumberFormat="1" applyFont="1" applyFill="1" applyBorder="1" applyAlignment="1" applyProtection="1">
      <alignment horizontal="center" vertical="center"/>
    </xf>
    <xf numFmtId="166" fontId="5" fillId="4" borderId="21" xfId="1" applyNumberFormat="1" applyFont="1" applyFill="1" applyBorder="1" applyAlignment="1" applyProtection="1">
      <alignment horizontal="center" vertical="center"/>
    </xf>
    <xf numFmtId="166" fontId="5" fillId="4" borderId="19" xfId="1" applyNumberFormat="1" applyFont="1" applyFill="1" applyBorder="1" applyAlignment="1" applyProtection="1">
      <alignment horizontal="center" vertical="center"/>
    </xf>
    <xf numFmtId="0" fontId="6" fillId="4" borderId="0" xfId="0" applyFont="1" applyFill="1"/>
    <xf numFmtId="1" fontId="7" fillId="4" borderId="22" xfId="0" quotePrefix="1" applyNumberFormat="1" applyFont="1" applyFill="1" applyBorder="1" applyAlignment="1">
      <alignment horizontal="center"/>
    </xf>
    <xf numFmtId="164" fontId="6" fillId="4" borderId="0" xfId="1" applyNumberFormat="1" applyFont="1" applyFill="1"/>
    <xf numFmtId="1" fontId="8" fillId="4" borderId="19" xfId="0" applyNumberFormat="1" applyFont="1" applyFill="1" applyBorder="1" applyAlignment="1">
      <alignment horizontal="center" vertical="center" wrapText="1"/>
    </xf>
    <xf numFmtId="1" fontId="8" fillId="4" borderId="20" xfId="0" applyNumberFormat="1" applyFont="1" applyFill="1" applyBorder="1" applyAlignment="1">
      <alignment horizontal="center" vertical="center" wrapText="1"/>
    </xf>
    <xf numFmtId="1" fontId="8" fillId="4" borderId="23" xfId="0" applyNumberFormat="1" applyFont="1" applyFill="1" applyBorder="1" applyAlignment="1">
      <alignment horizontal="center" vertical="center" wrapText="1"/>
    </xf>
    <xf numFmtId="1" fontId="9" fillId="4" borderId="23" xfId="0" applyNumberFormat="1" applyFont="1" applyFill="1" applyBorder="1" applyAlignment="1">
      <alignment horizontal="center" vertical="center" wrapText="1"/>
    </xf>
    <xf numFmtId="1" fontId="8" fillId="4" borderId="24" xfId="0" applyNumberFormat="1" applyFont="1" applyFill="1" applyBorder="1" applyAlignment="1">
      <alignment horizontal="center" vertical="center" wrapText="1"/>
    </xf>
    <xf numFmtId="0" fontId="3" fillId="4" borderId="0" xfId="0" applyFont="1" applyFill="1" applyAlignment="1">
      <alignment horizontal="center" vertical="center"/>
    </xf>
    <xf numFmtId="164" fontId="3" fillId="4" borderId="25" xfId="1" applyNumberFormat="1" applyFont="1" applyFill="1" applyBorder="1"/>
    <xf numFmtId="165" fontId="3" fillId="4" borderId="25" xfId="1" applyNumberFormat="1" applyFont="1" applyFill="1" applyBorder="1"/>
    <xf numFmtId="164" fontId="5" fillId="4" borderId="13" xfId="1" quotePrefix="1" applyNumberFormat="1" applyFont="1" applyFill="1" applyBorder="1"/>
    <xf numFmtId="164" fontId="11" fillId="4" borderId="13" xfId="1" quotePrefix="1" applyNumberFormat="1" applyFont="1" applyFill="1" applyBorder="1"/>
    <xf numFmtId="165" fontId="5" fillId="4" borderId="25" xfId="1" applyNumberFormat="1" applyFont="1" applyFill="1" applyBorder="1"/>
    <xf numFmtId="164" fontId="3" fillId="4" borderId="13" xfId="1" applyNumberFormat="1" applyFont="1" applyFill="1" applyBorder="1"/>
    <xf numFmtId="165" fontId="3" fillId="4" borderId="13" xfId="1" applyNumberFormat="1" applyFont="1" applyFill="1" applyBorder="1"/>
    <xf numFmtId="164" fontId="5" fillId="4" borderId="19" xfId="1" applyNumberFormat="1" applyFont="1" applyFill="1" applyBorder="1" applyAlignment="1">
      <alignment horizontal="center" vertical="center"/>
    </xf>
    <xf numFmtId="164" fontId="5" fillId="4" borderId="26" xfId="1" applyNumberFormat="1" applyFont="1" applyFill="1" applyBorder="1" applyAlignment="1">
      <alignment horizontal="center" vertical="center"/>
    </xf>
    <xf numFmtId="164" fontId="11" fillId="4" borderId="26" xfId="1" applyNumberFormat="1" applyFont="1" applyFill="1" applyBorder="1" applyAlignment="1">
      <alignment horizontal="center" vertical="center"/>
    </xf>
    <xf numFmtId="1" fontId="7" fillId="4" borderId="0" xfId="0" quotePrefix="1" applyNumberFormat="1" applyFont="1" applyFill="1" applyAlignment="1">
      <alignment horizontal="center"/>
    </xf>
    <xf numFmtId="1" fontId="6" fillId="4" borderId="0" xfId="0" applyNumberFormat="1" applyFont="1" applyFill="1" applyAlignment="1">
      <alignment horizontal="center" vertical="center"/>
    </xf>
    <xf numFmtId="164" fontId="5" fillId="4" borderId="0" xfId="1" applyNumberFormat="1" applyFont="1" applyFill="1"/>
    <xf numFmtId="1" fontId="5" fillId="4" borderId="5" xfId="0" applyNumberFormat="1" applyFont="1" applyFill="1" applyBorder="1" applyAlignment="1">
      <alignment horizontal="center" vertical="center" wrapText="1"/>
    </xf>
    <xf numFmtId="164" fontId="5" fillId="4" borderId="6" xfId="1" applyNumberFormat="1" applyFont="1" applyFill="1" applyBorder="1" applyAlignment="1">
      <alignment horizontal="center" vertical="center" wrapText="1"/>
    </xf>
    <xf numFmtId="165" fontId="5" fillId="4" borderId="1" xfId="1" applyNumberFormat="1" applyFont="1" applyFill="1" applyBorder="1" applyAlignment="1">
      <alignment horizontal="center" vertical="center"/>
    </xf>
    <xf numFmtId="1" fontId="5" fillId="4" borderId="10" xfId="0" applyNumberFormat="1" applyFont="1" applyFill="1" applyBorder="1" applyAlignment="1">
      <alignment horizontal="center" vertical="center" wrapText="1"/>
    </xf>
    <xf numFmtId="164" fontId="5" fillId="4" borderId="11" xfId="1" applyNumberFormat="1" applyFont="1" applyFill="1" applyBorder="1" applyAlignment="1">
      <alignment horizontal="center" vertical="center" wrapText="1"/>
    </xf>
    <xf numFmtId="165" fontId="5" fillId="4" borderId="7" xfId="1" applyNumberFormat="1" applyFont="1" applyFill="1" applyBorder="1" applyAlignment="1">
      <alignment horizontal="center" vertical="center"/>
    </xf>
    <xf numFmtId="0" fontId="3" fillId="4" borderId="27" xfId="0" applyFont="1" applyFill="1" applyBorder="1"/>
    <xf numFmtId="1" fontId="3" fillId="4" borderId="15" xfId="0" applyNumberFormat="1" applyFont="1" applyFill="1" applyBorder="1"/>
    <xf numFmtId="1" fontId="3" fillId="4" borderId="14" xfId="0" applyNumberFormat="1" applyFont="1" applyFill="1" applyBorder="1"/>
    <xf numFmtId="165" fontId="3" fillId="4" borderId="14" xfId="0" applyNumberFormat="1" applyFont="1" applyFill="1" applyBorder="1"/>
    <xf numFmtId="164" fontId="3" fillId="4" borderId="28" xfId="1" applyNumberFormat="1" applyFont="1" applyFill="1" applyBorder="1"/>
    <xf numFmtId="1" fontId="3" fillId="4" borderId="13" xfId="0" applyNumberFormat="1" applyFont="1" applyFill="1" applyBorder="1"/>
    <xf numFmtId="0" fontId="3" fillId="4" borderId="0" xfId="0" applyFont="1" applyFill="1" applyAlignment="1">
      <alignment vertical="center"/>
    </xf>
    <xf numFmtId="0" fontId="3" fillId="4" borderId="17" xfId="0" applyFont="1" applyFill="1" applyBorder="1" applyAlignment="1">
      <alignment vertical="center"/>
    </xf>
    <xf numFmtId="1" fontId="3" fillId="4" borderId="13" xfId="0" applyNumberFormat="1" applyFont="1" applyFill="1" applyBorder="1" applyAlignment="1">
      <alignment vertical="center"/>
    </xf>
    <xf numFmtId="1" fontId="3" fillId="4" borderId="14" xfId="0" applyNumberFormat="1" applyFont="1" applyFill="1" applyBorder="1" applyAlignment="1">
      <alignment vertical="center"/>
    </xf>
    <xf numFmtId="165" fontId="3" fillId="4" borderId="14" xfId="0" applyNumberFormat="1" applyFont="1" applyFill="1" applyBorder="1" applyAlignment="1">
      <alignment vertical="center"/>
    </xf>
    <xf numFmtId="164" fontId="3" fillId="4" borderId="28" xfId="1" applyNumberFormat="1" applyFont="1" applyFill="1" applyBorder="1" applyAlignment="1">
      <alignment vertical="center"/>
    </xf>
    <xf numFmtId="1" fontId="12" fillId="4" borderId="0" xfId="0" applyNumberFormat="1" applyFont="1" applyFill="1"/>
    <xf numFmtId="165" fontId="12" fillId="4" borderId="0" xfId="0" applyNumberFormat="1" applyFont="1" applyFill="1"/>
    <xf numFmtId="1" fontId="5" fillId="4" borderId="29" xfId="0" applyNumberFormat="1" applyFont="1" applyFill="1" applyBorder="1" applyAlignment="1">
      <alignment horizontal="center" vertical="center"/>
    </xf>
    <xf numFmtId="1" fontId="5" fillId="4" borderId="1" xfId="0" applyNumberFormat="1" applyFont="1" applyFill="1" applyBorder="1" applyAlignment="1">
      <alignment horizontal="center" vertical="center" wrapText="1"/>
    </xf>
    <xf numFmtId="1" fontId="5" fillId="4" borderId="7" xfId="0" applyNumberFormat="1" applyFont="1" applyFill="1" applyBorder="1" applyAlignment="1">
      <alignment horizontal="center" vertical="center" wrapText="1"/>
    </xf>
    <xf numFmtId="164" fontId="3" fillId="4" borderId="0" xfId="0" applyNumberFormat="1" applyFont="1" applyFill="1" applyAlignment="1">
      <alignment horizontal="center" vertical="center"/>
    </xf>
    <xf numFmtId="165" fontId="3" fillId="4" borderId="14" xfId="1" quotePrefix="1" applyNumberFormat="1" applyFont="1" applyFill="1" applyBorder="1"/>
    <xf numFmtId="165" fontId="3" fillId="4" borderId="14" xfId="1" applyNumberFormat="1" applyFont="1" applyFill="1" applyBorder="1"/>
    <xf numFmtId="0" fontId="13" fillId="4" borderId="0" xfId="0" applyFont="1" applyFill="1"/>
    <xf numFmtId="165" fontId="5" fillId="4" borderId="20" xfId="1" applyNumberFormat="1" applyFont="1" applyFill="1" applyBorder="1" applyAlignment="1" applyProtection="1">
      <alignment horizontal="center" vertical="center"/>
    </xf>
    <xf numFmtId="165" fontId="5" fillId="4" borderId="21" xfId="1" applyNumberFormat="1" applyFont="1" applyFill="1" applyBorder="1" applyAlignment="1" applyProtection="1">
      <alignment horizontal="center" vertical="center"/>
    </xf>
    <xf numFmtId="165" fontId="5" fillId="4" borderId="19" xfId="1" applyNumberFormat="1" applyFont="1" applyFill="1" applyBorder="1" applyAlignment="1" applyProtection="1">
      <alignment horizontal="center" vertical="center"/>
    </xf>
    <xf numFmtId="1" fontId="0" fillId="4" borderId="0" xfId="0" applyNumberFormat="1" applyFont="1" applyFill="1"/>
    <xf numFmtId="165" fontId="0" fillId="4" borderId="0" xfId="0" applyNumberFormat="1" applyFont="1" applyFill="1"/>
    <xf numFmtId="1" fontId="0" fillId="4" borderId="0" xfId="0" applyNumberFormat="1" applyFill="1"/>
    <xf numFmtId="164" fontId="0" fillId="4" borderId="0" xfId="1" applyNumberFormat="1" applyFont="1" applyFill="1"/>
    <xf numFmtId="165" fontId="0" fillId="4" borderId="0" xfId="0" applyNumberFormat="1" applyFont="1" applyFill="1" applyAlignment="1">
      <alignment horizontal="center" vertic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857250</xdr:colOff>
      <xdr:row>8</xdr:row>
      <xdr:rowOff>95250</xdr:rowOff>
    </xdr:from>
    <xdr:to>
      <xdr:col>12</xdr:col>
      <xdr:colOff>1387929</xdr:colOff>
      <xdr:row>9</xdr:row>
      <xdr:rowOff>136072</xdr:rowOff>
    </xdr:to>
    <xdr:cxnSp macro="">
      <xdr:nvCxnSpPr>
        <xdr:cNvPr id="3" name="Connecteur droit avec flèche 2"/>
        <xdr:cNvCxnSpPr/>
      </xdr:nvCxnSpPr>
      <xdr:spPr>
        <a:xfrm flipV="1">
          <a:off x="4354286" y="1877786"/>
          <a:ext cx="10300607" cy="244929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639535</xdr:colOff>
      <xdr:row>27</xdr:row>
      <xdr:rowOff>149678</xdr:rowOff>
    </xdr:from>
    <xdr:to>
      <xdr:col>12</xdr:col>
      <xdr:colOff>449036</xdr:colOff>
      <xdr:row>28</xdr:row>
      <xdr:rowOff>122464</xdr:rowOff>
    </xdr:to>
    <xdr:cxnSp macro="">
      <xdr:nvCxnSpPr>
        <xdr:cNvPr id="6" name="Connecteur droit avec flèche 5"/>
        <xdr:cNvCxnSpPr/>
      </xdr:nvCxnSpPr>
      <xdr:spPr>
        <a:xfrm flipV="1">
          <a:off x="5565321" y="5837464"/>
          <a:ext cx="8150679" cy="176893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1061357</xdr:colOff>
      <xdr:row>65</xdr:row>
      <xdr:rowOff>95250</xdr:rowOff>
    </xdr:from>
    <xdr:to>
      <xdr:col>12</xdr:col>
      <xdr:colOff>1347107</xdr:colOff>
      <xdr:row>66</xdr:row>
      <xdr:rowOff>40822</xdr:rowOff>
    </xdr:to>
    <xdr:cxnSp macro="">
      <xdr:nvCxnSpPr>
        <xdr:cNvPr id="8" name="Connecteur droit avec flèche 7"/>
        <xdr:cNvCxnSpPr/>
      </xdr:nvCxnSpPr>
      <xdr:spPr>
        <a:xfrm flipV="1">
          <a:off x="7742464" y="13552714"/>
          <a:ext cx="6871607" cy="149679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68036</xdr:colOff>
      <xdr:row>1</xdr:row>
      <xdr:rowOff>108857</xdr:rowOff>
    </xdr:from>
    <xdr:to>
      <xdr:col>12</xdr:col>
      <xdr:colOff>285750</xdr:colOff>
      <xdr:row>4</xdr:row>
      <xdr:rowOff>108857</xdr:rowOff>
    </xdr:to>
    <xdr:sp macro="" textlink="">
      <xdr:nvSpPr>
        <xdr:cNvPr id="9" name="Rectangle 8"/>
        <xdr:cNvSpPr/>
      </xdr:nvSpPr>
      <xdr:spPr>
        <a:xfrm>
          <a:off x="7960179" y="299357"/>
          <a:ext cx="5592535" cy="775607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c2TAIT D4ABORD MANUELLEMENT QUE J'EXTRAYAIS</a:t>
          </a:r>
          <a:r>
            <a:rPr lang="fr-FR" sz="1100" baseline="0"/>
            <a:t> LES DONNES </a:t>
          </a:r>
          <a:r>
            <a:rPr lang="fr-FR" sz="1100"/>
            <a:t>COMME CECI</a:t>
          </a:r>
          <a:r>
            <a:rPr lang="fr-FR" sz="1100" baseline="0"/>
            <a:t> </a:t>
          </a:r>
          <a:br>
            <a:rPr lang="fr-FR" sz="1100" baseline="0"/>
          </a:br>
          <a:r>
            <a:rPr lang="fr-FR" sz="1100" baseline="0"/>
            <a:t/>
          </a:r>
          <a:br>
            <a:rPr lang="fr-FR" sz="1100" baseline="0"/>
          </a:br>
          <a:r>
            <a:rPr lang="fr-FR" sz="1100" baseline="0"/>
            <a:t>MAINTANT JE VOULAIS QUUN MOIS SOIT SUR UN TABLEAU ET CALCULE A LA SAISIE COMME SUR LA FEUILLE 2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rtial/Documents/GMS%20Camion/Gestion%20Camion/Camions%202017/FACTURES%202017/Liste%20iFactures%202017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ACT N°24SBDC17"/>
      <sheetName val="FACT N°153SFDC17"/>
      <sheetName val="FACT N°23SBDC17"/>
      <sheetName val="FACT N°22SBDC17"/>
      <sheetName val="FACT N°152SFDC17"/>
      <sheetName val="FACT N°151SFDC17"/>
      <sheetName val="FACT N°150SFDC17"/>
      <sheetName val="FACT N°21SBDC17"/>
      <sheetName val="FACT N°149SFNV17"/>
      <sheetName val="FACT N°148SFNV17"/>
      <sheetName val="FACT N°147SFNV17"/>
      <sheetName val="FACT N°146SFNV17"/>
      <sheetName val="FACT N°145SFNV17"/>
      <sheetName val="FACT N°20SBNV17"/>
      <sheetName val="FACT N°144SFNV17"/>
      <sheetName val="FACT N°143SFNV17"/>
      <sheetName val="FACT N°142SFNV17"/>
      <sheetName val="FACT N°141SFNV17"/>
      <sheetName val="FACT N°140SFNV17"/>
      <sheetName val="FACT N°139SFNV17"/>
      <sheetName val="FACT N°138SFNV17"/>
      <sheetName val="FACT N°137SFNV17"/>
      <sheetName val="FACT N°19SBNV17"/>
      <sheetName val="FACT N°136SFNV17"/>
      <sheetName val="FACT N°135SFNV17"/>
      <sheetName val="FACT N°134SFNV17"/>
      <sheetName val="FACT N°133SFNV17"/>
      <sheetName val="FACT N°132SFNV17"/>
      <sheetName val="FACT N°131SFOT17"/>
      <sheetName val="FACT N°130SFOT17"/>
      <sheetName val="FACT N°129SFOT17"/>
      <sheetName val="FACT N°18SBOT17"/>
      <sheetName val="FACT N°17SBOT17"/>
      <sheetName val="FACT N°128SFOT17"/>
      <sheetName val="FACT N°16SBOT17"/>
      <sheetName val="FACT N°127SFOT17"/>
      <sheetName val="FACT N°126SFOT17"/>
      <sheetName val="FACT N°125SFOT17"/>
      <sheetName val="FACT N°124SFSP17"/>
      <sheetName val="FACT N°123SFSP17"/>
      <sheetName val="FACT N°122SFSP17"/>
      <sheetName val="FACT N°121SFSP17"/>
      <sheetName val="FACT N°120SFSP17"/>
      <sheetName val="FACT N°119SFSP17"/>
      <sheetName val="FACT N°15SBSP17"/>
      <sheetName val="FACT N°118SFSP17"/>
      <sheetName val="FACT N°117SFSP17"/>
      <sheetName val="FACT N°14SBSP17"/>
      <sheetName val="FACT N°116SFSP17"/>
      <sheetName val="FACT N°115SFSP17"/>
      <sheetName val="FACT N°12SBSP17"/>
      <sheetName val="FACT N°13FBSP17"/>
      <sheetName val="FACT N°114SFSP17"/>
      <sheetName val="FACT N°13SBSP17"/>
      <sheetName val="FACT N°113SFSP17"/>
      <sheetName val="FACT N°112SFSP17"/>
      <sheetName val="FACT N°111SFSP17"/>
      <sheetName val="FACT N°110SFSP17"/>
      <sheetName val="FACT N°11SBSP17"/>
      <sheetName val="FACT N°109SFSP17"/>
      <sheetName val="FACT N°108SFSP17"/>
      <sheetName val="FACT N°12FBAT17"/>
      <sheetName val="FACT N°107SFAT17"/>
      <sheetName val="FACT N°11FBAT17"/>
      <sheetName val="FACT N°106SFAT17"/>
      <sheetName val="FACT N°105SFAT17"/>
      <sheetName val="FACT N°104SFAT17"/>
      <sheetName val="FACT N°103SFAT17"/>
      <sheetName val="FACT N°102SFAT17"/>
      <sheetName val="FACT N°10SBAT17"/>
      <sheetName val="FACT N°101SFAT17"/>
      <sheetName val="FACT N°100SFAT17"/>
      <sheetName val="FACT N°99SFAT17"/>
      <sheetName val="FACT N°09SBAT17"/>
      <sheetName val="FACT N°98SFAT17"/>
      <sheetName val="FACT N°97SFAT17"/>
      <sheetName val="FACT N°96SFAT17"/>
      <sheetName val="FACT N°95SFJL17"/>
      <sheetName val="FACT N°08SBJL17"/>
      <sheetName val="FACT N°94SFJL17"/>
      <sheetName val="FACT N°93SFJL17"/>
      <sheetName val="FACT N°92SFJL17"/>
      <sheetName val="FACT N°91SFJL17"/>
      <sheetName val="FACT N°90SFJL17"/>
      <sheetName val="AVOIR-FACT N°89SFJL17"/>
      <sheetName val="FACT N°89SFJL17"/>
      <sheetName val="FACT N°07SBJL17"/>
      <sheetName val="FACT N°06SBJL17"/>
      <sheetName val="FACT N°88SFJL17"/>
      <sheetName val="FACT N°87SFJL17"/>
      <sheetName val="FACT N°05SBJL17"/>
      <sheetName val="FACT N°86SFJL17"/>
      <sheetName val="FACT N°85SFJL17"/>
      <sheetName val="FACT N°84SFJL17"/>
      <sheetName val="FACT N°83SFJL17"/>
      <sheetName val="FACT N°10FBJN17"/>
      <sheetName val="FACT N°82SFJN17"/>
      <sheetName val="FACT N°81SFJN17"/>
      <sheetName val="FACT N°80SFJN17"/>
      <sheetName val="FACT N°76SFJN17"/>
      <sheetName val="FACT N°79SFJN17"/>
      <sheetName val="FACT N°78SFJN17"/>
      <sheetName val="FACT N°04SBJN17"/>
      <sheetName val="FACT N°03SBJN17"/>
      <sheetName val="FACT N°77SFJN17"/>
      <sheetName val="FACT N°02SBJN17"/>
      <sheetName val="FACT N°75SFJN17"/>
      <sheetName val="FACT N°74SFJN17"/>
      <sheetName val="FACT N°73SFJN17"/>
      <sheetName val="FACT N°72SFJN17"/>
      <sheetName val="FACT N°01SBMA17"/>
      <sheetName val="FACT N°71SFMA17"/>
      <sheetName val="FACT N°70SFMA17"/>
      <sheetName val="FACT N°69SFMA17"/>
      <sheetName val="FACT N°68SFMA17"/>
      <sheetName val="FACT N°09FBMA17"/>
      <sheetName val="FACT N°67SFMA17"/>
      <sheetName val="FACT N°66SFMA17"/>
      <sheetName val="FACT N°65SFMA17"/>
      <sheetName val="FACT N°64SFMA17"/>
      <sheetName val="FACT N°08FBMA17"/>
      <sheetName val="FACT N°63SFMA17"/>
      <sheetName val="FACT N°62SFMA17"/>
      <sheetName val="FACT N°61SFAV17"/>
      <sheetName val="FACT N°60SFAV17"/>
      <sheetName val="FACT N°59SFAV17"/>
      <sheetName val="FACT N°07FBAV17"/>
      <sheetName val="FACT N°58SFAV17"/>
      <sheetName val="FACT N°57SFAV17"/>
      <sheetName val="FACT N°56SFAV17"/>
      <sheetName val="FACT N°55SFAV17"/>
      <sheetName val="FACT N°54SFAV17"/>
      <sheetName val="FACT N°53SFAV17"/>
      <sheetName val="FACT N°06FBAV17"/>
      <sheetName val="FACT N°52SFAV17"/>
      <sheetName val="FACT N°51SFAV17"/>
      <sheetName val="FACT N°50SFAV17"/>
      <sheetName val="FACT N°49SFAV17"/>
      <sheetName val="FACT N°48SFAV17"/>
      <sheetName val="FACT N°47SFAV17"/>
      <sheetName val="FACT N°05FBAV17"/>
      <sheetName val="FACT N°46SFAV17"/>
      <sheetName val="FACT N°45SFAV17"/>
      <sheetName val="FACT N°44SFMS17"/>
      <sheetName val="FACT N°43SFMS17"/>
      <sheetName val="FACT N°04FBMS17"/>
      <sheetName val="FACT N°42SFMS17"/>
      <sheetName val="FACT N°41SFMS17"/>
      <sheetName val="FACT N°40SFMS17"/>
      <sheetName val="FACT N°03FBMS17"/>
      <sheetName val="FACT N°39SFMS17"/>
      <sheetName val="FACT N°38SFMS17"/>
      <sheetName val="FACT N°37SFMS17"/>
      <sheetName val="FACT N°36SFMS17"/>
      <sheetName val="FACT N°35SFMS17"/>
      <sheetName val="FACT N°34SFFV17"/>
      <sheetName val="FACT N°33SFFV17"/>
      <sheetName val="FACT N°32SFFV17"/>
      <sheetName val="FACT N°31SFFV17"/>
      <sheetName val="FACT N°30SFFV17"/>
      <sheetName val="FACT N°29SFFV17"/>
      <sheetName val="FACT N°02FBFV17"/>
      <sheetName val="FACT N°28SFFV17"/>
      <sheetName val="FACT N°27SFFV17"/>
      <sheetName val="FACT N°26SFFV17"/>
      <sheetName val="FACT N°25SFFV17"/>
      <sheetName val="FACT N°24SFFV17"/>
      <sheetName val="FACT N°23SFFV17"/>
      <sheetName val="FACT N°22SFFV17"/>
      <sheetName val="FACT N°21SFFV17"/>
      <sheetName val="FACT N°20SFFV17"/>
      <sheetName val="FACT N°19SFFV17"/>
      <sheetName val="FACT N°18SFFV17"/>
      <sheetName val="FACT N°17SFFV17"/>
      <sheetName val="FACT N°16SFFV17"/>
      <sheetName val="FACT N°15SFFV17"/>
      <sheetName val="FACT N°14SFFÉV17"/>
      <sheetName val="FACT N°13SFJAN17"/>
      <sheetName val="FACT N°12SFJAN17"/>
      <sheetName val="FACT N°11SFJAN17"/>
      <sheetName val="FACT N°10SFJAN17"/>
      <sheetName val="FACT N°09SFJAN17"/>
      <sheetName val="FACT N°08SFJAN17"/>
      <sheetName val="FACT N°07SFJAN17"/>
      <sheetName val="FACT N°06SFJAN17"/>
      <sheetName val="FACT N°05SFJAN17"/>
      <sheetName val="FACT N°01FBJAN17"/>
      <sheetName val="FACT N°04SFJAN17"/>
      <sheetName val="FACT N°03SFJAN17"/>
      <sheetName val="FACT N°02SFJAN17"/>
      <sheetName val="FACT N°01SFJAN17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>
        <row r="21">
          <cell r="E21" t="str">
            <v>LTTR 917 AM</v>
          </cell>
          <cell r="I21">
            <v>250401.16</v>
          </cell>
          <cell r="L21" t="str">
            <v/>
          </cell>
        </row>
        <row r="22">
          <cell r="E22" t="str">
            <v>LTTR 689 AM</v>
          </cell>
          <cell r="I22">
            <v>250701.72000000003</v>
          </cell>
          <cell r="L22" t="str">
            <v/>
          </cell>
        </row>
        <row r="23">
          <cell r="E23" t="str">
            <v>LTTR 690 AM</v>
          </cell>
          <cell r="I23">
            <v>256660.9</v>
          </cell>
          <cell r="L23" t="str">
            <v/>
          </cell>
        </row>
        <row r="24">
          <cell r="E24" t="str">
            <v>LTTR 917 AM</v>
          </cell>
          <cell r="I24">
            <v>223038.63999999998</v>
          </cell>
          <cell r="L24" t="str">
            <v>N</v>
          </cell>
        </row>
        <row r="25">
          <cell r="E25" t="str">
            <v>LTTR 690 AM</v>
          </cell>
          <cell r="I25">
            <v>212149.12</v>
          </cell>
          <cell r="L25" t="str">
            <v>N</v>
          </cell>
        </row>
        <row r="26">
          <cell r="E26" t="str">
            <v>LTTR 689 AM</v>
          </cell>
          <cell r="I26">
            <v>206374.9</v>
          </cell>
          <cell r="L26" t="str">
            <v>N</v>
          </cell>
        </row>
        <row r="27">
          <cell r="E27" t="str">
            <v>LTTR 917 AM</v>
          </cell>
          <cell r="I27">
            <v>200363.69999999998</v>
          </cell>
          <cell r="L27" t="str">
            <v>N</v>
          </cell>
        </row>
        <row r="28">
          <cell r="E28" t="str">
            <v>LTTR 689 AM</v>
          </cell>
          <cell r="I28">
            <v>205929.84000000003</v>
          </cell>
          <cell r="L28" t="str">
            <v>N</v>
          </cell>
        </row>
        <row r="29">
          <cell r="E29" t="str">
            <v>LTTR 798 AJ</v>
          </cell>
          <cell r="I29">
            <v>268434.76</v>
          </cell>
          <cell r="L29" t="str">
            <v/>
          </cell>
        </row>
        <row r="30">
          <cell r="E30" t="str">
            <v>LTTR 917 AM</v>
          </cell>
          <cell r="I30">
            <v>273174.36</v>
          </cell>
          <cell r="L30" t="str">
            <v/>
          </cell>
        </row>
        <row r="31">
          <cell r="E31" t="str">
            <v>LTTR 690 AM</v>
          </cell>
          <cell r="I31">
            <v>220807.56</v>
          </cell>
          <cell r="L31" t="str">
            <v>N</v>
          </cell>
        </row>
        <row r="32">
          <cell r="E32" t="str">
            <v>LTTR 689 AM</v>
          </cell>
          <cell r="I32">
            <v>228333.12</v>
          </cell>
          <cell r="L32" t="str">
            <v>N</v>
          </cell>
        </row>
        <row r="33">
          <cell r="E33" t="str">
            <v>LTTR 917 AM</v>
          </cell>
          <cell r="I33">
            <v>209380.50000000003</v>
          </cell>
          <cell r="L33" t="str">
            <v>N</v>
          </cell>
        </row>
        <row r="34">
          <cell r="E34" t="str">
            <v>LTTR 689 AM</v>
          </cell>
          <cell r="I34">
            <v>219223.84</v>
          </cell>
          <cell r="L34" t="str">
            <v>N</v>
          </cell>
        </row>
        <row r="35">
          <cell r="E35" t="str">
            <v>LTTR 798 AJ</v>
          </cell>
          <cell r="I35">
            <v>197271.40000000002</v>
          </cell>
          <cell r="L35" t="str">
            <v>N</v>
          </cell>
        </row>
        <row r="36">
          <cell r="E36" t="str">
            <v>LTTR 690 AM</v>
          </cell>
          <cell r="I36">
            <v>208559.74</v>
          </cell>
          <cell r="L36" t="str">
            <v>N</v>
          </cell>
        </row>
        <row r="37">
          <cell r="E37" t="str">
            <v>LTTR 917 AM</v>
          </cell>
          <cell r="I37">
            <v>243014.31999999998</v>
          </cell>
          <cell r="L37" t="str">
            <v/>
          </cell>
        </row>
        <row r="38">
          <cell r="E38" t="str">
            <v>LTTR 691 AM</v>
          </cell>
          <cell r="I38">
            <v>236413.56000000003</v>
          </cell>
          <cell r="L38" t="str">
            <v/>
          </cell>
        </row>
        <row r="39">
          <cell r="E39" t="str">
            <v>LTTR 798 AJ</v>
          </cell>
          <cell r="I39">
            <v>216148.88</v>
          </cell>
          <cell r="L39" t="str">
            <v>N</v>
          </cell>
        </row>
        <row r="40">
          <cell r="E40" t="str">
            <v>LTTR 689 AM</v>
          </cell>
          <cell r="I40">
            <v>239159.06</v>
          </cell>
          <cell r="L40" t="str">
            <v/>
          </cell>
        </row>
        <row r="41">
          <cell r="E41" t="str">
            <v>LTTR 690 AM</v>
          </cell>
          <cell r="I41">
            <v>184381.99999999997</v>
          </cell>
          <cell r="L41" t="str">
            <v>N</v>
          </cell>
        </row>
        <row r="42">
          <cell r="E42" t="str">
            <v>LTTR 691 AM</v>
          </cell>
          <cell r="I42">
            <v>238309.4</v>
          </cell>
          <cell r="L42" t="str">
            <v/>
          </cell>
        </row>
        <row r="43">
          <cell r="E43" t="str">
            <v>LTTR 689 AM</v>
          </cell>
          <cell r="I43">
            <v>238430.77999999997</v>
          </cell>
          <cell r="L43" t="str">
            <v/>
          </cell>
        </row>
      </sheetData>
      <sheetData sheetId="30">
        <row r="21">
          <cell r="E21" t="str">
            <v>LTTR 906 AN</v>
          </cell>
          <cell r="I21">
            <v>289539.75</v>
          </cell>
          <cell r="L21" t="str">
            <v/>
          </cell>
        </row>
      </sheetData>
      <sheetData sheetId="31">
        <row r="21">
          <cell r="E21" t="str">
            <v>LTTR 691 AM</v>
          </cell>
          <cell r="I21">
            <v>263823</v>
          </cell>
          <cell r="L21" t="str">
            <v/>
          </cell>
        </row>
        <row r="22">
          <cell r="E22" t="str">
            <v>LTTR 906 AN</v>
          </cell>
          <cell r="I22">
            <v>282221.25000000006</v>
          </cell>
          <cell r="L22" t="str">
            <v/>
          </cell>
        </row>
        <row r="23">
          <cell r="E23" t="str">
            <v>LTTR 691 AM</v>
          </cell>
          <cell r="I23">
            <v>242632.5</v>
          </cell>
          <cell r="L23" t="str">
            <v>N</v>
          </cell>
        </row>
        <row r="24">
          <cell r="E24" t="str">
            <v>LTTR 906 AN</v>
          </cell>
          <cell r="I24">
            <v>287595.375</v>
          </cell>
          <cell r="L24" t="str">
            <v/>
          </cell>
        </row>
        <row r="25">
          <cell r="E25" t="str">
            <v>LTTR 798 AJ</v>
          </cell>
          <cell r="I25">
            <v>292185.375</v>
          </cell>
          <cell r="L25" t="str">
            <v/>
          </cell>
        </row>
        <row r="26">
          <cell r="E26" t="str">
            <v>LTTR 691 AM</v>
          </cell>
          <cell r="I26">
            <v>227970</v>
          </cell>
          <cell r="L26" t="str">
            <v>N</v>
          </cell>
        </row>
      </sheetData>
      <sheetData sheetId="32">
        <row r="21">
          <cell r="E21" t="str">
            <v>LTTR 175 AL</v>
          </cell>
          <cell r="H21">
            <v>2150000</v>
          </cell>
        </row>
      </sheetData>
      <sheetData sheetId="33">
        <row r="21">
          <cell r="E21" t="str">
            <v>LTTR 906 AN</v>
          </cell>
          <cell r="H21">
            <v>2150000</v>
          </cell>
        </row>
      </sheetData>
      <sheetData sheetId="34">
        <row r="21">
          <cell r="E21" t="str">
            <v>LTTR 689 AM</v>
          </cell>
          <cell r="I21">
            <v>290976.76</v>
          </cell>
          <cell r="L21" t="str">
            <v>S</v>
          </cell>
        </row>
        <row r="22">
          <cell r="E22" t="str">
            <v>LTTR 690 AM</v>
          </cell>
          <cell r="I22">
            <v>260966.99999999997</v>
          </cell>
          <cell r="L22" t="str">
            <v/>
          </cell>
        </row>
      </sheetData>
      <sheetData sheetId="35">
        <row r="21">
          <cell r="E21" t="str">
            <v>LTTR 907 AN</v>
          </cell>
          <cell r="H21">
            <v>2150000</v>
          </cell>
        </row>
        <row r="22">
          <cell r="E22" t="str">
            <v>LTTR 905 AN</v>
          </cell>
          <cell r="H22">
            <v>2150000</v>
          </cell>
        </row>
      </sheetData>
      <sheetData sheetId="36">
        <row r="21">
          <cell r="E21" t="str">
            <v>LTTR 273 AF</v>
          </cell>
          <cell r="H21">
            <v>2150000</v>
          </cell>
        </row>
      </sheetData>
      <sheetData sheetId="37">
        <row r="21">
          <cell r="E21" t="str">
            <v>LTTR 691 AM</v>
          </cell>
          <cell r="I21">
            <v>270204.375</v>
          </cell>
          <cell r="L21" t="str">
            <v/>
          </cell>
        </row>
        <row r="22">
          <cell r="E22" t="str">
            <v>LTTR 907 AN</v>
          </cell>
          <cell r="I22">
            <v>274322.625</v>
          </cell>
          <cell r="L22" t="str">
            <v/>
          </cell>
        </row>
        <row r="23">
          <cell r="E23" t="str">
            <v>LTTR 798 AJ</v>
          </cell>
          <cell r="I23">
            <v>202049.24999999997</v>
          </cell>
          <cell r="L23" t="str">
            <v>N</v>
          </cell>
        </row>
        <row r="24">
          <cell r="E24" t="str">
            <v>LTTR 906 AN</v>
          </cell>
          <cell r="I24">
            <v>256549.12500000003</v>
          </cell>
          <cell r="L24" t="str">
            <v/>
          </cell>
        </row>
        <row r="25">
          <cell r="E25" t="str">
            <v>LTTR 905 AN</v>
          </cell>
          <cell r="I25">
            <v>224871.75000000003</v>
          </cell>
          <cell r="L25" t="str">
            <v>N</v>
          </cell>
        </row>
        <row r="26">
          <cell r="E26" t="str">
            <v>LTTR 905 AN</v>
          </cell>
          <cell r="I26">
            <v>297017.625</v>
          </cell>
          <cell r="L26" t="str">
            <v/>
          </cell>
        </row>
        <row r="27">
          <cell r="E27" t="str">
            <v>LTTR 907 AN</v>
          </cell>
          <cell r="I27">
            <v>300326.25</v>
          </cell>
          <cell r="L27" t="str">
            <v/>
          </cell>
        </row>
        <row r="28">
          <cell r="E28" t="str">
            <v>LTTR 175 AL</v>
          </cell>
          <cell r="I28">
            <v>235065.375</v>
          </cell>
          <cell r="L28" t="str">
            <v>N</v>
          </cell>
        </row>
        <row r="29">
          <cell r="E29" t="str">
            <v>LTTR 689 AM</v>
          </cell>
          <cell r="I29">
            <v>254796.00000000003</v>
          </cell>
          <cell r="L29" t="str">
            <v>N</v>
          </cell>
        </row>
        <row r="30">
          <cell r="E30" t="str">
            <v>LTTR 690 AM</v>
          </cell>
          <cell r="I30">
            <v>303201.375</v>
          </cell>
          <cell r="L30" t="str">
            <v/>
          </cell>
        </row>
        <row r="31">
          <cell r="E31" t="str">
            <v>LTTR 798 AJ</v>
          </cell>
          <cell r="I31">
            <v>287773.875</v>
          </cell>
          <cell r="L31" t="str">
            <v/>
          </cell>
        </row>
        <row r="32">
          <cell r="E32" t="str">
            <v>LTTR 917 AM</v>
          </cell>
          <cell r="I32">
            <v>255847.87500000003</v>
          </cell>
          <cell r="L32" t="str">
            <v/>
          </cell>
        </row>
        <row r="33">
          <cell r="E33" t="str">
            <v>LTTR 907 AN</v>
          </cell>
          <cell r="I33">
            <v>228505.50000000003</v>
          </cell>
          <cell r="L33" t="str">
            <v>N</v>
          </cell>
        </row>
        <row r="34">
          <cell r="E34" t="str">
            <v>LTTR 905 AN</v>
          </cell>
          <cell r="I34">
            <v>326125.87499999994</v>
          </cell>
          <cell r="L34" t="str">
            <v>S</v>
          </cell>
        </row>
        <row r="35">
          <cell r="E35" t="str">
            <v>LTTR 175 AL</v>
          </cell>
          <cell r="I35">
            <v>221990.25</v>
          </cell>
          <cell r="L35" t="str">
            <v>N</v>
          </cell>
        </row>
        <row r="36">
          <cell r="E36" t="str">
            <v>LTTR 917 AM</v>
          </cell>
          <cell r="I36">
            <v>259335</v>
          </cell>
          <cell r="L36" t="str">
            <v/>
          </cell>
        </row>
        <row r="37">
          <cell r="E37" t="str">
            <v>LTTR 689 AM</v>
          </cell>
          <cell r="I37">
            <v>222940.12499999997</v>
          </cell>
          <cell r="L37" t="str">
            <v>N</v>
          </cell>
        </row>
        <row r="38">
          <cell r="E38" t="str">
            <v>LTTR 689 AM</v>
          </cell>
          <cell r="I38">
            <v>231234</v>
          </cell>
          <cell r="L38" t="str">
            <v>N</v>
          </cell>
        </row>
        <row r="39">
          <cell r="E39" t="str">
            <v>LTTR 917 AM</v>
          </cell>
          <cell r="I39">
            <v>251704.125</v>
          </cell>
          <cell r="L39" t="str">
            <v>N</v>
          </cell>
        </row>
      </sheetData>
      <sheetData sheetId="38">
        <row r="21">
          <cell r="E21" t="str">
            <v>LTTR 175 AL</v>
          </cell>
          <cell r="I21">
            <v>281201.25</v>
          </cell>
          <cell r="L21" t="str">
            <v/>
          </cell>
        </row>
        <row r="22">
          <cell r="E22" t="str">
            <v>LTTR 691 AM</v>
          </cell>
          <cell r="I22">
            <v>226969.125</v>
          </cell>
          <cell r="L22" t="str">
            <v>N</v>
          </cell>
        </row>
        <row r="23">
          <cell r="E23" t="str">
            <v>LTTR 798 AJ</v>
          </cell>
          <cell r="I23">
            <v>266863.875</v>
          </cell>
          <cell r="L23" t="str">
            <v/>
          </cell>
        </row>
        <row r="24">
          <cell r="E24" t="str">
            <v>LTTR 905 AN</v>
          </cell>
          <cell r="I24">
            <v>230972.62500000003</v>
          </cell>
          <cell r="L24" t="str">
            <v>N</v>
          </cell>
        </row>
        <row r="25">
          <cell r="E25" t="str">
            <v>LTTR 691 AM</v>
          </cell>
          <cell r="I25">
            <v>294773.625</v>
          </cell>
          <cell r="L25" t="str">
            <v/>
          </cell>
        </row>
        <row r="26">
          <cell r="E26" t="str">
            <v>LTTR 907 AN</v>
          </cell>
          <cell r="I26">
            <v>295047.74999999994</v>
          </cell>
          <cell r="L26" t="str">
            <v/>
          </cell>
        </row>
        <row r="27">
          <cell r="E27" t="str">
            <v>LTTR 690 AM</v>
          </cell>
          <cell r="I27">
            <v>236946</v>
          </cell>
          <cell r="L27" t="str">
            <v>N</v>
          </cell>
        </row>
        <row r="28">
          <cell r="E28" t="str">
            <v>LTTR 175 AL</v>
          </cell>
          <cell r="I28">
            <v>273870</v>
          </cell>
          <cell r="L28" t="str">
            <v/>
          </cell>
        </row>
        <row r="29">
          <cell r="E29" t="str">
            <v>LTTR 798 AJ</v>
          </cell>
          <cell r="I29">
            <v>275419.12500000006</v>
          </cell>
          <cell r="L29" t="str">
            <v/>
          </cell>
        </row>
        <row r="30">
          <cell r="E30" t="str">
            <v>LTTR 905 AN</v>
          </cell>
          <cell r="I30">
            <v>287059.875</v>
          </cell>
          <cell r="L30" t="str">
            <v/>
          </cell>
        </row>
        <row r="31">
          <cell r="E31" t="str">
            <v>LTTR 907 AN</v>
          </cell>
          <cell r="I31">
            <v>246253.5</v>
          </cell>
          <cell r="L31" t="str">
            <v>N</v>
          </cell>
        </row>
        <row r="32">
          <cell r="E32" t="str">
            <v>LTTR 690 AM</v>
          </cell>
          <cell r="I32">
            <v>224980.12499999997</v>
          </cell>
          <cell r="L32" t="str">
            <v>N</v>
          </cell>
        </row>
        <row r="33">
          <cell r="E33" t="str">
            <v>LTTR 175 AL</v>
          </cell>
          <cell r="I33">
            <v>255165.75000000003</v>
          </cell>
          <cell r="L33" t="str">
            <v/>
          </cell>
        </row>
        <row r="34">
          <cell r="E34" t="str">
            <v>LTTR 691 AM</v>
          </cell>
          <cell r="I34">
            <v>298560.375</v>
          </cell>
          <cell r="L34" t="str">
            <v/>
          </cell>
        </row>
        <row r="35">
          <cell r="E35" t="str">
            <v>LTTR 798 AJ</v>
          </cell>
          <cell r="I35">
            <v>245813.62499999997</v>
          </cell>
          <cell r="L35" t="str">
            <v>N</v>
          </cell>
        </row>
        <row r="36">
          <cell r="E36" t="str">
            <v>LTTR 905 AN</v>
          </cell>
          <cell r="I36">
            <v>226408.125</v>
          </cell>
          <cell r="L36" t="str">
            <v>N</v>
          </cell>
        </row>
        <row r="37">
          <cell r="E37" t="str">
            <v>LTTR 905 AN</v>
          </cell>
          <cell r="I37">
            <v>203598.375</v>
          </cell>
          <cell r="L37" t="str">
            <v>N</v>
          </cell>
        </row>
        <row r="38">
          <cell r="E38" t="str">
            <v>LTTR 175 AL</v>
          </cell>
          <cell r="I38">
            <v>183816.75000000003</v>
          </cell>
          <cell r="L38" t="str">
            <v>N</v>
          </cell>
        </row>
        <row r="39">
          <cell r="E39" t="str">
            <v>LTTR 691 AM</v>
          </cell>
          <cell r="I39">
            <v>217036.875</v>
          </cell>
          <cell r="L39" t="str">
            <v>N</v>
          </cell>
        </row>
        <row r="40">
          <cell r="E40" t="str">
            <v>LTTR 907 AN</v>
          </cell>
          <cell r="I40">
            <v>283451.625</v>
          </cell>
          <cell r="L40" t="str">
            <v/>
          </cell>
        </row>
        <row r="41">
          <cell r="E41" t="str">
            <v>LTTR 906 AN</v>
          </cell>
          <cell r="I41">
            <v>315288.375</v>
          </cell>
          <cell r="L41" t="str">
            <v/>
          </cell>
        </row>
        <row r="42">
          <cell r="E42" t="str">
            <v>LTTR 690 AM</v>
          </cell>
          <cell r="I42">
            <v>191454</v>
          </cell>
          <cell r="L42" t="str">
            <v>N</v>
          </cell>
        </row>
        <row r="43">
          <cell r="E43" t="str">
            <v>LTTR 905 AN</v>
          </cell>
          <cell r="I43">
            <v>386783.99999999994</v>
          </cell>
          <cell r="L43" t="str">
            <v>S</v>
          </cell>
        </row>
        <row r="44">
          <cell r="E44" t="str">
            <v>LTTR 175 AL</v>
          </cell>
          <cell r="I44">
            <v>234644.625</v>
          </cell>
          <cell r="L44" t="str">
            <v>N</v>
          </cell>
        </row>
      </sheetData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  <sheetData sheetId="91"/>
      <sheetData sheetId="92"/>
      <sheetData sheetId="93"/>
      <sheetData sheetId="94"/>
      <sheetData sheetId="95"/>
      <sheetData sheetId="96"/>
      <sheetData sheetId="97"/>
      <sheetData sheetId="98"/>
      <sheetData sheetId="99"/>
      <sheetData sheetId="100"/>
      <sheetData sheetId="101"/>
      <sheetData sheetId="102"/>
      <sheetData sheetId="103"/>
      <sheetData sheetId="104"/>
      <sheetData sheetId="105"/>
      <sheetData sheetId="106"/>
      <sheetData sheetId="107"/>
      <sheetData sheetId="108"/>
      <sheetData sheetId="109"/>
      <sheetData sheetId="110"/>
      <sheetData sheetId="111"/>
      <sheetData sheetId="112"/>
      <sheetData sheetId="113"/>
      <sheetData sheetId="114"/>
      <sheetData sheetId="115"/>
      <sheetData sheetId="116"/>
      <sheetData sheetId="117"/>
      <sheetData sheetId="118"/>
      <sheetData sheetId="119"/>
      <sheetData sheetId="120"/>
      <sheetData sheetId="121"/>
      <sheetData sheetId="122"/>
      <sheetData sheetId="123"/>
      <sheetData sheetId="124"/>
      <sheetData sheetId="125"/>
      <sheetData sheetId="126"/>
      <sheetData sheetId="127"/>
      <sheetData sheetId="128"/>
      <sheetData sheetId="129"/>
      <sheetData sheetId="130"/>
      <sheetData sheetId="131"/>
      <sheetData sheetId="132"/>
      <sheetData sheetId="133"/>
      <sheetData sheetId="134"/>
      <sheetData sheetId="135"/>
      <sheetData sheetId="136"/>
      <sheetData sheetId="137"/>
      <sheetData sheetId="138"/>
      <sheetData sheetId="139"/>
      <sheetData sheetId="140"/>
      <sheetData sheetId="141"/>
      <sheetData sheetId="142"/>
      <sheetData sheetId="143"/>
      <sheetData sheetId="144"/>
      <sheetData sheetId="145"/>
      <sheetData sheetId="146"/>
      <sheetData sheetId="147"/>
      <sheetData sheetId="148"/>
      <sheetData sheetId="149"/>
      <sheetData sheetId="150"/>
      <sheetData sheetId="151"/>
      <sheetData sheetId="152"/>
      <sheetData sheetId="153"/>
      <sheetData sheetId="154"/>
      <sheetData sheetId="155"/>
      <sheetData sheetId="156"/>
      <sheetData sheetId="157"/>
      <sheetData sheetId="158"/>
      <sheetData sheetId="159"/>
      <sheetData sheetId="160"/>
      <sheetData sheetId="161"/>
      <sheetData sheetId="162"/>
      <sheetData sheetId="163"/>
      <sheetData sheetId="164"/>
      <sheetData sheetId="165"/>
      <sheetData sheetId="166"/>
      <sheetData sheetId="167"/>
      <sheetData sheetId="168"/>
      <sheetData sheetId="169"/>
      <sheetData sheetId="170"/>
      <sheetData sheetId="171"/>
      <sheetData sheetId="172"/>
      <sheetData sheetId="173"/>
      <sheetData sheetId="174"/>
      <sheetData sheetId="175"/>
      <sheetData sheetId="176"/>
      <sheetData sheetId="177"/>
      <sheetData sheetId="178"/>
      <sheetData sheetId="179"/>
      <sheetData sheetId="180"/>
      <sheetData sheetId="181"/>
      <sheetData sheetId="182"/>
      <sheetData sheetId="183"/>
      <sheetData sheetId="184"/>
      <sheetData sheetId="185"/>
      <sheetData sheetId="186"/>
      <sheetData sheetId="187"/>
      <sheetData sheetId="188"/>
      <sheetData sheetId="189"/>
      <sheetData sheetId="190"/>
      <sheetData sheetId="19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51"/>
  <sheetViews>
    <sheetView zoomScale="70" zoomScaleNormal="70" workbookViewId="0">
      <selection activeCell="M20" sqref="M20"/>
    </sheetView>
  </sheetViews>
  <sheetFormatPr baseColWidth="10" defaultColWidth="21.42578125" defaultRowHeight="15" x14ac:dyDescent="0.25"/>
  <cols>
    <col min="1" max="1" width="2.7109375" customWidth="1"/>
    <col min="2" max="2" width="16.5703125" customWidth="1"/>
    <col min="3" max="3" width="11.85546875" customWidth="1"/>
    <col min="6" max="6" width="10.5703125" customWidth="1"/>
    <col min="7" max="7" width="15.7109375" customWidth="1"/>
    <col min="8" max="8" width="18.140625" customWidth="1"/>
    <col min="9" max="9" width="16.28515625" customWidth="1"/>
  </cols>
  <sheetData>
    <row r="1" spans="1:14" x14ac:dyDescent="0.25">
      <c r="A1" s="114"/>
      <c r="B1" s="114"/>
      <c r="C1" s="114"/>
      <c r="D1" s="115"/>
      <c r="E1" s="114"/>
      <c r="F1" s="114"/>
      <c r="G1" s="114"/>
      <c r="H1" s="114"/>
      <c r="I1" s="114"/>
      <c r="J1" s="114"/>
      <c r="K1" s="114"/>
      <c r="L1" s="114"/>
    </row>
    <row r="2" spans="1:14" ht="28.5" x14ac:dyDescent="0.45">
      <c r="A2" s="116"/>
      <c r="B2" s="116"/>
      <c r="C2" s="117" t="s">
        <v>0</v>
      </c>
      <c r="D2" s="117"/>
      <c r="E2" s="117"/>
      <c r="F2" s="117"/>
      <c r="G2" s="118" t="s">
        <v>49</v>
      </c>
      <c r="H2" s="116"/>
      <c r="I2" s="119"/>
      <c r="J2" s="120"/>
      <c r="K2" s="116"/>
      <c r="L2" s="116"/>
    </row>
    <row r="3" spans="1:14" ht="16.5" thickBot="1" x14ac:dyDescent="0.3">
      <c r="A3" s="116"/>
      <c r="B3" s="116"/>
      <c r="C3" s="121"/>
      <c r="D3" s="121"/>
      <c r="E3" s="122"/>
      <c r="F3" s="121"/>
      <c r="G3" s="121"/>
      <c r="H3" s="116"/>
      <c r="I3" s="119"/>
      <c r="J3" s="120"/>
      <c r="K3" s="116"/>
      <c r="L3" s="116"/>
    </row>
    <row r="4" spans="1:14" ht="15.75" x14ac:dyDescent="0.25">
      <c r="A4" s="116"/>
      <c r="B4" s="123" t="s">
        <v>2</v>
      </c>
      <c r="C4" s="124" t="s">
        <v>3</v>
      </c>
      <c r="D4" s="125"/>
      <c r="E4" s="125"/>
      <c r="F4" s="125"/>
      <c r="G4" s="126"/>
      <c r="H4" s="127" t="s">
        <v>4</v>
      </c>
      <c r="I4" s="128" t="s">
        <v>5</v>
      </c>
      <c r="J4" s="129" t="s">
        <v>6</v>
      </c>
      <c r="K4" s="130" t="s">
        <v>7</v>
      </c>
      <c r="L4" s="123" t="s">
        <v>4</v>
      </c>
    </row>
    <row r="5" spans="1:14" ht="16.5" thickBot="1" x14ac:dyDescent="0.3">
      <c r="A5" s="116"/>
      <c r="B5" s="131"/>
      <c r="C5" s="132">
        <v>10064</v>
      </c>
      <c r="D5" s="132">
        <v>10012</v>
      </c>
      <c r="E5" s="132">
        <v>10009</v>
      </c>
      <c r="F5" s="132">
        <v>10008</v>
      </c>
      <c r="G5" s="133">
        <v>10010</v>
      </c>
      <c r="H5" s="134"/>
      <c r="I5" s="135"/>
      <c r="J5" s="136"/>
      <c r="K5" s="137"/>
      <c r="L5" s="131"/>
    </row>
    <row r="6" spans="1:14" ht="15.75" x14ac:dyDescent="0.25">
      <c r="A6" s="116"/>
      <c r="B6" s="138" t="s">
        <v>8</v>
      </c>
      <c r="C6" s="139">
        <v>0</v>
      </c>
      <c r="D6" s="140">
        <v>0</v>
      </c>
      <c r="E6" s="141">
        <f>COUNTIF('[1]FACT N°128SFOT17'!$E$21:$E$22,B6)+COUNTIF('[1]FACT N°131SFOT17'!$E$21:$E$43,B6)</f>
        <v>0</v>
      </c>
      <c r="F6" s="140">
        <v>0</v>
      </c>
      <c r="G6" s="140">
        <f>COUNTIF('[1]FACT N°126SFOT17'!$E$21:$E$39,B6)+COUNTIF('[1]FACT N°125SFOT17'!$E$21:$E$44,B6)+COUNTIF('[1]FACT N°130SFOT17'!$E$21,B6)+COUNTIF('[1]FACT N°129SFOT17'!$E$21:$E$26,B6)</f>
        <v>0</v>
      </c>
      <c r="H6" s="142">
        <f>SUM(C6:G6)</f>
        <v>0</v>
      </c>
      <c r="I6" s="143">
        <f>(C6*10000)+(D6*2500)+(E6*5000)+(G6*5000)+(F6*5000)</f>
        <v>0</v>
      </c>
      <c r="J6" s="144">
        <f>COUNTIF('[1]FACT N°17SBOT17'!$E$21,B6)+COUNTIF('[1]FACT N°16SBOT17'!$E$21:$E$22,B6)+COUNTIF('[1]FACT N°127SFOT17'!$E$21,B6)+COUNTIF('[1]FACT N°18SBOT17'!$E$21,B6)</f>
        <v>0</v>
      </c>
      <c r="K6" s="143">
        <f t="shared" ref="K6:K7" si="0">IF(B6="LTTR 273 AF",J6*30000,J6*25000)</f>
        <v>0</v>
      </c>
      <c r="L6" s="145">
        <f>K6+I6</f>
        <v>0</v>
      </c>
    </row>
    <row r="7" spans="1:14" ht="15.75" x14ac:dyDescent="0.25">
      <c r="A7" s="116"/>
      <c r="B7" s="146" t="s">
        <v>9</v>
      </c>
      <c r="C7" s="139">
        <v>0</v>
      </c>
      <c r="D7" s="140">
        <v>0</v>
      </c>
      <c r="E7" s="141">
        <f>COUNTIF('[1]FACT N°128SFOT17'!$E$21:$E$22,B7)+COUNTIF('[1]FACT N°131SFOT17'!$E$21:$E$43,B7)</f>
        <v>0</v>
      </c>
      <c r="F7" s="140">
        <v>0</v>
      </c>
      <c r="G7" s="140">
        <f>COUNTIF('[1]FACT N°126SFOT17'!$E$21:$E$39,B7)+COUNTIF('[1]FACT N°125SFOT17'!$E$21:$E$44,B7)+COUNTIF('[1]FACT N°130SFOT17'!$E$21,B7)+COUNTIF('[1]FACT N°129SFOT17'!$E$21:$E$26,B7)</f>
        <v>0</v>
      </c>
      <c r="H7" s="139">
        <f t="shared" ref="H7:H10" si="1">SUM(C7:G7)</f>
        <v>0</v>
      </c>
      <c r="I7" s="147">
        <f t="shared" ref="I7:I9" si="2">(C7*10000)+(D7*2500)+(E7*5000)+(G7*5000)+(F7*5000)</f>
        <v>0</v>
      </c>
      <c r="J7" s="144">
        <f>COUNTIF('[1]FACT N°17SBOT17'!$E$21,B7)+COUNTIF('[1]FACT N°16SBOT17'!$E$21:$E$22,B7)+COUNTIF('[1]FACT N°127SFOT17'!$E$21,B7)+COUNTIF('[1]FACT N°18SBOT17'!$E$21,B7)</f>
        <v>0</v>
      </c>
      <c r="K7" s="147">
        <f t="shared" si="0"/>
        <v>0</v>
      </c>
      <c r="L7" s="148">
        <f>K7+I7</f>
        <v>0</v>
      </c>
    </row>
    <row r="8" spans="1:14" ht="15.75" x14ac:dyDescent="0.25">
      <c r="A8" s="116"/>
      <c r="B8" s="146" t="s">
        <v>10</v>
      </c>
      <c r="C8" s="139">
        <v>0</v>
      </c>
      <c r="D8" s="140">
        <v>0</v>
      </c>
      <c r="E8" s="141">
        <f>COUNTIF('[1]FACT N°128SFOT17'!$E$21:$E$22,B8)+COUNTIF('[1]FACT N°131SFOT17'!$E$21:$E$43,B8)</f>
        <v>0</v>
      </c>
      <c r="F8" s="140">
        <v>0</v>
      </c>
      <c r="G8" s="140">
        <f>COUNTIF('[1]FACT N°126SFOT17'!$E$21:$E$39,B8)+COUNTIF('[1]FACT N°125SFOT17'!$E$21:$E$44,B8)+COUNTIF('[1]FACT N°130SFOT17'!$E$21,B8)+COUNTIF('[1]FACT N°129SFOT17'!$E$21:$E$26,B8)</f>
        <v>0</v>
      </c>
      <c r="H8" s="139">
        <f t="shared" si="1"/>
        <v>0</v>
      </c>
      <c r="I8" s="147">
        <f t="shared" si="2"/>
        <v>0</v>
      </c>
      <c r="J8" s="144">
        <f>COUNTIF('[1]FACT N°17SBOT17'!$E$21,B8)+COUNTIF('[1]FACT N°16SBOT17'!$E$21:$E$22,B8)+COUNTIF('[1]FACT N°127SFOT17'!$E$21,B8)+COUNTIF('[1]FACT N°18SBOT17'!$E$21,B8)</f>
        <v>1</v>
      </c>
      <c r="K8" s="147">
        <f>IF(B8="LTTR 273 AF",J8*30000,J8*25000)</f>
        <v>30000</v>
      </c>
      <c r="L8" s="148">
        <f>K8+I8</f>
        <v>30000</v>
      </c>
    </row>
    <row r="9" spans="1:14" ht="15.75" x14ac:dyDescent="0.25">
      <c r="A9" s="116"/>
      <c r="B9" s="146" t="s">
        <v>11</v>
      </c>
      <c r="C9" s="139">
        <v>0</v>
      </c>
      <c r="D9" s="140">
        <v>0</v>
      </c>
      <c r="E9" s="141">
        <f>COUNTIF('[1]FACT N°128SFOT17'!$E$21:$E$22,B9)+COUNTIF('[1]FACT N°131SFOT17'!$E$21:$E$43,B9)</f>
        <v>0</v>
      </c>
      <c r="F9" s="140">
        <v>0</v>
      </c>
      <c r="G9" s="140">
        <f>COUNTIF('[1]FACT N°126SFOT17'!$E$21:$E$39,B9)+COUNTIF('[1]FACT N°125SFOT17'!$E$21:$E$44,B9)+COUNTIF('[1]FACT N°130SFOT17'!$E$21,B9)+COUNTIF('[1]FACT N°129SFOT17'!$E$21:$E$26,B9)</f>
        <v>0</v>
      </c>
      <c r="H9" s="139">
        <f t="shared" si="1"/>
        <v>0</v>
      </c>
      <c r="I9" s="147">
        <f t="shared" si="2"/>
        <v>0</v>
      </c>
      <c r="J9" s="144">
        <f>COUNTIF('[1]FACT N°17SBOT17'!$E$21,B9)+COUNTIF('[1]FACT N°16SBOT17'!$E$21:$E$22,B9)+COUNTIF('[1]FACT N°127SFOT17'!$E$21,B9)+COUNTIF('[1]FACT N°18SBOT17'!$E$21,B9)</f>
        <v>0</v>
      </c>
      <c r="K9" s="147">
        <f t="shared" ref="K9:K18" si="3">IF(B9="LTTR 273 AF",J9*30000,J9*25000)</f>
        <v>0</v>
      </c>
      <c r="L9" s="148">
        <f t="shared" ref="L9:L10" si="4">K9+I9</f>
        <v>0</v>
      </c>
      <c r="N9" t="s">
        <v>54</v>
      </c>
    </row>
    <row r="10" spans="1:14" ht="15.75" x14ac:dyDescent="0.25">
      <c r="A10" s="116"/>
      <c r="B10" s="146" t="s">
        <v>12</v>
      </c>
      <c r="C10" s="139">
        <v>0</v>
      </c>
      <c r="D10" s="140">
        <v>0</v>
      </c>
      <c r="E10" s="141">
        <f>COUNTIF('[1]FACT N°128SFOT17'!$E$21:$E$22,B10)+COUNTIF('[1]FACT N°131SFOT17'!$E$21:$E$43,B10)</f>
        <v>3</v>
      </c>
      <c r="F10" s="140">
        <v>0</v>
      </c>
      <c r="G10" s="140">
        <f>COUNTIF('[1]FACT N°126SFOT17'!$E$21:$E$39,B10)+COUNTIF('[1]FACT N°125SFOT17'!$E$21:$E$44,B10)+COUNTIF('[1]FACT N°130SFOT17'!$E$21,B10)+COUNTIF('[1]FACT N°129SFOT17'!$E$21:$E$26,B10)</f>
        <v>6</v>
      </c>
      <c r="H10" s="139">
        <f t="shared" si="1"/>
        <v>9</v>
      </c>
      <c r="I10" s="147">
        <f>(C10*10000)+(D10*2500)+(E10*5000)+(G10*5000)+(F10*5000)</f>
        <v>45000</v>
      </c>
      <c r="J10" s="144">
        <f>COUNTIF('[1]FACT N°17SBOT17'!$E$21,B10)+COUNTIF('[1]FACT N°16SBOT17'!$E$21:$E$22,B10)+COUNTIF('[1]FACT N°127SFOT17'!$E$21,B10)+COUNTIF('[1]FACT N°18SBOT17'!$E$21,B10)</f>
        <v>0</v>
      </c>
      <c r="K10" s="147">
        <f t="shared" si="3"/>
        <v>0</v>
      </c>
      <c r="L10" s="148">
        <f t="shared" si="4"/>
        <v>45000</v>
      </c>
    </row>
    <row r="11" spans="1:14" ht="15.75" x14ac:dyDescent="0.25">
      <c r="A11" s="116"/>
      <c r="B11" s="146" t="s">
        <v>13</v>
      </c>
      <c r="C11" s="139">
        <v>0</v>
      </c>
      <c r="D11" s="140">
        <v>0</v>
      </c>
      <c r="E11" s="141">
        <f>COUNTIF('[1]FACT N°128SFOT17'!$E$21:$E$22,B11)+COUNTIF('[1]FACT N°131SFOT17'!$E$21:$E$43,B11)</f>
        <v>0</v>
      </c>
      <c r="F11" s="140">
        <v>0</v>
      </c>
      <c r="G11" s="140">
        <f>COUNTIF('[1]FACT N°126SFOT17'!$E$21:$E$39,B11)+COUNTIF('[1]FACT N°125SFOT17'!$E$21:$E$44,B11)+COUNTIF('[1]FACT N°130SFOT17'!$E$21,B11)+COUNTIF('[1]FACT N°129SFOT17'!$E$21:$E$26,B11)</f>
        <v>7</v>
      </c>
      <c r="H11" s="139">
        <f>SUM(C11:G11)</f>
        <v>7</v>
      </c>
      <c r="I11" s="147">
        <f t="shared" ref="I11:I18" si="5">(C11*10000)+(D11*2500)+(E11*5000)+(G11*5000)+(F11*5000)</f>
        <v>35000</v>
      </c>
      <c r="J11" s="144">
        <f>COUNTIF('[1]FACT N°17SBOT17'!$E$21,B11)+COUNTIF('[1]FACT N°16SBOT17'!$E$21:$E$22,B11)+COUNTIF('[1]FACT N°127SFOT17'!$E$21,B11)+COUNTIF('[1]FACT N°18SBOT17'!$E$21,B11)</f>
        <v>1</v>
      </c>
      <c r="K11" s="147">
        <f t="shared" si="3"/>
        <v>25000</v>
      </c>
      <c r="L11" s="148">
        <f>K11+I11</f>
        <v>60000</v>
      </c>
      <c r="M11" s="21"/>
    </row>
    <row r="12" spans="1:14" ht="15.75" x14ac:dyDescent="0.25">
      <c r="A12" s="116"/>
      <c r="B12" s="146" t="s">
        <v>14</v>
      </c>
      <c r="C12" s="139">
        <v>0</v>
      </c>
      <c r="D12" s="140">
        <v>0</v>
      </c>
      <c r="E12" s="141">
        <f>COUNTIF('[1]FACT N°128SFOT17'!$E$21:$E$22,B12)+COUNTIF('[1]FACT N°131SFOT17'!$E$21:$E$43,B12)</f>
        <v>8</v>
      </c>
      <c r="F12" s="140">
        <v>0</v>
      </c>
      <c r="G12" s="140">
        <f>COUNTIF('[1]FACT N°126SFOT17'!$E$21:$E$39,B12)+COUNTIF('[1]FACT N°125SFOT17'!$E$21:$E$44,B12)+COUNTIF('[1]FACT N°130SFOT17'!$E$21,B12)+COUNTIF('[1]FACT N°129SFOT17'!$E$21:$E$26,B12)</f>
        <v>3</v>
      </c>
      <c r="H12" s="139">
        <f t="shared" ref="H12:H18" si="6">SUM(C12:G12)</f>
        <v>11</v>
      </c>
      <c r="I12" s="147">
        <f t="shared" si="5"/>
        <v>55000</v>
      </c>
      <c r="J12" s="144">
        <f>COUNTIF('[1]FACT N°17SBOT17'!$E$21,B12)+COUNTIF('[1]FACT N°16SBOT17'!$E$21:$E$22,B12)+COUNTIF('[1]FACT N°127SFOT17'!$E$21,B12)+COUNTIF('[1]FACT N°18SBOT17'!$E$21,B12)</f>
        <v>0</v>
      </c>
      <c r="K12" s="147">
        <f t="shared" si="3"/>
        <v>0</v>
      </c>
      <c r="L12" s="148">
        <f t="shared" ref="L12:L18" si="7">K12+I12</f>
        <v>55000</v>
      </c>
    </row>
    <row r="13" spans="1:14" ht="15.75" x14ac:dyDescent="0.25">
      <c r="A13" s="116"/>
      <c r="B13" s="146" t="s">
        <v>15</v>
      </c>
      <c r="C13" s="139">
        <v>0</v>
      </c>
      <c r="D13" s="140">
        <v>0</v>
      </c>
      <c r="E13" s="141">
        <f>COUNTIF('[1]FACT N°128SFOT17'!$E$21:$E$22,B13)+COUNTIF('[1]FACT N°131SFOT17'!$E$21:$E$43,B13)</f>
        <v>6</v>
      </c>
      <c r="F13" s="140">
        <v>0</v>
      </c>
      <c r="G13" s="140">
        <f>COUNTIF('[1]FACT N°126SFOT17'!$E$21:$E$39,B13)+COUNTIF('[1]FACT N°125SFOT17'!$E$21:$E$44,B13)+COUNTIF('[1]FACT N°130SFOT17'!$E$21,B13)+COUNTIF('[1]FACT N°129SFOT17'!$E$21:$E$26,B13)</f>
        <v>4</v>
      </c>
      <c r="H13" s="139">
        <f t="shared" si="6"/>
        <v>10</v>
      </c>
      <c r="I13" s="147">
        <f t="shared" si="5"/>
        <v>50000</v>
      </c>
      <c r="J13" s="144">
        <f>COUNTIF('[1]FACT N°17SBOT17'!$E$21,B13)+COUNTIF('[1]FACT N°16SBOT17'!$E$21:$E$22,B13)+COUNTIF('[1]FACT N°127SFOT17'!$E$21,B13)+COUNTIF('[1]FACT N°18SBOT17'!$E$21,B13)</f>
        <v>0</v>
      </c>
      <c r="K13" s="147">
        <f t="shared" si="3"/>
        <v>0</v>
      </c>
      <c r="L13" s="148">
        <f t="shared" si="7"/>
        <v>50000</v>
      </c>
    </row>
    <row r="14" spans="1:14" ht="15.75" x14ac:dyDescent="0.25">
      <c r="A14" s="116"/>
      <c r="B14" s="146" t="s">
        <v>16</v>
      </c>
      <c r="C14" s="139">
        <v>0</v>
      </c>
      <c r="D14" s="140">
        <v>0</v>
      </c>
      <c r="E14" s="141">
        <f>COUNTIF('[1]FACT N°128SFOT17'!$E$21:$E$22,B14)+COUNTIF('[1]FACT N°131SFOT17'!$E$21:$E$43,B14)</f>
        <v>2</v>
      </c>
      <c r="F14" s="140">
        <v>0</v>
      </c>
      <c r="G14" s="140">
        <f>COUNTIF('[1]FACT N°126SFOT17'!$E$21:$E$39,B14)+COUNTIF('[1]FACT N°125SFOT17'!$E$21:$E$44,B14)+COUNTIF('[1]FACT N°130SFOT17'!$E$21,B14)+COUNTIF('[1]FACT N°129SFOT17'!$E$21:$E$26,B14)</f>
        <v>8</v>
      </c>
      <c r="H14" s="139">
        <f t="shared" si="6"/>
        <v>10</v>
      </c>
      <c r="I14" s="147">
        <f t="shared" si="5"/>
        <v>50000</v>
      </c>
      <c r="J14" s="144">
        <f>COUNTIF('[1]FACT N°17SBOT17'!$E$21,B14)+COUNTIF('[1]FACT N°16SBOT17'!$E$21:$E$22,B14)+COUNTIF('[1]FACT N°127SFOT17'!$E$21,B14)+COUNTIF('[1]FACT N°18SBOT17'!$E$21,B14)</f>
        <v>0</v>
      </c>
      <c r="K14" s="147">
        <f t="shared" si="3"/>
        <v>0</v>
      </c>
      <c r="L14" s="148">
        <f t="shared" si="7"/>
        <v>50000</v>
      </c>
      <c r="M14" s="21"/>
    </row>
    <row r="15" spans="1:14" ht="15.75" x14ac:dyDescent="0.25">
      <c r="A15" s="116"/>
      <c r="B15" s="146" t="s">
        <v>17</v>
      </c>
      <c r="C15" s="139">
        <v>0</v>
      </c>
      <c r="D15" s="140">
        <v>0</v>
      </c>
      <c r="E15" s="141">
        <f>COUNTIF('[1]FACT N°128SFOT17'!$E$21:$E$22,B15)+COUNTIF('[1]FACT N°131SFOT17'!$E$21:$E$43,B15)</f>
        <v>6</v>
      </c>
      <c r="F15" s="140">
        <v>0</v>
      </c>
      <c r="G15" s="140">
        <f>COUNTIF('[1]FACT N°126SFOT17'!$E$21:$E$39,B15)+COUNTIF('[1]FACT N°125SFOT17'!$E$21:$E$44,B15)+COUNTIF('[1]FACT N°130SFOT17'!$E$21,B15)+COUNTIF('[1]FACT N°129SFOT17'!$E$21:$E$26,B15)</f>
        <v>3</v>
      </c>
      <c r="H15" s="139">
        <f t="shared" si="6"/>
        <v>9</v>
      </c>
      <c r="I15" s="147">
        <f t="shared" si="5"/>
        <v>45000</v>
      </c>
      <c r="J15" s="144">
        <f>COUNTIF('[1]FACT N°17SBOT17'!$E$21,B15)+COUNTIF('[1]FACT N°16SBOT17'!$E$21:$E$22,B15)+COUNTIF('[1]FACT N°127SFOT17'!$E$21,B15)+COUNTIF('[1]FACT N°18SBOT17'!$E$21,B15)</f>
        <v>0</v>
      </c>
      <c r="K15" s="147">
        <f t="shared" si="3"/>
        <v>0</v>
      </c>
      <c r="L15" s="148">
        <f t="shared" si="7"/>
        <v>45000</v>
      </c>
    </row>
    <row r="16" spans="1:14" ht="15.75" x14ac:dyDescent="0.25">
      <c r="A16" s="116"/>
      <c r="B16" s="146" t="s">
        <v>18</v>
      </c>
      <c r="C16" s="139">
        <v>0</v>
      </c>
      <c r="D16" s="140">
        <v>0</v>
      </c>
      <c r="E16" s="141">
        <f>COUNTIF('[1]FACT N°128SFOT17'!$E$21:$E$22,B16)+COUNTIF('[1]FACT N°131SFOT17'!$E$21:$E$43,B16)</f>
        <v>0</v>
      </c>
      <c r="F16" s="140">
        <v>0</v>
      </c>
      <c r="G16" s="140">
        <f>COUNTIF('[1]FACT N°126SFOT17'!$E$21:$E$39,B16)+COUNTIF('[1]FACT N°125SFOT17'!$E$21:$E$44,B16)+COUNTIF('[1]FACT N°130SFOT17'!$E$21,B16)+COUNTIF('[1]FACT N°129SFOT17'!$E$21:$E$26,B16)</f>
        <v>8</v>
      </c>
      <c r="H16" s="139">
        <f t="shared" si="6"/>
        <v>8</v>
      </c>
      <c r="I16" s="147">
        <f t="shared" si="5"/>
        <v>40000</v>
      </c>
      <c r="J16" s="144">
        <f>COUNTIF('[1]FACT N°17SBOT17'!$E$21,B16)+COUNTIF('[1]FACT N°16SBOT17'!$E$21:$E$22,B16)+COUNTIF('[1]FACT N°127SFOT17'!$E$21,B16)+COUNTIF('[1]FACT N°18SBOT17'!$E$21,B16)</f>
        <v>1</v>
      </c>
      <c r="K16" s="147">
        <f t="shared" si="3"/>
        <v>25000</v>
      </c>
      <c r="L16" s="148">
        <f t="shared" si="7"/>
        <v>65000</v>
      </c>
    </row>
    <row r="17" spans="1:14" ht="15.75" x14ac:dyDescent="0.25">
      <c r="A17" s="116"/>
      <c r="B17" s="146" t="s">
        <v>19</v>
      </c>
      <c r="C17" s="139">
        <v>0</v>
      </c>
      <c r="D17" s="140">
        <v>0</v>
      </c>
      <c r="E17" s="141">
        <f>COUNTIF('[1]FACT N°128SFOT17'!$E$21:$E$22,B17)+COUNTIF('[1]FACT N°131SFOT17'!$E$21:$E$43,B17)</f>
        <v>0</v>
      </c>
      <c r="F17" s="140">
        <v>0</v>
      </c>
      <c r="G17" s="140">
        <f>COUNTIF('[1]FACT N°126SFOT17'!$E$21:$E$39,B17)+COUNTIF('[1]FACT N°125SFOT17'!$E$21:$E$44,B17)+COUNTIF('[1]FACT N°130SFOT17'!$E$21,B17)+COUNTIF('[1]FACT N°129SFOT17'!$E$21:$E$26,B17)</f>
        <v>5</v>
      </c>
      <c r="H17" s="139">
        <f t="shared" si="6"/>
        <v>5</v>
      </c>
      <c r="I17" s="147">
        <f t="shared" si="5"/>
        <v>25000</v>
      </c>
      <c r="J17" s="144">
        <f>COUNTIF('[1]FACT N°17SBOT17'!$E$21,B17)+COUNTIF('[1]FACT N°16SBOT17'!$E$21:$E$22,B17)+COUNTIF('[1]FACT N°127SFOT17'!$E$21,B17)+COUNTIF('[1]FACT N°18SBOT17'!$E$21,B17)</f>
        <v>1</v>
      </c>
      <c r="K17" s="147">
        <f t="shared" si="3"/>
        <v>25000</v>
      </c>
      <c r="L17" s="148">
        <f t="shared" si="7"/>
        <v>50000</v>
      </c>
    </row>
    <row r="18" spans="1:14" ht="16.5" thickBot="1" x14ac:dyDescent="0.3">
      <c r="A18" s="116"/>
      <c r="B18" s="146" t="s">
        <v>20</v>
      </c>
      <c r="C18" s="139">
        <v>0</v>
      </c>
      <c r="D18" s="140">
        <v>0</v>
      </c>
      <c r="E18" s="141">
        <f>COUNTIF('[1]FACT N°128SFOT17'!$E$21:$E$22,B18)+COUNTIF('[1]FACT N°131SFOT17'!$E$21:$E$43,B18)</f>
        <v>0</v>
      </c>
      <c r="F18" s="140">
        <v>0</v>
      </c>
      <c r="G18" s="140">
        <f>COUNTIF('[1]FACT N°126SFOT17'!$E$21:$E$39,B18)+COUNTIF('[1]FACT N°125SFOT17'!$E$21:$E$44,B18)+COUNTIF('[1]FACT N°130SFOT17'!$E$21,B18)+COUNTIF('[1]FACT N°129SFOT17'!$E$21:$E$26,B18)</f>
        <v>6</v>
      </c>
      <c r="H18" s="139">
        <f t="shared" si="6"/>
        <v>6</v>
      </c>
      <c r="I18" s="147">
        <f t="shared" si="5"/>
        <v>30000</v>
      </c>
      <c r="J18" s="144">
        <f>COUNTIF('[1]FACT N°17SBOT17'!$E$21,B18)+COUNTIF('[1]FACT N°16SBOT17'!$E$21:$E$22,B18)+COUNTIF('[1]FACT N°127SFOT17'!$E$21,B18)+COUNTIF('[1]FACT N°18SBOT17'!$E$21,B18)</f>
        <v>1</v>
      </c>
      <c r="K18" s="147">
        <f t="shared" si="3"/>
        <v>25000</v>
      </c>
      <c r="L18" s="148">
        <f t="shared" si="7"/>
        <v>55000</v>
      </c>
    </row>
    <row r="19" spans="1:14" ht="16.5" thickBot="1" x14ac:dyDescent="0.3">
      <c r="A19" s="116"/>
      <c r="B19" s="149" t="s">
        <v>4</v>
      </c>
      <c r="C19" s="150">
        <f>SUBTOTAL(9,C6:C18)</f>
        <v>0</v>
      </c>
      <c r="D19" s="150">
        <f>SUBTOTAL(9,D6:D18)</f>
        <v>0</v>
      </c>
      <c r="E19" s="150">
        <f>SUBTOTAL(9,E6:E18)</f>
        <v>25</v>
      </c>
      <c r="F19" s="150">
        <f>SUBTOTAL(9,F6:F18)</f>
        <v>0</v>
      </c>
      <c r="G19" s="150">
        <f>SUBTOTAL(9,G6:G18)</f>
        <v>50</v>
      </c>
      <c r="H19" s="150">
        <f t="shared" ref="H19:K19" si="8">SUBTOTAL(9,H6:H18)</f>
        <v>75</v>
      </c>
      <c r="I19" s="151">
        <f t="shared" si="8"/>
        <v>375000</v>
      </c>
      <c r="J19" s="151">
        <f t="shared" si="8"/>
        <v>5</v>
      </c>
      <c r="K19" s="152">
        <f t="shared" si="8"/>
        <v>130000</v>
      </c>
      <c r="L19" s="153">
        <f>SUBTOTAL(9,L6:L18)</f>
        <v>505000</v>
      </c>
    </row>
    <row r="20" spans="1:14" ht="15.75" x14ac:dyDescent="0.25">
      <c r="A20" s="116"/>
      <c r="B20" s="116"/>
      <c r="C20" s="121"/>
      <c r="D20" s="121"/>
      <c r="E20" s="122"/>
      <c r="F20" s="121"/>
      <c r="G20" s="121"/>
      <c r="H20" s="116"/>
      <c r="I20" s="119"/>
      <c r="J20" s="120"/>
      <c r="K20" s="116"/>
      <c r="L20" s="116"/>
    </row>
    <row r="21" spans="1:14" ht="17.25" thickBot="1" x14ac:dyDescent="0.35">
      <c r="A21" s="116"/>
      <c r="B21" s="154"/>
      <c r="C21" s="155" t="str">
        <f>"RECAP SALAIRES  NETS "&amp;G2</f>
        <v>RECAP SALAIRES  NETS OCT. 17</v>
      </c>
      <c r="D21" s="155"/>
      <c r="E21" s="155"/>
      <c r="F21" s="155"/>
      <c r="G21" s="155"/>
      <c r="H21" s="154"/>
      <c r="I21" s="156"/>
      <c r="J21" s="120"/>
      <c r="K21" s="116"/>
      <c r="L21" s="116"/>
    </row>
    <row r="22" spans="1:14" ht="17.25" thickBot="1" x14ac:dyDescent="0.3">
      <c r="A22" s="116"/>
      <c r="B22" s="157" t="s">
        <v>21</v>
      </c>
      <c r="C22" s="158" t="s">
        <v>22</v>
      </c>
      <c r="D22" s="159" t="s">
        <v>7</v>
      </c>
      <c r="E22" s="160" t="s">
        <v>23</v>
      </c>
      <c r="F22" s="159" t="s">
        <v>24</v>
      </c>
      <c r="G22" s="159" t="s">
        <v>25</v>
      </c>
      <c r="H22" s="159" t="s">
        <v>26</v>
      </c>
      <c r="I22" s="161" t="s">
        <v>27</v>
      </c>
      <c r="J22" s="157" t="s">
        <v>4</v>
      </c>
      <c r="K22" s="162"/>
      <c r="L22" s="116"/>
    </row>
    <row r="23" spans="1:14" ht="15.75" x14ac:dyDescent="0.25">
      <c r="A23" s="116"/>
      <c r="B23" s="138" t="s">
        <v>8</v>
      </c>
      <c r="C23" s="163">
        <v>200000</v>
      </c>
      <c r="D23" s="163">
        <f>L6</f>
        <v>0</v>
      </c>
      <c r="E23" s="164">
        <v>50000</v>
      </c>
      <c r="F23" s="165">
        <f>(COUNTIFS('[1]FACT N°128SFOT17'!$E$21:$E$22,B6,'[1]FACT N°128SFOT17'!$L$21:$L$22,"=S")+COUNTIFS('[1]FACT N°126SFOT17'!$E$21:$E$39,B6,'[1]FACT N°126SFOT17'!$L$21:$L$39,"=S")+COUNTIFS('[1]FACT N°125SFOT17'!$E$21:$E$44,B6,'[1]FACT N°125SFOT17'!$L$21:$L$44,"=S")+COUNTIFS('[1]FACT N°131SFOT17'!$E$21:$E$43,B6,'[1]FACT N°131SFOT17'!$L$21:$L$43,"=S")+COUNTIFS('[1]FACT N°130SFOT17'!$E$21,B6,'[1]FACT N°130SFOT17'!$L$21,"=S")+COUNTIFS('[1]FACT N°129SFOT17'!$E$21:$E$26,B6,'[1]FACT N°129SFOT17'!$L$21:$L$26,"=S"))*2500</f>
        <v>0</v>
      </c>
      <c r="G23" s="166">
        <f>(COUNTIFS('[1]FACT N°128SFOT17'!$E$21:$E$22,B6,'[1]FACT N°128SFOT17'!$L$21:$L$22,"=N")+COUNTIFS('[1]FACT N°126SFOT17'!$E$21:$E$39,B6,'[1]FACT N°126SFOT17'!$L$21:$L$39,"=N")+COUNTIFS('[1]FACT N°125SFOT17'!$E$21:$E$44,B6,'[1]FACT N°125SFOT17'!$L$21:$L$44,"=N")+COUNTIFS('[1]FACT N°131SFOT17'!$E$21:$E$43,B6,'[1]FACT N°131SFOT17'!$L$21:$L$43,"=N")+COUNTIFS('[1]FACT N°130SFOT17'!$E$21,B6,'[1]FACT N°130SFOT17'!$L$21,"=N")+COUNTIFS('[1]FACT N°129SFOT17'!$E$21:$E$26,B6,'[1]FACT N°129SFOT17'!$L$21:$L$26,"=N"))*2500</f>
        <v>0</v>
      </c>
      <c r="H23" s="167">
        <f t="shared" ref="H23:H35" si="9">IF(J61&lt;7000000,0,IF(AND(J61&gt;=7000000,J61&lt;9000000),25000,IF(AND(J61&gt;=9000000,J61&lt;12000000),50000,IF(J61&gt;=12000000,100000))))</f>
        <v>0</v>
      </c>
      <c r="I23" s="167">
        <f>D23+F23-G23+H23</f>
        <v>0</v>
      </c>
      <c r="J23" s="145">
        <f>C23+E23+I23</f>
        <v>250000</v>
      </c>
      <c r="K23" s="162"/>
      <c r="L23" s="116"/>
    </row>
    <row r="24" spans="1:14" ht="15.75" x14ac:dyDescent="0.25">
      <c r="A24" s="116"/>
      <c r="B24" s="146" t="s">
        <v>9</v>
      </c>
      <c r="C24" s="168">
        <v>150000</v>
      </c>
      <c r="D24" s="163">
        <f t="shared" ref="D24:D35" si="10">L7</f>
        <v>0</v>
      </c>
      <c r="E24" s="169">
        <v>50000</v>
      </c>
      <c r="F24" s="165">
        <f>(COUNTIFS('[1]FACT N°128SFOT17'!$E$21:$E$22,B7,'[1]FACT N°128SFOT17'!$L$21:$L$22,"=S")+COUNTIFS('[1]FACT N°126SFOT17'!$E$21:$E$39,B7,'[1]FACT N°126SFOT17'!$L$21:$L$39,"=S")+COUNTIFS('[1]FACT N°125SFOT17'!$E$21:$E$44,B7,'[1]FACT N°125SFOT17'!$L$21:$L$44,"=S")+COUNTIFS('[1]FACT N°131SFOT17'!$E$21:$E$43,B7,'[1]FACT N°131SFOT17'!$L$21:$L$43,"=S")+COUNTIFS('[1]FACT N°130SFOT17'!$E$21,B7,'[1]FACT N°130SFOT17'!$L$21,"=S")+COUNTIFS('[1]FACT N°129SFOT17'!$E$21:$E$26,B7,'[1]FACT N°129SFOT17'!$L$21:$L$26,"=S"))*2500</f>
        <v>0</v>
      </c>
      <c r="G24" s="166">
        <f>(COUNTIFS('[1]FACT N°128SFOT17'!$E$21:$E$22,B7,'[1]FACT N°128SFOT17'!$L$21:$L$22,"=N")+COUNTIFS('[1]FACT N°126SFOT17'!$E$21:$E$39,B7,'[1]FACT N°126SFOT17'!$L$21:$L$39,"=N")+COUNTIFS('[1]FACT N°125SFOT17'!$E$21:$E$44,B7,'[1]FACT N°125SFOT17'!$L$21:$L$44,"=N")+COUNTIFS('[1]FACT N°131SFOT17'!$E$21:$E$43,B7,'[1]FACT N°131SFOT17'!$L$21:$L$43,"=N")+COUNTIFS('[1]FACT N°130SFOT17'!$E$21,B7,'[1]FACT N°130SFOT17'!$L$21,"=N")+COUNTIFS('[1]FACT N°129SFOT17'!$E$21:$E$26,B7,'[1]FACT N°129SFOT17'!$L$21:$L$26,"=N"))*2500</f>
        <v>0</v>
      </c>
      <c r="H24" s="167">
        <f t="shared" si="9"/>
        <v>0</v>
      </c>
      <c r="I24" s="167">
        <f t="shared" ref="I24:I28" si="11">D24+F24-G24+H24</f>
        <v>0</v>
      </c>
      <c r="J24" s="148">
        <f t="shared" ref="J24:J25" si="12">C24+E24+I24</f>
        <v>200000</v>
      </c>
      <c r="K24" s="162"/>
      <c r="L24" s="116"/>
    </row>
    <row r="25" spans="1:14" ht="15.75" x14ac:dyDescent="0.25">
      <c r="A25" s="116"/>
      <c r="B25" s="146" t="s">
        <v>10</v>
      </c>
      <c r="C25" s="168">
        <v>150000</v>
      </c>
      <c r="D25" s="163">
        <f t="shared" si="10"/>
        <v>30000</v>
      </c>
      <c r="E25" s="169">
        <v>50000</v>
      </c>
      <c r="F25" s="165">
        <f>(COUNTIFS('[1]FACT N°128SFOT17'!$E$21:$E$22,B8,'[1]FACT N°128SFOT17'!$L$21:$L$22,"=S")+COUNTIFS('[1]FACT N°126SFOT17'!$E$21:$E$39,B8,'[1]FACT N°126SFOT17'!$L$21:$L$39,"=S")+COUNTIFS('[1]FACT N°125SFOT17'!$E$21:$E$44,B8,'[1]FACT N°125SFOT17'!$L$21:$L$44,"=S")+COUNTIFS('[1]FACT N°131SFOT17'!$E$21:$E$43,B8,'[1]FACT N°131SFOT17'!$L$21:$L$43,"=S")+COUNTIFS('[1]FACT N°130SFOT17'!$E$21,B8,'[1]FACT N°130SFOT17'!$L$21,"=S")+COUNTIFS('[1]FACT N°129SFOT17'!$E$21:$E$26,B8,'[1]FACT N°129SFOT17'!$L$21:$L$26,"=S"))*2500</f>
        <v>0</v>
      </c>
      <c r="G25" s="166">
        <f>(COUNTIFS('[1]FACT N°128SFOT17'!$E$21:$E$22,B8,'[1]FACT N°128SFOT17'!$L$21:$L$22,"=N")+COUNTIFS('[1]FACT N°126SFOT17'!$E$21:$E$39,B8,'[1]FACT N°126SFOT17'!$L$21:$L$39,"=N")+COUNTIFS('[1]FACT N°125SFOT17'!$E$21:$E$44,B8,'[1]FACT N°125SFOT17'!$L$21:$L$44,"=N")+COUNTIFS('[1]FACT N°131SFOT17'!$E$21:$E$43,B8,'[1]FACT N°131SFOT17'!$L$21:$L$43,"=N")+COUNTIFS('[1]FACT N°130SFOT17'!$E$21,B8,'[1]FACT N°130SFOT17'!$L$21,"=N")+COUNTIFS('[1]FACT N°129SFOT17'!$E$21:$E$26,B8,'[1]FACT N°129SFOT17'!$L$21:$L$26,"=N"))*2500</f>
        <v>0</v>
      </c>
      <c r="H25" s="167">
        <f t="shared" si="9"/>
        <v>0</v>
      </c>
      <c r="I25" s="167">
        <f t="shared" si="11"/>
        <v>30000</v>
      </c>
      <c r="J25" s="148">
        <f t="shared" si="12"/>
        <v>230000</v>
      </c>
      <c r="K25" s="162"/>
      <c r="L25" s="116"/>
    </row>
    <row r="26" spans="1:14" ht="15.75" x14ac:dyDescent="0.25">
      <c r="A26" s="116"/>
      <c r="B26" s="146" t="s">
        <v>11</v>
      </c>
      <c r="C26" s="168">
        <v>150000</v>
      </c>
      <c r="D26" s="163">
        <f t="shared" si="10"/>
        <v>0</v>
      </c>
      <c r="E26" s="169">
        <v>50000</v>
      </c>
      <c r="F26" s="165">
        <f>(COUNTIFS('[1]FACT N°128SFOT17'!$E$21:$E$22,B9,'[1]FACT N°128SFOT17'!$L$21:$L$22,"=S")+COUNTIFS('[1]FACT N°126SFOT17'!$E$21:$E$39,B9,'[1]FACT N°126SFOT17'!$L$21:$L$39,"=S")+COUNTIFS('[1]FACT N°125SFOT17'!$E$21:$E$44,B9,'[1]FACT N°125SFOT17'!$L$21:$L$44,"=S")+COUNTIFS('[1]FACT N°131SFOT17'!$E$21:$E$43,B9,'[1]FACT N°131SFOT17'!$L$21:$L$43,"=S")+COUNTIFS('[1]FACT N°130SFOT17'!$E$21,B9,'[1]FACT N°130SFOT17'!$L$21,"=S")+COUNTIFS('[1]FACT N°129SFOT17'!$E$21:$E$26,B9,'[1]FACT N°129SFOT17'!$L$21:$L$26,"=S"))*2500</f>
        <v>0</v>
      </c>
      <c r="G26" s="166">
        <f>(COUNTIFS('[1]FACT N°128SFOT17'!$E$21:$E$22,B9,'[1]FACT N°128SFOT17'!$L$21:$L$22,"=N")+COUNTIFS('[1]FACT N°126SFOT17'!$E$21:$E$39,B9,'[1]FACT N°126SFOT17'!$L$21:$L$39,"=N")+COUNTIFS('[1]FACT N°125SFOT17'!$E$21:$E$44,B9,'[1]FACT N°125SFOT17'!$L$21:$L$44,"=N")+COUNTIFS('[1]FACT N°131SFOT17'!$E$21:$E$43,B9,'[1]FACT N°131SFOT17'!$L$21:$L$43,"=N")+COUNTIFS('[1]FACT N°130SFOT17'!$E$21,B9,'[1]FACT N°130SFOT17'!$L$21,"=N")+COUNTIFS('[1]FACT N°129SFOT17'!$E$21:$E$26,B9,'[1]FACT N°129SFOT17'!$L$21:$L$26,"=N"))*2500</f>
        <v>0</v>
      </c>
      <c r="H26" s="167">
        <f t="shared" si="9"/>
        <v>0</v>
      </c>
      <c r="I26" s="167">
        <f t="shared" si="11"/>
        <v>0</v>
      </c>
      <c r="J26" s="148">
        <f>C26+E26+I26</f>
        <v>200000</v>
      </c>
      <c r="K26" s="162"/>
      <c r="L26" s="116"/>
    </row>
    <row r="27" spans="1:14" ht="15.75" x14ac:dyDescent="0.25">
      <c r="A27" s="116"/>
      <c r="B27" s="146" t="s">
        <v>12</v>
      </c>
      <c r="C27" s="168">
        <v>150000</v>
      </c>
      <c r="D27" s="163">
        <f t="shared" si="10"/>
        <v>45000</v>
      </c>
      <c r="E27" s="169">
        <v>50000</v>
      </c>
      <c r="F27" s="165">
        <f>(COUNTIFS('[1]FACT N°128SFOT17'!$E$21:$E$22,B10,'[1]FACT N°128SFOT17'!$L$21:$L$22,"=S")+COUNTIFS('[1]FACT N°126SFOT17'!$E$21:$E$39,B10,'[1]FACT N°126SFOT17'!$L$21:$L$39,"=S")+COUNTIFS('[1]FACT N°125SFOT17'!$E$21:$E$44,B10,'[1]FACT N°125SFOT17'!$L$21:$L$44,"=S")+COUNTIFS('[1]FACT N°131SFOT17'!$E$21:$E$43,B10,'[1]FACT N°131SFOT17'!$L$21:$L$43,"=S")+COUNTIFS('[1]FACT N°130SFOT17'!$E$21,B10,'[1]FACT N°130SFOT17'!$L$21,"=S")+COUNTIFS('[1]FACT N°129SFOT17'!$E$21:$E$26,B10,'[1]FACT N°129SFOT17'!$L$21:$L$26,"=S"))*2500</f>
        <v>0</v>
      </c>
      <c r="G27" s="166">
        <f>(COUNTIFS('[1]FACT N°128SFOT17'!$E$21:$E$22,B10,'[1]FACT N°128SFOT17'!$L$21:$L$22,"=N")+COUNTIFS('[1]FACT N°126SFOT17'!$E$21:$E$39,B10,'[1]FACT N°126SFOT17'!$L$21:$L$39,"=N")+COUNTIFS('[1]FACT N°125SFOT17'!$E$21:$E$44,B10,'[1]FACT N°125SFOT17'!$L$21:$L$44,"=N")+COUNTIFS('[1]FACT N°131SFOT17'!$E$21:$E$43,B10,'[1]FACT N°131SFOT17'!$L$21:$L$43,"=N")+COUNTIFS('[1]FACT N°130SFOT17'!$E$21,B10,'[1]FACT N°130SFOT17'!$L$21,"=N")+COUNTIFS('[1]FACT N°129SFOT17'!$E$21:$E$26,B10,'[1]FACT N°129SFOT17'!$L$21:$L$26,"=N"))*2500</f>
        <v>10000</v>
      </c>
      <c r="H27" s="167">
        <f t="shared" si="9"/>
        <v>0</v>
      </c>
      <c r="I27" s="167">
        <f t="shared" si="11"/>
        <v>35000</v>
      </c>
      <c r="J27" s="148">
        <f t="shared" ref="J27:J28" si="13">C27+E27+I27</f>
        <v>235000</v>
      </c>
      <c r="K27" s="162"/>
      <c r="L27" s="162"/>
    </row>
    <row r="28" spans="1:14" ht="15.75" x14ac:dyDescent="0.25">
      <c r="A28" s="116"/>
      <c r="B28" s="146" t="s">
        <v>13</v>
      </c>
      <c r="C28" s="168">
        <v>150000</v>
      </c>
      <c r="D28" s="163">
        <f t="shared" si="10"/>
        <v>60000</v>
      </c>
      <c r="E28" s="169">
        <v>50000</v>
      </c>
      <c r="F28" s="165">
        <f>(COUNTIFS('[1]FACT N°128SFOT17'!$E$21:$E$22,B11,'[1]FACT N°128SFOT17'!$L$21:$L$22,"=S")+COUNTIFS('[1]FACT N°126SFOT17'!$E$21:$E$39,B11,'[1]FACT N°126SFOT17'!$L$21:$L$39,"=S")+COUNTIFS('[1]FACT N°125SFOT17'!$E$21:$E$44,B11,'[1]FACT N°125SFOT17'!$L$21:$L$44,"=S")+COUNTIFS('[1]FACT N°131SFOT17'!$E$21:$E$43,B11,'[1]FACT N°131SFOT17'!$L$21:$L$43,"=S")+COUNTIFS('[1]FACT N°130SFOT17'!$E$21,B11,'[1]FACT N°130SFOT17'!$L$21,"=S")+COUNTIFS('[1]FACT N°129SFOT17'!$E$21:$E$26,B11,'[1]FACT N°129SFOT17'!$L$21:$L$26,"=S"))*2500</f>
        <v>0</v>
      </c>
      <c r="G28" s="166">
        <f>(COUNTIFS('[1]FACT N°128SFOT17'!$E$21:$E$22,B11,'[1]FACT N°128SFOT17'!$L$21:$L$22,"=N")+COUNTIFS('[1]FACT N°126SFOT17'!$E$21:$E$39,B11,'[1]FACT N°126SFOT17'!$L$21:$L$39,"=N")+COUNTIFS('[1]FACT N°125SFOT17'!$E$21:$E$44,B11,'[1]FACT N°125SFOT17'!$L$21:$L$44,"=N")+COUNTIFS('[1]FACT N°131SFOT17'!$E$21:$E$43,B11,'[1]FACT N°131SFOT17'!$L$21:$L$43,"=N")+COUNTIFS('[1]FACT N°130SFOT17'!$E$21,B11,'[1]FACT N°130SFOT17'!$L$21,"=N")+COUNTIFS('[1]FACT N°129SFOT17'!$E$21:$E$26,B11,'[1]FACT N°129SFOT17'!$L$21:$L$26,"=N"))*2500</f>
        <v>10000</v>
      </c>
      <c r="H28" s="167">
        <f t="shared" si="9"/>
        <v>0</v>
      </c>
      <c r="I28" s="167">
        <f t="shared" si="11"/>
        <v>50000</v>
      </c>
      <c r="J28" s="148">
        <f t="shared" si="13"/>
        <v>250000</v>
      </c>
      <c r="K28" s="162"/>
      <c r="L28" s="162"/>
      <c r="N28" t="s">
        <v>55</v>
      </c>
    </row>
    <row r="29" spans="1:14" ht="15.75" x14ac:dyDescent="0.25">
      <c r="A29" s="116"/>
      <c r="B29" s="146" t="s">
        <v>14</v>
      </c>
      <c r="C29" s="168">
        <v>150000</v>
      </c>
      <c r="D29" s="163">
        <f t="shared" si="10"/>
        <v>55000</v>
      </c>
      <c r="E29" s="169">
        <v>50000</v>
      </c>
      <c r="F29" s="165">
        <f>(COUNTIFS('[1]FACT N°128SFOT17'!$E$21:$E$22,B12,'[1]FACT N°128SFOT17'!$L$21:$L$22,"=S")+COUNTIFS('[1]FACT N°126SFOT17'!$E$21:$E$39,B12,'[1]FACT N°126SFOT17'!$L$21:$L$39,"=S")+COUNTIFS('[1]FACT N°125SFOT17'!$E$21:$E$44,B12,'[1]FACT N°125SFOT17'!$L$21:$L$44,"=S")+COUNTIFS('[1]FACT N°131SFOT17'!$E$21:$E$43,B12,'[1]FACT N°131SFOT17'!$L$21:$L$43,"=S")+COUNTIFS('[1]FACT N°130SFOT17'!$E$21,B12,'[1]FACT N°130SFOT17'!$L$21,"=S")+COUNTIFS('[1]FACT N°129SFOT17'!$E$21:$E$26,B12,'[1]FACT N°129SFOT17'!$L$21:$L$26,"=S"))*2500</f>
        <v>2500</v>
      </c>
      <c r="G29" s="166">
        <f>(COUNTIFS('[1]FACT N°128SFOT17'!$E$21:$E$22,B12,'[1]FACT N°128SFOT17'!$L$21:$L$22,"=N")+COUNTIFS('[1]FACT N°126SFOT17'!$E$21:$E$39,B12,'[1]FACT N°126SFOT17'!$L$21:$L$39,"=N")+COUNTIFS('[1]FACT N°125SFOT17'!$E$21:$E$44,B12,'[1]FACT N°125SFOT17'!$L$21:$L$44,"=N")+COUNTIFS('[1]FACT N°131SFOT17'!$E$21:$E$43,B12,'[1]FACT N°131SFOT17'!$L$21:$L$43,"=N")+COUNTIFS('[1]FACT N°130SFOT17'!$E$21,B12,'[1]FACT N°130SFOT17'!$L$21,"=N")+COUNTIFS('[1]FACT N°129SFOT17'!$E$21:$E$26,B12,'[1]FACT N°129SFOT17'!$L$21:$L$26,"=N"))*2500</f>
        <v>17500</v>
      </c>
      <c r="H29" s="167">
        <f t="shared" si="9"/>
        <v>0</v>
      </c>
      <c r="I29" s="167">
        <f>D29+F29-G29+H29</f>
        <v>40000</v>
      </c>
      <c r="J29" s="148">
        <f>C29+E29+I29</f>
        <v>240000</v>
      </c>
      <c r="K29" s="162"/>
      <c r="L29" s="162"/>
    </row>
    <row r="30" spans="1:14" ht="15.75" x14ac:dyDescent="0.25">
      <c r="A30" s="116" t="s">
        <v>28</v>
      </c>
      <c r="B30" s="146" t="s">
        <v>15</v>
      </c>
      <c r="C30" s="168">
        <v>150000</v>
      </c>
      <c r="D30" s="163">
        <f t="shared" si="10"/>
        <v>50000</v>
      </c>
      <c r="E30" s="169">
        <v>50000</v>
      </c>
      <c r="F30" s="165">
        <f>(COUNTIFS('[1]FACT N°128SFOT17'!$E$21:$E$22,B13,'[1]FACT N°128SFOT17'!$L$21:$L$22,"=S")+COUNTIFS('[1]FACT N°126SFOT17'!$E$21:$E$39,B13,'[1]FACT N°126SFOT17'!$L$21:$L$39,"=S")+COUNTIFS('[1]FACT N°125SFOT17'!$E$21:$E$44,B13,'[1]FACT N°125SFOT17'!$L$21:$L$44,"=S")+COUNTIFS('[1]FACT N°131SFOT17'!$E$21:$E$43,B13,'[1]FACT N°131SFOT17'!$L$21:$L$43,"=S")+COUNTIFS('[1]FACT N°130SFOT17'!$E$21,B13,'[1]FACT N°130SFOT17'!$L$21,"=S")+COUNTIFS('[1]FACT N°129SFOT17'!$E$21:$E$26,B13,'[1]FACT N°129SFOT17'!$L$21:$L$26,"=S"))*2500</f>
        <v>0</v>
      </c>
      <c r="G30" s="166">
        <f>(COUNTIFS('[1]FACT N°128SFOT17'!$E$21:$E$22,B13,'[1]FACT N°128SFOT17'!$L$21:$L$22,"=N")+COUNTIFS('[1]FACT N°126SFOT17'!$E$21:$E$39,B13,'[1]FACT N°126SFOT17'!$L$21:$L$39,"=N")+COUNTIFS('[1]FACT N°125SFOT17'!$E$21:$E$44,B13,'[1]FACT N°125SFOT17'!$L$21:$L$44,"=N")+COUNTIFS('[1]FACT N°131SFOT17'!$E$21:$E$43,B13,'[1]FACT N°131SFOT17'!$L$21:$L$43,"=N")+COUNTIFS('[1]FACT N°130SFOT17'!$E$21,B13,'[1]FACT N°130SFOT17'!$L$21,"=N")+COUNTIFS('[1]FACT N°129SFOT17'!$E$21:$E$26,B13,'[1]FACT N°129SFOT17'!$L$21:$L$26,"=N"))*2500</f>
        <v>17500</v>
      </c>
      <c r="H30" s="167">
        <f t="shared" si="9"/>
        <v>0</v>
      </c>
      <c r="I30" s="167">
        <f t="shared" ref="I30:I32" si="14">D30+F30-G30+H30</f>
        <v>32500</v>
      </c>
      <c r="J30" s="148">
        <f t="shared" ref="J30:J35" si="15">C30+E30+I30</f>
        <v>232500</v>
      </c>
      <c r="K30" s="162"/>
      <c r="L30" s="162"/>
    </row>
    <row r="31" spans="1:14" ht="15.75" x14ac:dyDescent="0.25">
      <c r="A31" s="116"/>
      <c r="B31" s="146" t="s">
        <v>16</v>
      </c>
      <c r="C31" s="168">
        <v>150000</v>
      </c>
      <c r="D31" s="163">
        <f t="shared" si="10"/>
        <v>50000</v>
      </c>
      <c r="E31" s="169">
        <v>50000</v>
      </c>
      <c r="F31" s="165">
        <f>(COUNTIFS('[1]FACT N°128SFOT17'!$E$21:$E$22,B14,'[1]FACT N°128SFOT17'!$L$21:$L$22,"=S")+COUNTIFS('[1]FACT N°126SFOT17'!$E$21:$E$39,B14,'[1]FACT N°126SFOT17'!$L$21:$L$39,"=S")+COUNTIFS('[1]FACT N°125SFOT17'!$E$21:$E$44,B14,'[1]FACT N°125SFOT17'!$L$21:$L$44,"=S")+COUNTIFS('[1]FACT N°131SFOT17'!$E$21:$E$43,B14,'[1]FACT N°131SFOT17'!$L$21:$L$43,"=S")+COUNTIFS('[1]FACT N°130SFOT17'!$E$21,B14,'[1]FACT N°130SFOT17'!$L$21,"=S")+COUNTIFS('[1]FACT N°129SFOT17'!$E$21:$E$26,B14,'[1]FACT N°129SFOT17'!$L$21:$L$26,"=S"))*2500</f>
        <v>0</v>
      </c>
      <c r="G31" s="166">
        <f>(COUNTIFS('[1]FACT N°128SFOT17'!$E$21:$E$22,B14,'[1]FACT N°128SFOT17'!$L$21:$L$22,"=N")+COUNTIFS('[1]FACT N°126SFOT17'!$E$21:$E$39,B14,'[1]FACT N°126SFOT17'!$L$21:$L$39,"=N")+COUNTIFS('[1]FACT N°125SFOT17'!$E$21:$E$44,B14,'[1]FACT N°125SFOT17'!$L$21:$L$44,"=N")+COUNTIFS('[1]FACT N°131SFOT17'!$E$21:$E$43,B14,'[1]FACT N°131SFOT17'!$L$21:$L$43,"=N")+COUNTIFS('[1]FACT N°130SFOT17'!$E$21,B14,'[1]FACT N°130SFOT17'!$L$21,"=N")+COUNTIFS('[1]FACT N°129SFOT17'!$E$21:$E$26,B14,'[1]FACT N°129SFOT17'!$L$21:$L$26,"=N"))*2500</f>
        <v>10000</v>
      </c>
      <c r="H31" s="167">
        <f t="shared" si="9"/>
        <v>0</v>
      </c>
      <c r="I31" s="167">
        <f t="shared" si="14"/>
        <v>40000</v>
      </c>
      <c r="J31" s="148">
        <f t="shared" si="15"/>
        <v>240000</v>
      </c>
      <c r="K31" s="162"/>
      <c r="L31" s="162"/>
    </row>
    <row r="32" spans="1:14" ht="15.75" x14ac:dyDescent="0.25">
      <c r="A32" s="116"/>
      <c r="B32" s="146" t="s">
        <v>17</v>
      </c>
      <c r="C32" s="168">
        <v>150000</v>
      </c>
      <c r="D32" s="163">
        <f t="shared" si="10"/>
        <v>45000</v>
      </c>
      <c r="E32" s="169">
        <v>50000</v>
      </c>
      <c r="F32" s="165">
        <f>(COUNTIFS('[1]FACT N°128SFOT17'!$E$21:$E$22,B15,'[1]FACT N°128SFOT17'!$L$21:$L$22,"=S")+COUNTIFS('[1]FACT N°126SFOT17'!$E$21:$E$39,B15,'[1]FACT N°126SFOT17'!$L$21:$L$39,"=S")+COUNTIFS('[1]FACT N°125SFOT17'!$E$21:$E$44,B15,'[1]FACT N°125SFOT17'!$L$21:$L$44,"=S")+COUNTIFS('[1]FACT N°131SFOT17'!$E$21:$E$43,B15,'[1]FACT N°131SFOT17'!$L$21:$L$43,"=S")+COUNTIFS('[1]FACT N°130SFOT17'!$E$21,B15,'[1]FACT N°130SFOT17'!$L$21,"=S")+COUNTIFS('[1]FACT N°129SFOT17'!$E$21:$E$26,B15,'[1]FACT N°129SFOT17'!$L$21:$L$26,"=S"))*2500</f>
        <v>0</v>
      </c>
      <c r="G32" s="166">
        <f>(COUNTIFS('[1]FACT N°128SFOT17'!$E$21:$E$22,B15,'[1]FACT N°128SFOT17'!$L$21:$L$22,"=N")+COUNTIFS('[1]FACT N°126SFOT17'!$E$21:$E$39,B15,'[1]FACT N°126SFOT17'!$L$21:$L$39,"=N")+COUNTIFS('[1]FACT N°125SFOT17'!$E$21:$E$44,B15,'[1]FACT N°125SFOT17'!$L$21:$L$44,"=N")+COUNTIFS('[1]FACT N°131SFOT17'!$E$21:$E$43,B15,'[1]FACT N°131SFOT17'!$L$21:$L$43,"=N")+COUNTIFS('[1]FACT N°130SFOT17'!$E$21,B15,'[1]FACT N°130SFOT17'!$L$21,"=N")+COUNTIFS('[1]FACT N°129SFOT17'!$E$21:$E$26,B15,'[1]FACT N°129SFOT17'!$L$21:$L$26,"=N"))*2500</f>
        <v>10000</v>
      </c>
      <c r="H32" s="167">
        <f t="shared" si="9"/>
        <v>0</v>
      </c>
      <c r="I32" s="167">
        <f t="shared" si="14"/>
        <v>35000</v>
      </c>
      <c r="J32" s="148">
        <f t="shared" si="15"/>
        <v>235000</v>
      </c>
      <c r="K32" s="162"/>
      <c r="L32" s="162"/>
    </row>
    <row r="33" spans="1:12" ht="15.75" x14ac:dyDescent="0.25">
      <c r="A33" s="116"/>
      <c r="B33" s="146" t="s">
        <v>18</v>
      </c>
      <c r="C33" s="168">
        <v>150000</v>
      </c>
      <c r="D33" s="163">
        <f t="shared" si="10"/>
        <v>65000</v>
      </c>
      <c r="E33" s="169">
        <v>50000</v>
      </c>
      <c r="F33" s="165">
        <f>(COUNTIFS('[1]FACT N°128SFOT17'!$E$21:$E$22,B16,'[1]FACT N°128SFOT17'!$L$21:$L$22,"=S")+COUNTIFS('[1]FACT N°126SFOT17'!$E$21:$E$39,B16,'[1]FACT N°126SFOT17'!$L$21:$L$39,"=S")+COUNTIFS('[1]FACT N°125SFOT17'!$E$21:$E$44,B16,'[1]FACT N°125SFOT17'!$L$21:$L$44,"=S")+COUNTIFS('[1]FACT N°131SFOT17'!$E$21:$E$43,B16,'[1]FACT N°131SFOT17'!$L$21:$L$43,"=S")+COUNTIFS('[1]FACT N°130SFOT17'!$E$21,B16,'[1]FACT N°130SFOT17'!$L$21,"=S")+COUNTIFS('[1]FACT N°129SFOT17'!$E$21:$E$26,B16,'[1]FACT N°129SFOT17'!$L$21:$L$26,"=S"))*2500</f>
        <v>5000</v>
      </c>
      <c r="G33" s="166">
        <f>(COUNTIFS('[1]FACT N°128SFOT17'!$E$21:$E$22,B16,'[1]FACT N°128SFOT17'!$L$21:$L$22,"=N")+COUNTIFS('[1]FACT N°126SFOT17'!$E$21:$E$39,B16,'[1]FACT N°126SFOT17'!$L$21:$L$39,"=N")+COUNTIFS('[1]FACT N°125SFOT17'!$E$21:$E$44,B16,'[1]FACT N°125SFOT17'!$L$21:$L$44,"=N")+COUNTIFS('[1]FACT N°131SFOT17'!$E$21:$E$43,B16,'[1]FACT N°131SFOT17'!$L$21:$L$43,"=N")+COUNTIFS('[1]FACT N°130SFOT17'!$E$21,B16,'[1]FACT N°130SFOT17'!$L$21,"=N")+COUNTIFS('[1]FACT N°129SFOT17'!$E$21:$E$26,B16,'[1]FACT N°129SFOT17'!$L$21:$L$26,"=N"))*2500</f>
        <v>10000</v>
      </c>
      <c r="H33" s="167">
        <f t="shared" si="9"/>
        <v>0</v>
      </c>
      <c r="I33" s="167">
        <f>D33+F33-G33+H33</f>
        <v>60000</v>
      </c>
      <c r="J33" s="148">
        <f t="shared" si="15"/>
        <v>260000</v>
      </c>
      <c r="K33" s="162"/>
      <c r="L33" s="162"/>
    </row>
    <row r="34" spans="1:12" ht="15.75" x14ac:dyDescent="0.25">
      <c r="A34" s="116"/>
      <c r="B34" s="146" t="s">
        <v>19</v>
      </c>
      <c r="C34" s="168">
        <v>150000</v>
      </c>
      <c r="D34" s="163">
        <f t="shared" si="10"/>
        <v>50000</v>
      </c>
      <c r="E34" s="169">
        <v>50000</v>
      </c>
      <c r="F34" s="165">
        <f>(COUNTIFS('[1]FACT N°128SFOT17'!$E$21:$E$22,B17,'[1]FACT N°128SFOT17'!$L$21:$L$22,"=S")+COUNTIFS('[1]FACT N°126SFOT17'!$E$21:$E$39,B17,'[1]FACT N°126SFOT17'!$L$21:$L$39,"=S")+COUNTIFS('[1]FACT N°125SFOT17'!$E$21:$E$44,B17,'[1]FACT N°125SFOT17'!$L$21:$L$44,"=S")+COUNTIFS('[1]FACT N°131SFOT17'!$E$21:$E$43,B17,'[1]FACT N°131SFOT17'!$L$21:$L$43,"=S")+COUNTIFS('[1]FACT N°130SFOT17'!$E$21,B17,'[1]FACT N°130SFOT17'!$L$21,"=S")+COUNTIFS('[1]FACT N°129SFOT17'!$E$21:$E$26,B17,'[1]FACT N°129SFOT17'!$L$21:$L$26,"=S"))*2500</f>
        <v>0</v>
      </c>
      <c r="G34" s="166">
        <f>(COUNTIFS('[1]FACT N°128SFOT17'!$E$21:$E$22,B17,'[1]FACT N°128SFOT17'!$L$21:$L$22,"=N")+COUNTIFS('[1]FACT N°126SFOT17'!$E$21:$E$39,B17,'[1]FACT N°126SFOT17'!$L$21:$L$39,"=N")+COUNTIFS('[1]FACT N°125SFOT17'!$E$21:$E$44,B17,'[1]FACT N°125SFOT17'!$L$21:$L$44,"=N")+COUNTIFS('[1]FACT N°131SFOT17'!$E$21:$E$43,B17,'[1]FACT N°131SFOT17'!$L$21:$L$43,"=N")+COUNTIFS('[1]FACT N°130SFOT17'!$E$21,B17,'[1]FACT N°130SFOT17'!$L$21,"=N")+COUNTIFS('[1]FACT N°129SFOT17'!$E$21:$E$26,B17,'[1]FACT N°129SFOT17'!$L$21:$L$26,"=N"))*2500</f>
        <v>0</v>
      </c>
      <c r="H34" s="167">
        <f t="shared" si="9"/>
        <v>0</v>
      </c>
      <c r="I34" s="167">
        <f>D34+F34-G34+H34</f>
        <v>50000</v>
      </c>
      <c r="J34" s="148">
        <f t="shared" si="15"/>
        <v>250000</v>
      </c>
      <c r="K34" s="162"/>
      <c r="L34" s="162"/>
    </row>
    <row r="35" spans="1:12" ht="16.5" thickBot="1" x14ac:dyDescent="0.3">
      <c r="A35" s="116"/>
      <c r="B35" s="146" t="s">
        <v>20</v>
      </c>
      <c r="C35" s="168">
        <v>150000</v>
      </c>
      <c r="D35" s="163">
        <f t="shared" si="10"/>
        <v>55000</v>
      </c>
      <c r="E35" s="169">
        <v>50000</v>
      </c>
      <c r="F35" s="165">
        <f>(COUNTIFS('[1]FACT N°128SFOT17'!$E$21:$E$22,B18,'[1]FACT N°128SFOT17'!$L$21:$L$22,"=S")+COUNTIFS('[1]FACT N°126SFOT17'!$E$21:$E$39,B18,'[1]FACT N°126SFOT17'!$L$21:$L$39,"=S")+COUNTIFS('[1]FACT N°125SFOT17'!$E$21:$E$44,B18,'[1]FACT N°125SFOT17'!$L$21:$L$44,"=S")+COUNTIFS('[1]FACT N°131SFOT17'!$E$21:$E$43,B18,'[1]FACT N°131SFOT17'!$L$21:$L$43,"=S")+COUNTIFS('[1]FACT N°130SFOT17'!$E$21,B18,'[1]FACT N°130SFOT17'!$L$21,"=S")+COUNTIFS('[1]FACT N°129SFOT17'!$E$21:$E$26,B18,'[1]FACT N°129SFOT17'!$L$21:$L$26,"=S"))*2500</f>
        <v>0</v>
      </c>
      <c r="G35" s="166">
        <f>(COUNTIFS('[1]FACT N°128SFOT17'!$E$21:$E$22,B18,'[1]FACT N°128SFOT17'!$L$21:$L$22,"=N")+COUNTIFS('[1]FACT N°126SFOT17'!$E$21:$E$39,B18,'[1]FACT N°126SFOT17'!$L$21:$L$39,"=N")+COUNTIFS('[1]FACT N°125SFOT17'!$E$21:$E$44,B18,'[1]FACT N°125SFOT17'!$L$21:$L$44,"=N")+COUNTIFS('[1]FACT N°131SFOT17'!$E$21:$E$43,B18,'[1]FACT N°131SFOT17'!$L$21:$L$43,"=N")+COUNTIFS('[1]FACT N°130SFOT17'!$E$21,B18,'[1]FACT N°130SFOT17'!$L$21,"=N")+COUNTIFS('[1]FACT N°129SFOT17'!$E$21:$E$26,B18,'[1]FACT N°129SFOT17'!$L$21:$L$26,"=N"))*2500</f>
        <v>5000</v>
      </c>
      <c r="H35" s="167">
        <f t="shared" si="9"/>
        <v>0</v>
      </c>
      <c r="I35" s="167">
        <f>D35+F35-G35+H35</f>
        <v>50000</v>
      </c>
      <c r="J35" s="148">
        <f t="shared" si="15"/>
        <v>250000</v>
      </c>
      <c r="K35" s="162"/>
      <c r="L35" s="162"/>
    </row>
    <row r="36" spans="1:12" ht="16.5" thickBot="1" x14ac:dyDescent="0.3">
      <c r="A36" s="116"/>
      <c r="B36" s="170" t="s">
        <v>29</v>
      </c>
      <c r="C36" s="171">
        <f>SUM(C23:C35)</f>
        <v>2000000</v>
      </c>
      <c r="D36" s="171">
        <f t="shared" ref="D36:E36" si="16">SUM(D23:D35)</f>
        <v>505000</v>
      </c>
      <c r="E36" s="171">
        <f t="shared" si="16"/>
        <v>650000</v>
      </c>
      <c r="F36" s="171">
        <f>SUM(F23:F35)</f>
        <v>7500</v>
      </c>
      <c r="G36" s="172">
        <f>-SUM(G23:G35)</f>
        <v>-90000</v>
      </c>
      <c r="H36" s="171">
        <f t="shared" ref="H36" si="17">SUM(H23:H35)</f>
        <v>0</v>
      </c>
      <c r="I36" s="171">
        <f>SUM(I23:I35)</f>
        <v>422500</v>
      </c>
      <c r="J36" s="171">
        <f>SUM(J23:J35)</f>
        <v>3072500</v>
      </c>
      <c r="K36" s="162"/>
      <c r="L36" s="162"/>
    </row>
    <row r="37" spans="1:12" ht="15.75" x14ac:dyDescent="0.25">
      <c r="A37" s="116"/>
      <c r="B37" s="116"/>
      <c r="C37" s="121"/>
      <c r="D37" s="121"/>
      <c r="E37" s="122"/>
      <c r="F37" s="121"/>
      <c r="G37" s="121"/>
      <c r="H37" s="116"/>
      <c r="I37" s="119"/>
      <c r="J37" s="120"/>
      <c r="K37" s="116"/>
      <c r="L37" s="116"/>
    </row>
    <row r="38" spans="1:12" ht="16.5" x14ac:dyDescent="0.3">
      <c r="A38" s="116" t="s">
        <v>28</v>
      </c>
      <c r="B38" s="116"/>
      <c r="C38" s="121"/>
      <c r="D38" s="121"/>
      <c r="E38" s="173" t="str">
        <f>"Prévisions Gasoil Navettes + MRS Bertoua  "&amp;G2</f>
        <v>Prévisions Gasoil Navettes + MRS Bertoua  OCT. 17</v>
      </c>
      <c r="F38" s="173"/>
      <c r="G38" s="173"/>
      <c r="H38" s="173"/>
      <c r="I38" s="173"/>
      <c r="J38" s="120"/>
      <c r="K38" s="116"/>
      <c r="L38" s="116"/>
    </row>
    <row r="39" spans="1:12" ht="17.25" thickBot="1" x14ac:dyDescent="0.35">
      <c r="A39" s="116"/>
      <c r="B39" s="174"/>
      <c r="C39" s="154"/>
      <c r="D39" s="154"/>
      <c r="E39" s="122"/>
      <c r="F39" s="116"/>
      <c r="G39" s="116"/>
      <c r="H39" s="116"/>
      <c r="I39" s="175"/>
      <c r="J39" s="120"/>
      <c r="K39" s="116"/>
      <c r="L39" s="116"/>
    </row>
    <row r="40" spans="1:12" ht="15.75" x14ac:dyDescent="0.25">
      <c r="A40" s="116"/>
      <c r="B40" s="123" t="s">
        <v>2</v>
      </c>
      <c r="C40" s="124" t="str">
        <f>"NOMBRE DE "&amp;C4</f>
        <v>NOMBRE DE NAVETTES</v>
      </c>
      <c r="D40" s="125"/>
      <c r="E40" s="125"/>
      <c r="F40" s="125"/>
      <c r="G40" s="126"/>
      <c r="H40" s="176" t="s">
        <v>30</v>
      </c>
      <c r="I40" s="177" t="s">
        <v>31</v>
      </c>
      <c r="J40" s="178" t="str">
        <f>+L4</f>
        <v>TOTAL</v>
      </c>
      <c r="K40" s="116"/>
      <c r="L40" s="116"/>
    </row>
    <row r="41" spans="1:12" ht="16.5" thickBot="1" x14ac:dyDescent="0.3">
      <c r="A41" s="116"/>
      <c r="B41" s="131"/>
      <c r="C41" s="132">
        <f t="shared" ref="C41:G42" si="18">C5</f>
        <v>10064</v>
      </c>
      <c r="D41" s="132">
        <f t="shared" si="18"/>
        <v>10012</v>
      </c>
      <c r="E41" s="132">
        <f t="shared" si="18"/>
        <v>10009</v>
      </c>
      <c r="F41" s="132">
        <f t="shared" si="18"/>
        <v>10008</v>
      </c>
      <c r="G41" s="132">
        <f t="shared" si="18"/>
        <v>10010</v>
      </c>
      <c r="H41" s="179"/>
      <c r="I41" s="180"/>
      <c r="J41" s="181"/>
      <c r="K41" s="116"/>
      <c r="L41" s="116"/>
    </row>
    <row r="42" spans="1:12" ht="15.75" x14ac:dyDescent="0.25">
      <c r="A42" s="116"/>
      <c r="B42" s="182" t="s">
        <v>8</v>
      </c>
      <c r="C42" s="183">
        <f>C6</f>
        <v>0</v>
      </c>
      <c r="D42" s="184">
        <f t="shared" si="18"/>
        <v>0</v>
      </c>
      <c r="E42" s="185">
        <f t="shared" si="18"/>
        <v>0</v>
      </c>
      <c r="F42" s="184">
        <f t="shared" si="18"/>
        <v>0</v>
      </c>
      <c r="G42" s="184">
        <f t="shared" si="18"/>
        <v>0</v>
      </c>
      <c r="H42" s="186">
        <v>0</v>
      </c>
      <c r="I42" s="186">
        <f t="shared" ref="I42:I50" si="19">J42-H42</f>
        <v>0</v>
      </c>
      <c r="J42" s="148">
        <f>(C42*330*677.76)+(D42*42*677.76)+(E42*98*677.76)+(F42*145*677.76)+(G42*95*677.76)+H42</f>
        <v>0</v>
      </c>
      <c r="K42" s="116"/>
      <c r="L42" s="116"/>
    </row>
    <row r="43" spans="1:12" ht="15.75" x14ac:dyDescent="0.25">
      <c r="A43" s="116"/>
      <c r="B43" s="146" t="s">
        <v>9</v>
      </c>
      <c r="C43" s="187">
        <f t="shared" ref="C43:G54" si="20">C7</f>
        <v>0</v>
      </c>
      <c r="D43" s="184">
        <f t="shared" si="20"/>
        <v>0</v>
      </c>
      <c r="E43" s="185">
        <f t="shared" si="20"/>
        <v>0</v>
      </c>
      <c r="F43" s="184">
        <f t="shared" si="20"/>
        <v>0</v>
      </c>
      <c r="G43" s="184">
        <f t="shared" si="20"/>
        <v>0</v>
      </c>
      <c r="H43" s="186">
        <v>0</v>
      </c>
      <c r="I43" s="186">
        <f t="shared" si="19"/>
        <v>0</v>
      </c>
      <c r="J43" s="148">
        <f>(C43*330*677.76)+(D43*42*677.76)+(E43*98*677.76)+(F43*145*677.76)+(G43*95*677.76)+H43</f>
        <v>0</v>
      </c>
      <c r="K43" s="116"/>
      <c r="L43" s="116"/>
    </row>
    <row r="44" spans="1:12" ht="15.75" x14ac:dyDescent="0.25">
      <c r="A44" s="116"/>
      <c r="B44" s="146" t="s">
        <v>10</v>
      </c>
      <c r="C44" s="187">
        <f t="shared" si="20"/>
        <v>0</v>
      </c>
      <c r="D44" s="184">
        <f t="shared" si="20"/>
        <v>0</v>
      </c>
      <c r="E44" s="185">
        <f t="shared" si="20"/>
        <v>0</v>
      </c>
      <c r="F44" s="184">
        <f t="shared" si="20"/>
        <v>0</v>
      </c>
      <c r="G44" s="184">
        <f t="shared" si="20"/>
        <v>0</v>
      </c>
      <c r="H44" s="186">
        <f>1168000+17520</f>
        <v>1185520</v>
      </c>
      <c r="I44" s="186">
        <f t="shared" si="19"/>
        <v>0</v>
      </c>
      <c r="J44" s="148">
        <f>(C44*330*677.76)+(D44*42*677.76)+(E44*98*677.76)+(F44*145*677.76)+(G44*95*677.76)+H44</f>
        <v>1185520</v>
      </c>
      <c r="K44" s="116"/>
      <c r="L44" s="116"/>
    </row>
    <row r="45" spans="1:12" ht="15.75" x14ac:dyDescent="0.25">
      <c r="A45" s="116"/>
      <c r="B45" s="146" t="s">
        <v>11</v>
      </c>
      <c r="C45" s="187">
        <f t="shared" si="20"/>
        <v>0</v>
      </c>
      <c r="D45" s="184">
        <f t="shared" si="20"/>
        <v>0</v>
      </c>
      <c r="E45" s="185">
        <f t="shared" si="20"/>
        <v>0</v>
      </c>
      <c r="F45" s="184">
        <f t="shared" si="20"/>
        <v>0</v>
      </c>
      <c r="G45" s="184">
        <f t="shared" si="20"/>
        <v>0</v>
      </c>
      <c r="H45" s="186">
        <v>584000</v>
      </c>
      <c r="I45" s="186">
        <f t="shared" si="19"/>
        <v>0</v>
      </c>
      <c r="J45" s="148">
        <f t="shared" ref="J45:J54" si="21">(C45*330*677.76)+(D45*42*677.76)+(E45*98*677.76)+(F45*145*677.76)+(G45*95*677.76)+H45</f>
        <v>584000</v>
      </c>
      <c r="K45" s="116"/>
      <c r="L45" s="116"/>
    </row>
    <row r="46" spans="1:12" ht="15.75" x14ac:dyDescent="0.25">
      <c r="A46" s="116"/>
      <c r="B46" s="146" t="s">
        <v>12</v>
      </c>
      <c r="C46" s="187">
        <f t="shared" si="20"/>
        <v>0</v>
      </c>
      <c r="D46" s="184">
        <f t="shared" si="20"/>
        <v>0</v>
      </c>
      <c r="E46" s="185">
        <f t="shared" si="20"/>
        <v>3</v>
      </c>
      <c r="F46" s="184">
        <f t="shared" si="20"/>
        <v>0</v>
      </c>
      <c r="G46" s="184">
        <f t="shared" si="20"/>
        <v>6</v>
      </c>
      <c r="H46" s="186">
        <v>0</v>
      </c>
      <c r="I46" s="186">
        <f>J46-H46</f>
        <v>585584.64000000001</v>
      </c>
      <c r="J46" s="148">
        <f t="shared" si="21"/>
        <v>585584.64000000001</v>
      </c>
      <c r="K46" s="116"/>
      <c r="L46" s="116"/>
    </row>
    <row r="47" spans="1:12" ht="15.75" x14ac:dyDescent="0.25">
      <c r="A47" s="116"/>
      <c r="B47" s="146" t="s">
        <v>13</v>
      </c>
      <c r="C47" s="187">
        <f t="shared" si="20"/>
        <v>0</v>
      </c>
      <c r="D47" s="184">
        <f t="shared" si="20"/>
        <v>0</v>
      </c>
      <c r="E47" s="185">
        <f t="shared" si="20"/>
        <v>0</v>
      </c>
      <c r="F47" s="184">
        <f t="shared" si="20"/>
        <v>0</v>
      </c>
      <c r="G47" s="184">
        <f t="shared" si="20"/>
        <v>7</v>
      </c>
      <c r="H47" s="186">
        <v>0</v>
      </c>
      <c r="I47" s="186">
        <f t="shared" si="19"/>
        <v>450710.39999999997</v>
      </c>
      <c r="J47" s="148">
        <f t="shared" si="21"/>
        <v>450710.39999999997</v>
      </c>
      <c r="K47" s="116"/>
      <c r="L47" s="116"/>
    </row>
    <row r="48" spans="1:12" ht="15.75" x14ac:dyDescent="0.25">
      <c r="A48" s="116"/>
      <c r="B48" s="146" t="s">
        <v>14</v>
      </c>
      <c r="C48" s="187">
        <f t="shared" si="20"/>
        <v>0</v>
      </c>
      <c r="D48" s="184">
        <f t="shared" si="20"/>
        <v>0</v>
      </c>
      <c r="E48" s="185">
        <f t="shared" si="20"/>
        <v>8</v>
      </c>
      <c r="F48" s="184">
        <f t="shared" si="20"/>
        <v>0</v>
      </c>
      <c r="G48" s="184">
        <f t="shared" si="20"/>
        <v>3</v>
      </c>
      <c r="H48" s="186">
        <v>0</v>
      </c>
      <c r="I48" s="186">
        <f t="shared" si="19"/>
        <v>724525.44</v>
      </c>
      <c r="J48" s="148">
        <f t="shared" si="21"/>
        <v>724525.44</v>
      </c>
      <c r="K48" s="116"/>
      <c r="L48" s="116"/>
    </row>
    <row r="49" spans="1:13" ht="15.75" x14ac:dyDescent="0.25">
      <c r="A49" s="188"/>
      <c r="B49" s="189" t="s">
        <v>15</v>
      </c>
      <c r="C49" s="190">
        <f t="shared" si="20"/>
        <v>0</v>
      </c>
      <c r="D49" s="191">
        <f t="shared" si="20"/>
        <v>0</v>
      </c>
      <c r="E49" s="192">
        <f t="shared" si="20"/>
        <v>6</v>
      </c>
      <c r="F49" s="191">
        <f t="shared" si="20"/>
        <v>0</v>
      </c>
      <c r="G49" s="191">
        <f t="shared" si="20"/>
        <v>4</v>
      </c>
      <c r="H49" s="193">
        <v>0</v>
      </c>
      <c r="I49" s="193">
        <f t="shared" si="19"/>
        <v>656071.67999999993</v>
      </c>
      <c r="J49" s="148">
        <f t="shared" si="21"/>
        <v>656071.67999999993</v>
      </c>
      <c r="K49" s="116"/>
      <c r="L49" s="116"/>
    </row>
    <row r="50" spans="1:13" ht="15.75" x14ac:dyDescent="0.25">
      <c r="A50" s="116"/>
      <c r="B50" s="146" t="s">
        <v>16</v>
      </c>
      <c r="C50" s="187">
        <f t="shared" si="20"/>
        <v>0</v>
      </c>
      <c r="D50" s="184">
        <f t="shared" si="20"/>
        <v>0</v>
      </c>
      <c r="E50" s="185">
        <f t="shared" si="20"/>
        <v>2</v>
      </c>
      <c r="F50" s="184">
        <f t="shared" si="20"/>
        <v>0</v>
      </c>
      <c r="G50" s="184">
        <f t="shared" si="20"/>
        <v>8</v>
      </c>
      <c r="H50" s="186">
        <v>0</v>
      </c>
      <c r="I50" s="186">
        <f t="shared" si="19"/>
        <v>647938.55999999994</v>
      </c>
      <c r="J50" s="148">
        <f t="shared" si="21"/>
        <v>647938.55999999994</v>
      </c>
      <c r="K50" s="116"/>
      <c r="L50" s="116"/>
    </row>
    <row r="51" spans="1:13" ht="15.75" x14ac:dyDescent="0.25">
      <c r="A51" s="116"/>
      <c r="B51" s="146" t="s">
        <v>17</v>
      </c>
      <c r="C51" s="187">
        <f t="shared" si="20"/>
        <v>0</v>
      </c>
      <c r="D51" s="184">
        <f t="shared" si="20"/>
        <v>0</v>
      </c>
      <c r="E51" s="185">
        <f t="shared" si="20"/>
        <v>6</v>
      </c>
      <c r="F51" s="184">
        <f t="shared" si="20"/>
        <v>0</v>
      </c>
      <c r="G51" s="184">
        <f t="shared" si="20"/>
        <v>3</v>
      </c>
      <c r="H51" s="186">
        <v>0</v>
      </c>
      <c r="I51" s="186">
        <f>J51-H51</f>
        <v>591684.48</v>
      </c>
      <c r="J51" s="148">
        <f t="shared" si="21"/>
        <v>591684.48</v>
      </c>
      <c r="K51" s="116"/>
      <c r="L51" s="116"/>
    </row>
    <row r="52" spans="1:13" ht="15.75" x14ac:dyDescent="0.25">
      <c r="A52" s="116"/>
      <c r="B52" s="146" t="s">
        <v>18</v>
      </c>
      <c r="C52" s="187">
        <f t="shared" si="20"/>
        <v>0</v>
      </c>
      <c r="D52" s="184">
        <f t="shared" si="20"/>
        <v>0</v>
      </c>
      <c r="E52" s="185">
        <f t="shared" si="20"/>
        <v>0</v>
      </c>
      <c r="F52" s="184">
        <f t="shared" si="20"/>
        <v>0</v>
      </c>
      <c r="G52" s="184">
        <f t="shared" si="20"/>
        <v>8</v>
      </c>
      <c r="H52" s="186">
        <f>58400+584000</f>
        <v>642400</v>
      </c>
      <c r="I52" s="186">
        <f t="shared" ref="I52" si="22">J52-H52</f>
        <v>515097.60000000009</v>
      </c>
      <c r="J52" s="148">
        <f t="shared" si="21"/>
        <v>1157497.6000000001</v>
      </c>
      <c r="K52" s="116"/>
      <c r="L52" s="116"/>
    </row>
    <row r="53" spans="1:13" ht="15.75" x14ac:dyDescent="0.25">
      <c r="A53" s="116"/>
      <c r="B53" s="146" t="s">
        <v>19</v>
      </c>
      <c r="C53" s="187">
        <f t="shared" si="20"/>
        <v>0</v>
      </c>
      <c r="D53" s="184">
        <f t="shared" si="20"/>
        <v>0</v>
      </c>
      <c r="E53" s="185">
        <f t="shared" si="20"/>
        <v>0</v>
      </c>
      <c r="F53" s="184">
        <f t="shared" si="20"/>
        <v>0</v>
      </c>
      <c r="G53" s="184">
        <f t="shared" si="20"/>
        <v>5</v>
      </c>
      <c r="H53" s="186">
        <v>642400</v>
      </c>
      <c r="I53" s="186">
        <f>J53-H53</f>
        <v>321936</v>
      </c>
      <c r="J53" s="148">
        <f t="shared" si="21"/>
        <v>964336</v>
      </c>
      <c r="K53" s="116"/>
      <c r="L53" s="116"/>
    </row>
    <row r="54" spans="1:13" ht="16.5" thickBot="1" x14ac:dyDescent="0.3">
      <c r="A54" s="116"/>
      <c r="B54" s="146" t="s">
        <v>20</v>
      </c>
      <c r="C54" s="187">
        <f>C18</f>
        <v>0</v>
      </c>
      <c r="D54" s="184">
        <f t="shared" si="20"/>
        <v>0</v>
      </c>
      <c r="E54" s="185">
        <f t="shared" si="20"/>
        <v>0</v>
      </c>
      <c r="F54" s="184">
        <f t="shared" si="20"/>
        <v>0</v>
      </c>
      <c r="G54" s="184">
        <f t="shared" si="20"/>
        <v>6</v>
      </c>
      <c r="H54" s="186">
        <v>642400</v>
      </c>
      <c r="I54" s="186">
        <f t="shared" ref="I54" si="23">J54-H54</f>
        <v>386323.19999999995</v>
      </c>
      <c r="J54" s="148">
        <f t="shared" si="21"/>
        <v>1028723.2</v>
      </c>
      <c r="K54" s="116"/>
      <c r="L54" s="116"/>
    </row>
    <row r="55" spans="1:13" ht="16.5" thickBot="1" x14ac:dyDescent="0.3">
      <c r="A55" s="116"/>
      <c r="B55" s="149" t="s">
        <v>4</v>
      </c>
      <c r="C55" s="170">
        <f>SUM(C42:C54)</f>
        <v>0</v>
      </c>
      <c r="D55" s="170">
        <f>SUM(D42:D54)</f>
        <v>0</v>
      </c>
      <c r="E55" s="170">
        <f>SUM(E42:E54)</f>
        <v>25</v>
      </c>
      <c r="F55" s="170">
        <f>SUM(F42:F54)</f>
        <v>0</v>
      </c>
      <c r="G55" s="170">
        <f t="shared" ref="G55" si="24">SUM(G42:G54)</f>
        <v>50</v>
      </c>
      <c r="H55" s="170">
        <f>SUM(H42:H54)</f>
        <v>3696720</v>
      </c>
      <c r="I55" s="170">
        <f>SUM(I42:I54)</f>
        <v>4879872.0000000009</v>
      </c>
      <c r="J55" s="170">
        <f>SUM(J42:J54)</f>
        <v>8576591.9999999981</v>
      </c>
      <c r="K55" s="162"/>
      <c r="L55" s="116"/>
    </row>
    <row r="56" spans="1:13" ht="15.75" x14ac:dyDescent="0.25">
      <c r="A56" s="116"/>
      <c r="B56" s="116"/>
      <c r="C56" s="121"/>
      <c r="D56" s="121"/>
      <c r="E56" s="122"/>
      <c r="F56" s="121"/>
      <c r="G56" s="121"/>
      <c r="H56" s="116"/>
      <c r="I56" s="119"/>
      <c r="J56" s="120"/>
      <c r="K56" s="116"/>
      <c r="L56" s="116"/>
    </row>
    <row r="57" spans="1:13" ht="15.75" x14ac:dyDescent="0.25">
      <c r="A57" s="116"/>
      <c r="B57" s="116"/>
      <c r="C57" s="194" t="str">
        <f>"CHIFFRE D'AFFAIRES CLOBAL "&amp;G2</f>
        <v>CHIFFRE D'AFFAIRES CLOBAL OCT. 17</v>
      </c>
      <c r="D57" s="194"/>
      <c r="E57" s="195"/>
      <c r="F57" s="194"/>
      <c r="G57" s="121"/>
      <c r="H57" s="116"/>
      <c r="I57" s="119"/>
      <c r="J57" s="120"/>
      <c r="K57" s="116"/>
      <c r="L57" s="116"/>
      <c r="M57" s="21"/>
    </row>
    <row r="58" spans="1:13" ht="15.75" customHeight="1" thickBot="1" x14ac:dyDescent="0.3">
      <c r="A58" s="116"/>
      <c r="B58" s="116"/>
      <c r="C58" s="121"/>
      <c r="D58" s="121"/>
      <c r="E58" s="122"/>
      <c r="F58" s="121"/>
      <c r="G58" s="121"/>
      <c r="H58" s="116"/>
      <c r="I58" s="119"/>
      <c r="J58" s="120"/>
      <c r="K58" s="116"/>
      <c r="L58" s="116"/>
    </row>
    <row r="59" spans="1:13" ht="15.75" customHeight="1" x14ac:dyDescent="0.25">
      <c r="A59" s="116"/>
      <c r="B59" s="123" t="s">
        <v>2</v>
      </c>
      <c r="C59" s="124" t="s">
        <v>3</v>
      </c>
      <c r="D59" s="125"/>
      <c r="E59" s="125"/>
      <c r="F59" s="125"/>
      <c r="G59" s="196"/>
      <c r="H59" s="197" t="s">
        <v>32</v>
      </c>
      <c r="I59" s="197" t="s">
        <v>33</v>
      </c>
      <c r="J59" s="197" t="s">
        <v>34</v>
      </c>
      <c r="K59" s="120"/>
      <c r="L59" s="116"/>
    </row>
    <row r="60" spans="1:13" ht="16.5" thickBot="1" x14ac:dyDescent="0.3">
      <c r="A60" s="116"/>
      <c r="B60" s="131"/>
      <c r="C60" s="132">
        <v>10064</v>
      </c>
      <c r="D60" s="132">
        <v>10012</v>
      </c>
      <c r="E60" s="132">
        <v>10009</v>
      </c>
      <c r="F60" s="132">
        <v>10008</v>
      </c>
      <c r="G60" s="132">
        <v>10010</v>
      </c>
      <c r="H60" s="198"/>
      <c r="I60" s="198"/>
      <c r="J60" s="198"/>
      <c r="K60" s="120"/>
      <c r="L60" s="199"/>
    </row>
    <row r="61" spans="1:13" ht="15.75" x14ac:dyDescent="0.25">
      <c r="A61" s="116"/>
      <c r="B61" s="138" t="s">
        <v>8</v>
      </c>
      <c r="C61" s="200">
        <v>0</v>
      </c>
      <c r="D61" s="201">
        <v>0</v>
      </c>
      <c r="E61" s="185">
        <f>SUMIF('[1]FACT N°128SFOT17'!$E$21:$E$22,B6,'[1]FACT N°128SFOT17'!$I$21:$I$22)+SUMIF('[1]FACT N°131SFOT17'!$E$21:$E$43,B6,'[1]FACT N°131SFOT17'!$I$21:$I$43)</f>
        <v>0</v>
      </c>
      <c r="F61" s="201">
        <v>0</v>
      </c>
      <c r="G61" s="201">
        <f>SUMIF('[1]FACT N°126SFOT17'!$E$21:$E$39,B6,'[1]FACT N°126SFOT17'!$I$21:$I$39)+SUMIF('[1]FACT N°125SFOT17'!$E$21:$E$44,B6,'[1]FACT N°125SFOT17'!$I$21:$I$44)+SUMIF('[1]FACT N°130SFOT17'!$E$21,B6,'[1]FACT N°130SFOT17'!$I$21)+SUMIF('[1]FACT N°129SFOT17'!$E$21:$E$26,B6,'[1]FACT N°129SFOT17'!$I$21:$I$26)</f>
        <v>0</v>
      </c>
      <c r="H61" s="73">
        <f>SUM(C61:G61)</f>
        <v>0</v>
      </c>
      <c r="I61" s="186">
        <f>SUMIF('[1]FACT N°17SBOT17'!$E$21,B6,'[1]FACT N°17SBOT17'!$H$21)+SUMIF('[1]FACT N°16SBOT17'!$E$21:$E$22,B6,'[1]FACT N°16SBOT17'!$H$21:$H$22)+SUMIF('[1]FACT N°127SFOT17'!$E$21,B6,'[1]FACT N°127SFOT17'!$H$21)+SUMIF('[1]FACT N°18SBOT17'!$E$21,B6,'[1]FACT N°18SBOT17'!$H$21)</f>
        <v>0</v>
      </c>
      <c r="J61" s="145">
        <f>SUM(H61+I61)</f>
        <v>0</v>
      </c>
      <c r="K61" s="120"/>
      <c r="L61" s="199"/>
    </row>
    <row r="62" spans="1:13" ht="15.75" x14ac:dyDescent="0.25">
      <c r="A62" s="116"/>
      <c r="B62" s="146" t="s">
        <v>9</v>
      </c>
      <c r="C62" s="200">
        <v>0</v>
      </c>
      <c r="D62" s="201">
        <v>0</v>
      </c>
      <c r="E62" s="185">
        <f>SUMIF('[1]FACT N°128SFOT17'!$E$21:$E$22,B7,'[1]FACT N°128SFOT17'!$I$21:$I$22)+SUMIF('[1]FACT N°131SFOT17'!$E$21:$E$43,B7,'[1]FACT N°131SFOT17'!$I$21:$I$43)</f>
        <v>0</v>
      </c>
      <c r="F62" s="201">
        <v>0</v>
      </c>
      <c r="G62" s="201">
        <f>SUMIF('[1]FACT N°126SFOT17'!$E$21:$E$39,B7,'[1]FACT N°126SFOT17'!$I$21:$I$39)+SUMIF('[1]FACT N°125SFOT17'!$E$21:$E$44,B7,'[1]FACT N°125SFOT17'!$I$21:$I$44)+SUMIF('[1]FACT N°130SFOT17'!$E$21,B7,'[1]FACT N°130SFOT17'!$I$21)+SUMIF('[1]FACT N°129SFOT17'!$E$21:$E$26,B7,'[1]FACT N°129SFOT17'!$I$21:$I$26)</f>
        <v>0</v>
      </c>
      <c r="H62" s="73">
        <f t="shared" ref="H62:H73" si="25">SUM(C62:G62)</f>
        <v>0</v>
      </c>
      <c r="I62" s="186">
        <f>SUMIF('[1]FACT N°17SBOT17'!$E$21,B7,'[1]FACT N°17SBOT17'!$H$21)+SUMIF('[1]FACT N°16SBOT17'!$E$21:$E$22,B7,'[1]FACT N°16SBOT17'!$H$21:$H$22)+SUMIF('[1]FACT N°127SFOT17'!$E$21,B7,'[1]FACT N°127SFOT17'!$H$21)+SUMIF('[1]FACT N°18SBOT17'!$E$21,B7,'[1]FACT N°18SBOT17'!$H$21)</f>
        <v>0</v>
      </c>
      <c r="J62" s="148">
        <f t="shared" ref="J62:J73" si="26">I62+H62</f>
        <v>0</v>
      </c>
      <c r="K62" s="120"/>
      <c r="L62" s="199"/>
    </row>
    <row r="63" spans="1:13" ht="15.75" x14ac:dyDescent="0.25">
      <c r="A63" s="116"/>
      <c r="B63" s="146" t="s">
        <v>10</v>
      </c>
      <c r="C63" s="200">
        <v>0</v>
      </c>
      <c r="D63" s="201">
        <v>0</v>
      </c>
      <c r="E63" s="185">
        <f>SUMIF('[1]FACT N°128SFOT17'!$E$21:$E$22,B8,'[1]FACT N°128SFOT17'!$I$21:$I$22)+SUMIF('[1]FACT N°131SFOT17'!$E$21:$E$43,B8,'[1]FACT N°131SFOT17'!$I$21:$I$43)</f>
        <v>0</v>
      </c>
      <c r="F63" s="201">
        <v>0</v>
      </c>
      <c r="G63" s="201">
        <f>SUMIF('[1]FACT N°126SFOT17'!$E$21:$E$39,B8,'[1]FACT N°126SFOT17'!$I$21:$I$39)+SUMIF('[1]FACT N°125SFOT17'!$E$21:$E$44,B8,'[1]FACT N°125SFOT17'!$I$21:$I$44)+SUMIF('[1]FACT N°130SFOT17'!$E$21,B8,'[1]FACT N°130SFOT17'!$I$21)+SUMIF('[1]FACT N°129SFOT17'!$E$21:$E$26,B8,'[1]FACT N°129SFOT17'!$I$21:$I$26)</f>
        <v>0</v>
      </c>
      <c r="H63" s="73">
        <f t="shared" si="25"/>
        <v>0</v>
      </c>
      <c r="I63" s="186">
        <f>SUMIF('[1]FACT N°17SBOT17'!$E$21,B8,'[1]FACT N°17SBOT17'!$H$21)+SUMIF('[1]FACT N°16SBOT17'!$E$21:$E$22,B8,'[1]FACT N°16SBOT17'!$H$21:$H$22)+SUMIF('[1]FACT N°127SFOT17'!$E$21,B8,'[1]FACT N°127SFOT17'!$H$21)+SUMIF('[1]FACT N°18SBOT17'!$E$21,B8,'[1]FACT N°18SBOT17'!$H$21)+500000</f>
        <v>2650000</v>
      </c>
      <c r="J63" s="148">
        <f t="shared" si="26"/>
        <v>2650000</v>
      </c>
      <c r="K63" s="120"/>
      <c r="L63" s="119"/>
    </row>
    <row r="64" spans="1:13" ht="15.75" x14ac:dyDescent="0.25">
      <c r="A64" s="116"/>
      <c r="B64" s="146" t="s">
        <v>11</v>
      </c>
      <c r="C64" s="200">
        <v>0</v>
      </c>
      <c r="D64" s="201">
        <v>0</v>
      </c>
      <c r="E64" s="185">
        <f>SUMIF('[1]FACT N°128SFOT17'!$E$21:$E$22,B9,'[1]FACT N°128SFOT17'!$I$21:$I$22)+SUMIF('[1]FACT N°131SFOT17'!$E$21:$E$43,B9,'[1]FACT N°131SFOT17'!$I$21:$I$43)</f>
        <v>0</v>
      </c>
      <c r="F64" s="201">
        <v>0</v>
      </c>
      <c r="G64" s="201">
        <f>SUMIF('[1]FACT N°126SFOT17'!$E$21:$E$39,B9,'[1]FACT N°126SFOT17'!$I$21:$I$39)+SUMIF('[1]FACT N°125SFOT17'!$E$21:$E$44,B9,'[1]FACT N°125SFOT17'!$I$21:$I$44)+SUMIF('[1]FACT N°130SFOT17'!$E$21,B9,'[1]FACT N°130SFOT17'!$I$21)+SUMIF('[1]FACT N°129SFOT17'!$E$21:$E$26,B9,'[1]FACT N°129SFOT17'!$I$21:$I$26)</f>
        <v>0</v>
      </c>
      <c r="H64" s="73">
        <f t="shared" si="25"/>
        <v>0</v>
      </c>
      <c r="I64" s="186">
        <f>SUMIF('[1]FACT N°17SBOT17'!$E$21,B9,'[1]FACT N°17SBOT17'!$H$21)+SUMIF('[1]FACT N°16SBOT17'!$E$21:$E$22,B9,'[1]FACT N°16SBOT17'!$H$21:$H$22)+SUMIF('[1]FACT N°127SFOT17'!$E$21,B9,'[1]FACT N°127SFOT17'!$H$21)+SUMIF('[1]FACT N°18SBOT17'!$E$21,B9,'[1]FACT N°18SBOT17'!$H$21)</f>
        <v>0</v>
      </c>
      <c r="J64" s="148">
        <f t="shared" si="26"/>
        <v>0</v>
      </c>
      <c r="K64" s="120"/>
      <c r="L64" s="116"/>
    </row>
    <row r="65" spans="1:14" ht="15.75" x14ac:dyDescent="0.25">
      <c r="A65" s="116"/>
      <c r="B65" s="146" t="s">
        <v>12</v>
      </c>
      <c r="C65" s="200">
        <v>0</v>
      </c>
      <c r="D65" s="201">
        <v>0</v>
      </c>
      <c r="E65" s="185">
        <f>SUMIF('[1]FACT N°128SFOT17'!$E$21:$E$22,B10,'[1]FACT N°128SFOT17'!$I$21:$I$22)+SUMIF('[1]FACT N°131SFOT17'!$E$21:$E$43,B10,'[1]FACT N°131SFOT17'!$I$21:$I$43)</f>
        <v>681855.04</v>
      </c>
      <c r="F65" s="201">
        <v>0</v>
      </c>
      <c r="G65" s="201">
        <f>SUMIF('[1]FACT N°126SFOT17'!$E$21:$E$39,B10,'[1]FACT N°126SFOT17'!$I$21:$I$39)+SUMIF('[1]FACT N°125SFOT17'!$E$21:$E$44,B10,'[1]FACT N°125SFOT17'!$I$21:$I$44)+SUMIF('[1]FACT N°130SFOT17'!$E$21,B10,'[1]FACT N°130SFOT17'!$I$21)+SUMIF('[1]FACT N°129SFOT17'!$E$21:$E$26,B10,'[1]FACT N°129SFOT17'!$I$21:$I$26)</f>
        <v>1570105.125</v>
      </c>
      <c r="H65" s="73">
        <f t="shared" si="25"/>
        <v>2251960.165</v>
      </c>
      <c r="I65" s="186">
        <f>SUMIF('[1]FACT N°17SBOT17'!$E$21,B10,'[1]FACT N°17SBOT17'!$H$21)+SUMIF('[1]FACT N°16SBOT17'!$E$21:$E$22,B10,'[1]FACT N°16SBOT17'!$H$21:$H$22)+SUMIF('[1]FACT N°127SFOT17'!$E$21,B10,'[1]FACT N°127SFOT17'!$H$21)+SUMIF('[1]FACT N°18SBOT17'!$E$21,B10,'[1]FACT N°18SBOT17'!$H$21)</f>
        <v>0</v>
      </c>
      <c r="J65" s="148">
        <f t="shared" si="26"/>
        <v>2251960.165</v>
      </c>
      <c r="K65" s="120"/>
      <c r="L65" s="116"/>
    </row>
    <row r="66" spans="1:14" ht="15.75" x14ac:dyDescent="0.25">
      <c r="A66" s="116"/>
      <c r="B66" s="146" t="s">
        <v>13</v>
      </c>
      <c r="C66" s="200">
        <v>0</v>
      </c>
      <c r="D66" s="201">
        <v>0</v>
      </c>
      <c r="E66" s="185">
        <f>SUMIF('[1]FACT N°128SFOT17'!$E$21:$E$22,B11,'[1]FACT N°128SFOT17'!$I$21:$I$22)+SUMIF('[1]FACT N°131SFOT17'!$E$21:$E$43,B11,'[1]FACT N°131SFOT17'!$I$21:$I$43)</f>
        <v>0</v>
      </c>
      <c r="F66" s="201">
        <v>0</v>
      </c>
      <c r="G66" s="201">
        <f>SUMIF('[1]FACT N°126SFOT17'!$E$21:$E$39,B11,'[1]FACT N°126SFOT17'!$I$21:$I$39)+SUMIF('[1]FACT N°125SFOT17'!$E$21:$E$44,B11,'[1]FACT N°125SFOT17'!$I$21:$I$44)+SUMIF('[1]FACT N°130SFOT17'!$E$21,B11,'[1]FACT N°130SFOT17'!$I$21)+SUMIF('[1]FACT N°129SFOT17'!$E$21:$E$26,B11,'[1]FACT N°129SFOT17'!$I$21:$I$26)</f>
        <v>1685754</v>
      </c>
      <c r="H66" s="73">
        <f t="shared" si="25"/>
        <v>1685754</v>
      </c>
      <c r="I66" s="186">
        <f>SUMIF('[1]FACT N°17SBOT17'!$E$21,B11,'[1]FACT N°17SBOT17'!$H$21)+SUMIF('[1]FACT N°16SBOT17'!$E$21:$E$22,B11,'[1]FACT N°16SBOT17'!$H$21:$H$22)+SUMIF('[1]FACT N°127SFOT17'!$E$21,B11,'[1]FACT N°127SFOT17'!$H$21)+SUMIF('[1]FACT N°18SBOT17'!$E$21,B11,'[1]FACT N°18SBOT17'!$H$21)</f>
        <v>2150000</v>
      </c>
      <c r="J66" s="148">
        <f t="shared" si="26"/>
        <v>3835754</v>
      </c>
      <c r="K66" s="120"/>
      <c r="L66" s="116"/>
      <c r="N66" t="s">
        <v>56</v>
      </c>
    </row>
    <row r="67" spans="1:14" ht="15.75" x14ac:dyDescent="0.25">
      <c r="A67" s="116"/>
      <c r="B67" s="146" t="s">
        <v>14</v>
      </c>
      <c r="C67" s="200">
        <v>0</v>
      </c>
      <c r="D67" s="201">
        <v>0</v>
      </c>
      <c r="E67" s="185">
        <f>SUMIF('[1]FACT N°128SFOT17'!$E$21:$E$22,B12,'[1]FACT N°128SFOT17'!$I$21:$I$22)+SUMIF('[1]FACT N°131SFOT17'!$E$21:$E$43,B12,'[1]FACT N°131SFOT17'!$I$21:$I$43)</f>
        <v>1879130.02</v>
      </c>
      <c r="F67" s="201">
        <v>0</v>
      </c>
      <c r="G67" s="201">
        <f>SUMIF('[1]FACT N°126SFOT17'!$E$21:$E$39,B12,'[1]FACT N°126SFOT17'!$I$21:$I$39)+SUMIF('[1]FACT N°125SFOT17'!$E$21:$E$44,B12,'[1]FACT N°125SFOT17'!$I$21:$I$44)+SUMIF('[1]FACT N°130SFOT17'!$E$21,B12,'[1]FACT N°130SFOT17'!$I$21)+SUMIF('[1]FACT N°129SFOT17'!$E$21:$E$26,B12,'[1]FACT N°129SFOT17'!$I$21:$I$26)</f>
        <v>708970.125</v>
      </c>
      <c r="H67" s="73">
        <f t="shared" si="25"/>
        <v>2588100.145</v>
      </c>
      <c r="I67" s="186">
        <f>SUMIF('[1]FACT N°17SBOT17'!$E$21,B12,'[1]FACT N°17SBOT17'!$H$21)+SUMIF('[1]FACT N°16SBOT17'!$E$21:$E$22,B12,'[1]FACT N°16SBOT17'!$H$21:$H$22)+SUMIF('[1]FACT N°127SFOT17'!$E$21,B12,'[1]FACT N°127SFOT17'!$H$21)+SUMIF('[1]FACT N°18SBOT17'!$E$21,B12,'[1]FACT N°18SBOT17'!$H$21)</f>
        <v>0</v>
      </c>
      <c r="J67" s="148">
        <f t="shared" si="26"/>
        <v>2588100.145</v>
      </c>
      <c r="K67" s="120"/>
      <c r="L67" s="116"/>
    </row>
    <row r="68" spans="1:14" ht="15.75" x14ac:dyDescent="0.25">
      <c r="A68" s="116"/>
      <c r="B68" s="146" t="s">
        <v>15</v>
      </c>
      <c r="C68" s="200">
        <v>0</v>
      </c>
      <c r="D68" s="201">
        <v>0</v>
      </c>
      <c r="E68" s="185">
        <f>SUMIF('[1]FACT N°128SFOT17'!$E$21:$E$22,B13,'[1]FACT N°128SFOT17'!$I$21:$I$22)+SUMIF('[1]FACT N°131SFOT17'!$E$21:$E$43,B13,'[1]FACT N°131SFOT17'!$I$21:$I$43)</f>
        <v>1343526.32</v>
      </c>
      <c r="F68" s="201">
        <v>0</v>
      </c>
      <c r="G68" s="201">
        <f>SUMIF('[1]FACT N°126SFOT17'!$E$21:$E$39,B13,'[1]FACT N°126SFOT17'!$I$21:$I$39)+SUMIF('[1]FACT N°125SFOT17'!$E$21:$E$44,B13,'[1]FACT N°125SFOT17'!$I$21:$I$44)+SUMIF('[1]FACT N°130SFOT17'!$E$21,B13,'[1]FACT N°130SFOT17'!$I$21)+SUMIF('[1]FACT N°129SFOT17'!$E$21:$E$26,B13,'[1]FACT N°129SFOT17'!$I$21:$I$26)</f>
        <v>956581.5</v>
      </c>
      <c r="H68" s="73">
        <f t="shared" si="25"/>
        <v>2300107.8200000003</v>
      </c>
      <c r="I68" s="186">
        <f>SUMIF('[1]FACT N°17SBOT17'!$E$21,B13,'[1]FACT N°17SBOT17'!$H$21)+SUMIF('[1]FACT N°16SBOT17'!$E$21:$E$22,B13,'[1]FACT N°16SBOT17'!$H$21:$H$22)+SUMIF('[1]FACT N°127SFOT17'!$E$21,B13,'[1]FACT N°127SFOT17'!$H$21)+SUMIF('[1]FACT N°18SBOT17'!$E$21,B13,'[1]FACT N°18SBOT17'!$H$21)</f>
        <v>0</v>
      </c>
      <c r="J68" s="148">
        <f t="shared" si="26"/>
        <v>2300107.8200000003</v>
      </c>
      <c r="K68" s="120"/>
      <c r="L68" s="116"/>
    </row>
    <row r="69" spans="1:14" ht="15.75" x14ac:dyDescent="0.25">
      <c r="A69" s="116"/>
      <c r="B69" s="146" t="s">
        <v>16</v>
      </c>
      <c r="C69" s="200">
        <v>0</v>
      </c>
      <c r="D69" s="201">
        <v>0</v>
      </c>
      <c r="E69" s="185">
        <f>SUMIF('[1]FACT N°128SFOT17'!$E$21:$E$22,B14,'[1]FACT N°128SFOT17'!$I$21:$I$22)+SUMIF('[1]FACT N°131SFOT17'!$E$21:$E$43,B14,'[1]FACT N°131SFOT17'!$I$21:$I$43)</f>
        <v>474722.96</v>
      </c>
      <c r="F69" s="201">
        <v>0</v>
      </c>
      <c r="G69" s="201">
        <f>SUMIF('[1]FACT N°126SFOT17'!$E$21:$E$39,B14,'[1]FACT N°126SFOT17'!$I$21:$I$39)+SUMIF('[1]FACT N°125SFOT17'!$E$21:$E$44,B14,'[1]FACT N°125SFOT17'!$I$21:$I$44)+SUMIF('[1]FACT N°130SFOT17'!$E$21,B14,'[1]FACT N°130SFOT17'!$I$21)+SUMIF('[1]FACT N°129SFOT17'!$E$21:$E$26,B14,'[1]FACT N°129SFOT17'!$I$21:$I$26)</f>
        <v>2041969.875</v>
      </c>
      <c r="H69" s="73">
        <f t="shared" si="25"/>
        <v>2516692.835</v>
      </c>
      <c r="I69" s="186">
        <f>SUMIF('[1]FACT N°17SBOT17'!$E$21,B14,'[1]FACT N°17SBOT17'!$H$21)+SUMIF('[1]FACT N°16SBOT17'!$E$21:$E$22,B14,'[1]FACT N°16SBOT17'!$H$21:$H$22)+SUMIF('[1]FACT N°127SFOT17'!$E$21,B14,'[1]FACT N°127SFOT17'!$H$21)+SUMIF('[1]FACT N°18SBOT17'!$E$21,B14,'[1]FACT N°18SBOT17'!$H$21)</f>
        <v>0</v>
      </c>
      <c r="J69" s="148">
        <f t="shared" si="26"/>
        <v>2516692.835</v>
      </c>
      <c r="K69" s="120"/>
      <c r="L69" s="116"/>
    </row>
    <row r="70" spans="1:14" ht="15.75" x14ac:dyDescent="0.25">
      <c r="A70" s="116"/>
      <c r="B70" s="146" t="s">
        <v>17</v>
      </c>
      <c r="C70" s="200">
        <v>0</v>
      </c>
      <c r="D70" s="201">
        <v>0</v>
      </c>
      <c r="E70" s="185">
        <f>SUMIF('[1]FACT N°128SFOT17'!$E$21:$E$22,B15,'[1]FACT N°128SFOT17'!$I$21:$I$22)+SUMIF('[1]FACT N°131SFOT17'!$E$21:$E$43,B15,'[1]FACT N°131SFOT17'!$I$21:$I$43)</f>
        <v>1399372.6800000002</v>
      </c>
      <c r="F70" s="201">
        <v>0</v>
      </c>
      <c r="G70" s="201">
        <f>SUMIF('[1]FACT N°126SFOT17'!$E$21:$E$39,B15,'[1]FACT N°126SFOT17'!$I$21:$I$39)+SUMIF('[1]FACT N°125SFOT17'!$E$21:$E$44,B15,'[1]FACT N°125SFOT17'!$I$21:$I$44)+SUMIF('[1]FACT N°130SFOT17'!$E$21,B15,'[1]FACT N°130SFOT17'!$I$21)+SUMIF('[1]FACT N°129SFOT17'!$E$21:$E$26,B15,'[1]FACT N°129SFOT17'!$I$21:$I$26)</f>
        <v>766887</v>
      </c>
      <c r="H70" s="73">
        <f t="shared" si="25"/>
        <v>2166259.6800000002</v>
      </c>
      <c r="I70" s="186">
        <f>SUMIF('[1]FACT N°17SBOT17'!$E$21,B15,'[1]FACT N°17SBOT17'!$H$21)+SUMIF('[1]FACT N°16SBOT17'!$E$21:$E$22,B15,'[1]FACT N°16SBOT17'!$H$21:$H$22)+SUMIF('[1]FACT N°127SFOT17'!$E$21,B15,'[1]FACT N°127SFOT17'!$H$21)+SUMIF('[1]FACT N°18SBOT17'!$E$21,B15,'[1]FACT N°18SBOT17'!$H$21)</f>
        <v>0</v>
      </c>
      <c r="J70" s="148">
        <f t="shared" si="26"/>
        <v>2166259.6800000002</v>
      </c>
      <c r="K70" s="120"/>
      <c r="L70" s="116"/>
    </row>
    <row r="71" spans="1:14" ht="15.75" x14ac:dyDescent="0.25">
      <c r="A71" s="116"/>
      <c r="B71" s="146" t="s">
        <v>18</v>
      </c>
      <c r="C71" s="200">
        <v>0</v>
      </c>
      <c r="D71" s="201">
        <v>0</v>
      </c>
      <c r="E71" s="185">
        <f>SUMIF('[1]FACT N°128SFOT17'!$E$21:$E$22,B16,'[1]FACT N°128SFOT17'!$I$21:$I$22)+SUMIF('[1]FACT N°131SFOT17'!$E$21:$E$43,B16,'[1]FACT N°131SFOT17'!$I$21:$I$43)</f>
        <v>0</v>
      </c>
      <c r="F71" s="201">
        <v>0</v>
      </c>
      <c r="G71" s="201">
        <f>SUMIF('[1]FACT N°126SFOT17'!$E$21:$E$39,B16,'[1]FACT N°126SFOT17'!$I$21:$I$39)+SUMIF('[1]FACT N°125SFOT17'!$E$21:$E$44,B16,'[1]FACT N°125SFOT17'!$I$21:$I$44)+SUMIF('[1]FACT N°130SFOT17'!$E$21,B16,'[1]FACT N°130SFOT17'!$I$21)+SUMIF('[1]FACT N°129SFOT17'!$E$21:$E$26,B16,'[1]FACT N°129SFOT17'!$I$21:$I$26)</f>
        <v>2182838.25</v>
      </c>
      <c r="H71" s="73">
        <f t="shared" si="25"/>
        <v>2182838.25</v>
      </c>
      <c r="I71" s="186">
        <f>SUMIF('[1]FACT N°17SBOT17'!$E$21,B16,'[1]FACT N°17SBOT17'!$H$21)+SUMIF('[1]FACT N°16SBOT17'!$E$21:$E$22,B16,'[1]FACT N°16SBOT17'!$H$21:$H$22)+SUMIF('[1]FACT N°127SFOT17'!$E$21,B16,'[1]FACT N°127SFOT17'!$H$21)+SUMIF('[1]FACT N°18SBOT17'!$E$21,B16,'[1]FACT N°18SBOT17'!$H$21)</f>
        <v>2150000</v>
      </c>
      <c r="J71" s="148">
        <f t="shared" si="26"/>
        <v>4332838.25</v>
      </c>
      <c r="K71" s="120"/>
      <c r="L71" s="116"/>
    </row>
    <row r="72" spans="1:14" ht="15.75" x14ac:dyDescent="0.25">
      <c r="A72" s="116"/>
      <c r="B72" s="146" t="s">
        <v>19</v>
      </c>
      <c r="C72" s="200">
        <v>0</v>
      </c>
      <c r="D72" s="201">
        <v>0</v>
      </c>
      <c r="E72" s="185">
        <f>SUMIF('[1]FACT N°128SFOT17'!$E$21:$E$22,B17,'[1]FACT N°128SFOT17'!$I$21:$I$22)+SUMIF('[1]FACT N°131SFOT17'!$E$21:$E$43,B17,'[1]FACT N°131SFOT17'!$I$21:$I$43)</f>
        <v>0</v>
      </c>
      <c r="F72" s="201">
        <v>0</v>
      </c>
      <c r="G72" s="201">
        <f>SUMIF('[1]FACT N°126SFOT17'!$E$21:$E$39,B17,'[1]FACT N°126SFOT17'!$I$21:$I$39)+SUMIF('[1]FACT N°125SFOT17'!$E$21:$E$44,B17,'[1]FACT N°125SFOT17'!$I$21:$I$44)+SUMIF('[1]FACT N°130SFOT17'!$E$21,B17,'[1]FACT N°130SFOT17'!$I$21)+SUMIF('[1]FACT N°129SFOT17'!$E$21:$E$26,B17,'[1]FACT N°129SFOT17'!$I$21:$I$26)</f>
        <v>1431193.875</v>
      </c>
      <c r="H72" s="73">
        <f t="shared" si="25"/>
        <v>1431193.875</v>
      </c>
      <c r="I72" s="186">
        <f>SUMIF('[1]FACT N°17SBOT17'!$E$21,B17,'[1]FACT N°17SBOT17'!$H$21)+SUMIF('[1]FACT N°16SBOT17'!$E$21:$E$22,B17,'[1]FACT N°16SBOT17'!$H$21:$H$22)+SUMIF('[1]FACT N°127SFOT17'!$E$21,B17,'[1]FACT N°127SFOT17'!$H$21)+SUMIF('[1]FACT N°18SBOT17'!$E$21,B17,'[1]FACT N°18SBOT17'!$H$21)</f>
        <v>2150000</v>
      </c>
      <c r="J72" s="148">
        <f t="shared" si="26"/>
        <v>3581193.875</v>
      </c>
      <c r="K72" s="120"/>
      <c r="L72" s="116"/>
    </row>
    <row r="73" spans="1:14" ht="16.5" thickBot="1" x14ac:dyDescent="0.3">
      <c r="A73" s="116"/>
      <c r="B73" s="146" t="s">
        <v>20</v>
      </c>
      <c r="C73" s="200">
        <v>0</v>
      </c>
      <c r="D73" s="201">
        <v>0</v>
      </c>
      <c r="E73" s="185">
        <f>SUMIF('[1]FACT N°128SFOT17'!$E$21:$E$22,B18,'[1]FACT N°128SFOT17'!$I$21:$I$22)+SUMIF('[1]FACT N°131SFOT17'!$E$21:$E$43,B18,'[1]FACT N°131SFOT17'!$I$21:$I$43)</f>
        <v>0</v>
      </c>
      <c r="F73" s="201">
        <v>0</v>
      </c>
      <c r="G73" s="201">
        <f>SUMIF('[1]FACT N°126SFOT17'!$E$21:$E$39,B18,'[1]FACT N°126SFOT17'!$I$21:$I$39)+SUMIF('[1]FACT N°125SFOT17'!$E$21:$E$44,B18,'[1]FACT N°125SFOT17'!$I$21:$I$44)+SUMIF('[1]FACT N°130SFOT17'!$E$21,B18,'[1]FACT N°130SFOT17'!$I$21)+SUMIF('[1]FACT N°129SFOT17'!$E$21:$E$26,B18,'[1]FACT N°129SFOT17'!$I$21:$I$26)</f>
        <v>1627907.25</v>
      </c>
      <c r="H73" s="73">
        <f t="shared" si="25"/>
        <v>1627907.25</v>
      </c>
      <c r="I73" s="186">
        <f>SUMIF('[1]FACT N°17SBOT17'!$E$21,B18,'[1]FACT N°17SBOT17'!$H$21)+SUMIF('[1]FACT N°16SBOT17'!$E$21:$E$22,B18,'[1]FACT N°16SBOT17'!$H$21:$H$22)+SUMIF('[1]FACT N°127SFOT17'!$E$21,B18,'[1]FACT N°127SFOT17'!$H$21)+SUMIF('[1]FACT N°18SBOT17'!$E$21,B18,'[1]FACT N°18SBOT17'!$H$21)</f>
        <v>2150000</v>
      </c>
      <c r="J73" s="148">
        <f t="shared" si="26"/>
        <v>3777907.25</v>
      </c>
      <c r="K73" s="202"/>
      <c r="L73" s="202"/>
    </row>
    <row r="74" spans="1:14" ht="16.5" thickBot="1" x14ac:dyDescent="0.3">
      <c r="A74" s="116"/>
      <c r="B74" s="149" t="s">
        <v>4</v>
      </c>
      <c r="C74" s="203">
        <f t="shared" ref="C74:I74" si="27">SUM(C61:C73)</f>
        <v>0</v>
      </c>
      <c r="D74" s="203">
        <f t="shared" si="27"/>
        <v>0</v>
      </c>
      <c r="E74" s="203">
        <f>SUM(E61:E73)</f>
        <v>5778607.0199999996</v>
      </c>
      <c r="F74" s="203">
        <f t="shared" si="27"/>
        <v>0</v>
      </c>
      <c r="G74" s="203">
        <f t="shared" si="27"/>
        <v>12972207</v>
      </c>
      <c r="H74" s="203">
        <f t="shared" si="27"/>
        <v>18750814.02</v>
      </c>
      <c r="I74" s="204">
        <f t="shared" si="27"/>
        <v>11250000</v>
      </c>
      <c r="J74" s="205">
        <f>SUM(J61:J73)</f>
        <v>30000814.02</v>
      </c>
      <c r="K74" s="120"/>
      <c r="L74" s="162"/>
    </row>
    <row r="75" spans="1:14" x14ac:dyDescent="0.25">
      <c r="A75" s="114"/>
      <c r="B75" s="114"/>
      <c r="C75" s="206"/>
      <c r="D75" s="206"/>
      <c r="E75" s="207"/>
      <c r="F75" s="206"/>
      <c r="G75" s="208"/>
      <c r="H75" s="114"/>
      <c r="I75" s="209"/>
      <c r="J75" s="210"/>
      <c r="K75" s="114"/>
      <c r="L75" s="114"/>
    </row>
    <row r="76" spans="1:14" x14ac:dyDescent="0.25">
      <c r="A76" s="114"/>
      <c r="B76" s="114"/>
      <c r="C76" s="114"/>
      <c r="D76" s="115"/>
      <c r="E76" s="114"/>
      <c r="F76" s="114"/>
      <c r="G76" s="114"/>
      <c r="H76" s="114"/>
      <c r="I76" s="114"/>
      <c r="J76" s="114"/>
      <c r="K76" s="114"/>
      <c r="L76" s="114"/>
    </row>
    <row r="77" spans="1:14" x14ac:dyDescent="0.25">
      <c r="D77" s="79"/>
    </row>
    <row r="78" spans="1:14" ht="28.5" x14ac:dyDescent="0.45">
      <c r="A78" s="1"/>
      <c r="B78" s="2"/>
      <c r="C78" s="107" t="s">
        <v>0</v>
      </c>
      <c r="D78" s="107"/>
      <c r="E78" s="107"/>
      <c r="F78" s="107"/>
      <c r="G78" s="3" t="s">
        <v>1</v>
      </c>
      <c r="H78" s="2"/>
      <c r="I78" s="4"/>
      <c r="J78" s="5"/>
      <c r="K78" s="2"/>
      <c r="L78" s="2"/>
    </row>
    <row r="79" spans="1:14" ht="16.5" thickBot="1" x14ac:dyDescent="0.3">
      <c r="A79" s="1"/>
      <c r="B79" s="2"/>
      <c r="C79" s="6"/>
      <c r="D79" s="6"/>
      <c r="E79" s="7"/>
      <c r="F79" s="6"/>
      <c r="G79" s="6"/>
      <c r="H79" s="2"/>
      <c r="I79" s="4"/>
      <c r="J79" s="5"/>
      <c r="K79" s="2"/>
      <c r="L79" s="2"/>
    </row>
    <row r="80" spans="1:14" ht="15.75" x14ac:dyDescent="0.25">
      <c r="A80" s="1"/>
      <c r="B80" s="95" t="s">
        <v>2</v>
      </c>
      <c r="C80" s="98" t="s">
        <v>3</v>
      </c>
      <c r="D80" s="99"/>
      <c r="E80" s="99"/>
      <c r="F80" s="99"/>
      <c r="G80" s="100"/>
      <c r="H80" s="108" t="s">
        <v>4</v>
      </c>
      <c r="I80" s="110" t="s">
        <v>5</v>
      </c>
      <c r="J80" s="112" t="s">
        <v>6</v>
      </c>
      <c r="K80" s="93" t="s">
        <v>7</v>
      </c>
      <c r="L80" s="95" t="s">
        <v>4</v>
      </c>
    </row>
    <row r="81" spans="1:12" ht="16.5" thickBot="1" x14ac:dyDescent="0.3">
      <c r="A81" s="1"/>
      <c r="B81" s="96"/>
      <c r="C81" s="8">
        <v>10064</v>
      </c>
      <c r="D81" s="8">
        <v>10012</v>
      </c>
      <c r="E81" s="8">
        <v>10009</v>
      </c>
      <c r="F81" s="8">
        <v>10008</v>
      </c>
      <c r="G81" s="9">
        <v>10010</v>
      </c>
      <c r="H81" s="109"/>
      <c r="I81" s="111"/>
      <c r="J81" s="113"/>
      <c r="K81" s="94"/>
      <c r="L81" s="96"/>
    </row>
    <row r="82" spans="1:12" ht="15.75" x14ac:dyDescent="0.25">
      <c r="A82" s="1"/>
      <c r="B82" s="10" t="s">
        <v>8</v>
      </c>
      <c r="C82" s="11">
        <v>0</v>
      </c>
      <c r="D82" s="12">
        <v>0</v>
      </c>
      <c r="E82" s="13">
        <v>0</v>
      </c>
      <c r="F82" s="12">
        <v>0</v>
      </c>
      <c r="G82" s="12">
        <v>0</v>
      </c>
      <c r="H82" s="14">
        <v>0</v>
      </c>
      <c r="I82" s="15">
        <v>0</v>
      </c>
      <c r="J82" s="16">
        <v>2</v>
      </c>
      <c r="K82" s="15">
        <v>50000</v>
      </c>
      <c r="L82" s="17">
        <v>50000</v>
      </c>
    </row>
    <row r="83" spans="1:12" ht="15.75" x14ac:dyDescent="0.25">
      <c r="A83" s="1"/>
      <c r="B83" s="18" t="s">
        <v>9</v>
      </c>
      <c r="C83" s="11">
        <v>0</v>
      </c>
      <c r="D83" s="12">
        <v>0</v>
      </c>
      <c r="E83" s="13">
        <v>0</v>
      </c>
      <c r="F83" s="12">
        <v>0</v>
      </c>
      <c r="G83" s="12">
        <v>0</v>
      </c>
      <c r="H83" s="11">
        <v>0</v>
      </c>
      <c r="I83" s="19">
        <v>0</v>
      </c>
      <c r="J83" s="16">
        <v>1</v>
      </c>
      <c r="K83" s="19">
        <v>25000</v>
      </c>
      <c r="L83" s="20">
        <v>25000</v>
      </c>
    </row>
    <row r="84" spans="1:12" ht="15.75" x14ac:dyDescent="0.25">
      <c r="A84" s="1"/>
      <c r="B84" s="18" t="s">
        <v>10</v>
      </c>
      <c r="C84" s="11">
        <v>0</v>
      </c>
      <c r="D84" s="12">
        <v>0</v>
      </c>
      <c r="E84" s="13">
        <v>0</v>
      </c>
      <c r="F84" s="12">
        <v>0</v>
      </c>
      <c r="G84" s="12">
        <v>0</v>
      </c>
      <c r="H84" s="11">
        <v>0</v>
      </c>
      <c r="I84" s="19">
        <v>0</v>
      </c>
      <c r="J84" s="16">
        <v>2</v>
      </c>
      <c r="K84" s="19">
        <v>60000</v>
      </c>
      <c r="L84" s="20">
        <v>60000</v>
      </c>
    </row>
    <row r="85" spans="1:12" ht="15.75" x14ac:dyDescent="0.25">
      <c r="A85" s="1"/>
      <c r="B85" s="18" t="s">
        <v>11</v>
      </c>
      <c r="C85" s="11">
        <v>0</v>
      </c>
      <c r="D85" s="12">
        <v>0</v>
      </c>
      <c r="E85" s="13">
        <v>4</v>
      </c>
      <c r="F85" s="12">
        <v>0</v>
      </c>
      <c r="G85" s="12">
        <v>3</v>
      </c>
      <c r="H85" s="11">
        <v>7</v>
      </c>
      <c r="I85" s="19">
        <v>35000</v>
      </c>
      <c r="J85" s="16">
        <v>0</v>
      </c>
      <c r="K85" s="19">
        <v>0</v>
      </c>
      <c r="L85" s="20">
        <v>35000</v>
      </c>
    </row>
    <row r="86" spans="1:12" ht="15.75" x14ac:dyDescent="0.25">
      <c r="A86" s="1"/>
      <c r="B86" s="18" t="s">
        <v>12</v>
      </c>
      <c r="C86" s="11">
        <v>0</v>
      </c>
      <c r="D86" s="12">
        <v>0</v>
      </c>
      <c r="E86" s="13">
        <v>3</v>
      </c>
      <c r="F86" s="12">
        <v>0</v>
      </c>
      <c r="G86" s="12">
        <v>0</v>
      </c>
      <c r="H86" s="11">
        <v>3</v>
      </c>
      <c r="I86" s="19">
        <v>15000</v>
      </c>
      <c r="J86" s="16">
        <v>1</v>
      </c>
      <c r="K86" s="19">
        <v>25000</v>
      </c>
      <c r="L86" s="20">
        <v>40000</v>
      </c>
    </row>
    <row r="87" spans="1:12" ht="15.75" x14ac:dyDescent="0.25">
      <c r="A87" s="1"/>
      <c r="B87" s="18" t="s">
        <v>13</v>
      </c>
      <c r="C87" s="11">
        <v>0</v>
      </c>
      <c r="D87" s="12">
        <v>0</v>
      </c>
      <c r="E87" s="13">
        <v>2</v>
      </c>
      <c r="F87" s="12">
        <v>0</v>
      </c>
      <c r="G87" s="12">
        <v>2</v>
      </c>
      <c r="H87" s="11">
        <v>4</v>
      </c>
      <c r="I87" s="19">
        <v>20000</v>
      </c>
      <c r="J87" s="16">
        <v>0</v>
      </c>
      <c r="K87" s="19">
        <v>0</v>
      </c>
      <c r="L87" s="20">
        <v>20000</v>
      </c>
    </row>
    <row r="88" spans="1:12" ht="15.75" x14ac:dyDescent="0.25">
      <c r="A88" s="1"/>
      <c r="B88" s="18" t="s">
        <v>14</v>
      </c>
      <c r="C88" s="11">
        <v>0</v>
      </c>
      <c r="D88" s="12">
        <v>0</v>
      </c>
      <c r="E88" s="13">
        <v>4</v>
      </c>
      <c r="F88" s="12">
        <v>0</v>
      </c>
      <c r="G88" s="12">
        <v>5</v>
      </c>
      <c r="H88" s="11">
        <v>9</v>
      </c>
      <c r="I88" s="19">
        <v>45000</v>
      </c>
      <c r="J88" s="16">
        <v>0</v>
      </c>
      <c r="K88" s="19">
        <v>0</v>
      </c>
      <c r="L88" s="20">
        <v>45000</v>
      </c>
    </row>
    <row r="89" spans="1:12" ht="15.75" x14ac:dyDescent="0.25">
      <c r="A89" s="1"/>
      <c r="B89" s="18" t="s">
        <v>15</v>
      </c>
      <c r="C89" s="11">
        <v>0</v>
      </c>
      <c r="D89" s="12">
        <v>0</v>
      </c>
      <c r="E89" s="13">
        <v>7</v>
      </c>
      <c r="F89" s="12">
        <v>0</v>
      </c>
      <c r="G89" s="12">
        <v>2</v>
      </c>
      <c r="H89" s="11">
        <v>9</v>
      </c>
      <c r="I89" s="19">
        <v>45000</v>
      </c>
      <c r="J89" s="16">
        <v>0</v>
      </c>
      <c r="K89" s="19">
        <v>0</v>
      </c>
      <c r="L89" s="20">
        <v>45000</v>
      </c>
    </row>
    <row r="90" spans="1:12" ht="15.75" x14ac:dyDescent="0.25">
      <c r="A90" s="1"/>
      <c r="B90" s="18" t="s">
        <v>16</v>
      </c>
      <c r="C90" s="11">
        <v>0</v>
      </c>
      <c r="D90" s="12">
        <v>0</v>
      </c>
      <c r="E90" s="13">
        <v>4</v>
      </c>
      <c r="F90" s="12">
        <v>0</v>
      </c>
      <c r="G90" s="12">
        <v>4</v>
      </c>
      <c r="H90" s="11">
        <v>8</v>
      </c>
      <c r="I90" s="19">
        <v>40000</v>
      </c>
      <c r="J90" s="16">
        <v>0</v>
      </c>
      <c r="K90" s="19">
        <v>0</v>
      </c>
      <c r="L90" s="20">
        <v>40000</v>
      </c>
    </row>
    <row r="91" spans="1:12" ht="15.75" x14ac:dyDescent="0.25">
      <c r="A91" s="1"/>
      <c r="B91" s="18" t="s">
        <v>17</v>
      </c>
      <c r="C91" s="11">
        <v>0</v>
      </c>
      <c r="D91" s="12">
        <v>0</v>
      </c>
      <c r="E91" s="13">
        <v>9</v>
      </c>
      <c r="F91" s="12">
        <v>0</v>
      </c>
      <c r="G91" s="12">
        <v>2</v>
      </c>
      <c r="H91" s="11">
        <v>11</v>
      </c>
      <c r="I91" s="19">
        <v>55000</v>
      </c>
      <c r="J91" s="16">
        <v>0</v>
      </c>
      <c r="K91" s="19">
        <v>0</v>
      </c>
      <c r="L91" s="20">
        <v>55000</v>
      </c>
    </row>
    <row r="92" spans="1:12" ht="15.75" x14ac:dyDescent="0.25">
      <c r="A92" s="1"/>
      <c r="B92" s="18" t="s">
        <v>18</v>
      </c>
      <c r="C92" s="11">
        <v>0</v>
      </c>
      <c r="D92" s="12">
        <v>0</v>
      </c>
      <c r="E92" s="13">
        <v>2</v>
      </c>
      <c r="F92" s="12">
        <v>0</v>
      </c>
      <c r="G92" s="12">
        <v>4</v>
      </c>
      <c r="H92" s="11">
        <v>6</v>
      </c>
      <c r="I92" s="19">
        <v>30000</v>
      </c>
      <c r="J92" s="16">
        <v>0</v>
      </c>
      <c r="K92" s="19">
        <v>0</v>
      </c>
      <c r="L92" s="20">
        <v>30000</v>
      </c>
    </row>
    <row r="93" spans="1:12" ht="15.75" x14ac:dyDescent="0.25">
      <c r="A93" s="1"/>
      <c r="B93" s="18" t="s">
        <v>19</v>
      </c>
      <c r="C93" s="11">
        <v>0</v>
      </c>
      <c r="D93" s="12">
        <v>0</v>
      </c>
      <c r="E93" s="13">
        <v>0</v>
      </c>
      <c r="F93" s="12">
        <v>0</v>
      </c>
      <c r="G93" s="12">
        <v>3</v>
      </c>
      <c r="H93" s="11">
        <v>3</v>
      </c>
      <c r="I93" s="19">
        <v>15000</v>
      </c>
      <c r="J93" s="16">
        <v>1</v>
      </c>
      <c r="K93" s="19">
        <v>25000</v>
      </c>
      <c r="L93" s="20">
        <v>40000</v>
      </c>
    </row>
    <row r="94" spans="1:12" ht="16.5" thickBot="1" x14ac:dyDescent="0.3">
      <c r="A94" s="1"/>
      <c r="B94" s="18" t="s">
        <v>20</v>
      </c>
      <c r="C94" s="11">
        <v>0</v>
      </c>
      <c r="D94" s="12">
        <v>0</v>
      </c>
      <c r="E94" s="13">
        <v>3</v>
      </c>
      <c r="F94" s="12">
        <v>0</v>
      </c>
      <c r="G94" s="12">
        <v>3</v>
      </c>
      <c r="H94" s="11">
        <v>6</v>
      </c>
      <c r="I94" s="19">
        <v>30000</v>
      </c>
      <c r="J94" s="16">
        <v>0</v>
      </c>
      <c r="K94" s="19">
        <v>0</v>
      </c>
      <c r="L94" s="20">
        <v>30000</v>
      </c>
    </row>
    <row r="95" spans="1:12" ht="16.5" thickBot="1" x14ac:dyDescent="0.3">
      <c r="A95" s="1"/>
      <c r="B95" s="22" t="s">
        <v>4</v>
      </c>
      <c r="C95" s="23">
        <v>0</v>
      </c>
      <c r="D95" s="23">
        <v>0</v>
      </c>
      <c r="E95" s="23">
        <v>38</v>
      </c>
      <c r="F95" s="23">
        <v>0</v>
      </c>
      <c r="G95" s="23">
        <v>28</v>
      </c>
      <c r="H95" s="23">
        <v>66</v>
      </c>
      <c r="I95" s="24">
        <v>330000</v>
      </c>
      <c r="J95" s="24">
        <v>7</v>
      </c>
      <c r="K95" s="25">
        <v>185000</v>
      </c>
      <c r="L95" s="26">
        <v>515000</v>
      </c>
    </row>
    <row r="96" spans="1:12" ht="15.75" x14ac:dyDescent="0.25">
      <c r="A96" s="1"/>
      <c r="B96" s="2"/>
      <c r="C96" s="6"/>
      <c r="D96" s="6"/>
      <c r="E96" s="7"/>
      <c r="F96" s="6"/>
      <c r="G96" s="6"/>
      <c r="H96" s="2"/>
      <c r="I96" s="4"/>
      <c r="J96" s="5"/>
      <c r="K96" s="2"/>
      <c r="L96" s="2"/>
    </row>
    <row r="97" spans="1:12" ht="17.25" thickBot="1" x14ac:dyDescent="0.35">
      <c r="A97" s="1"/>
      <c r="B97" s="27"/>
      <c r="C97" s="97" t="s">
        <v>50</v>
      </c>
      <c r="D97" s="97"/>
      <c r="E97" s="97"/>
      <c r="F97" s="97"/>
      <c r="G97" s="97"/>
      <c r="H97" s="27"/>
      <c r="I97" s="28"/>
      <c r="J97" s="5"/>
      <c r="K97" s="2"/>
      <c r="L97" s="2"/>
    </row>
    <row r="98" spans="1:12" ht="17.25" thickBot="1" x14ac:dyDescent="0.3">
      <c r="A98" s="1"/>
      <c r="B98" s="29" t="s">
        <v>21</v>
      </c>
      <c r="C98" s="30" t="s">
        <v>22</v>
      </c>
      <c r="D98" s="31" t="s">
        <v>7</v>
      </c>
      <c r="E98" s="32" t="s">
        <v>23</v>
      </c>
      <c r="F98" s="31" t="s">
        <v>24</v>
      </c>
      <c r="G98" s="31" t="s">
        <v>25</v>
      </c>
      <c r="H98" s="31" t="s">
        <v>26</v>
      </c>
      <c r="I98" s="33" t="s">
        <v>27</v>
      </c>
      <c r="J98" s="29" t="s">
        <v>4</v>
      </c>
      <c r="K98" s="34"/>
      <c r="L98" s="35"/>
    </row>
    <row r="99" spans="1:12" ht="15.75" x14ac:dyDescent="0.25">
      <c r="A99" s="1"/>
      <c r="B99" s="10" t="s">
        <v>8</v>
      </c>
      <c r="C99" s="36">
        <v>200000</v>
      </c>
      <c r="D99" s="36">
        <v>50000</v>
      </c>
      <c r="E99" s="37">
        <v>50000</v>
      </c>
      <c r="F99" s="38">
        <v>0</v>
      </c>
      <c r="G99" s="39">
        <v>0</v>
      </c>
      <c r="H99" s="40">
        <v>0</v>
      </c>
      <c r="I99" s="40">
        <v>50000</v>
      </c>
      <c r="J99" s="17">
        <v>300000</v>
      </c>
      <c r="K99" s="34"/>
      <c r="L99" s="2"/>
    </row>
    <row r="100" spans="1:12" ht="15.75" x14ac:dyDescent="0.25">
      <c r="A100" s="1"/>
      <c r="B100" s="18" t="s">
        <v>9</v>
      </c>
      <c r="C100" s="41">
        <v>150000</v>
      </c>
      <c r="D100" s="36">
        <v>25000</v>
      </c>
      <c r="E100" s="42">
        <v>50000</v>
      </c>
      <c r="F100" s="38">
        <v>0</v>
      </c>
      <c r="G100" s="39">
        <v>0</v>
      </c>
      <c r="H100" s="40">
        <v>0</v>
      </c>
      <c r="I100" s="40">
        <v>25000</v>
      </c>
      <c r="J100" s="20">
        <v>225000</v>
      </c>
      <c r="K100" s="34"/>
      <c r="L100" s="2"/>
    </row>
    <row r="101" spans="1:12" ht="15.75" x14ac:dyDescent="0.25">
      <c r="A101" s="1"/>
      <c r="B101" s="18" t="s">
        <v>10</v>
      </c>
      <c r="C101" s="41">
        <v>150000</v>
      </c>
      <c r="D101" s="36">
        <v>60000</v>
      </c>
      <c r="E101" s="42">
        <v>50000</v>
      </c>
      <c r="F101" s="38">
        <v>0</v>
      </c>
      <c r="G101" s="39">
        <v>0</v>
      </c>
      <c r="H101" s="40">
        <v>0</v>
      </c>
      <c r="I101" s="40">
        <v>60000</v>
      </c>
      <c r="J101" s="20">
        <v>260000</v>
      </c>
      <c r="K101" s="34"/>
      <c r="L101" s="2"/>
    </row>
    <row r="102" spans="1:12" ht="15.75" x14ac:dyDescent="0.25">
      <c r="A102" s="1"/>
      <c r="B102" s="18" t="s">
        <v>11</v>
      </c>
      <c r="C102" s="41">
        <v>150000</v>
      </c>
      <c r="D102" s="36">
        <v>35000</v>
      </c>
      <c r="E102" s="42">
        <v>50000</v>
      </c>
      <c r="F102" s="38">
        <v>0</v>
      </c>
      <c r="G102" s="39">
        <v>12500</v>
      </c>
      <c r="H102" s="40">
        <v>0</v>
      </c>
      <c r="I102" s="40">
        <v>22500</v>
      </c>
      <c r="J102" s="20">
        <v>222500</v>
      </c>
      <c r="K102" s="34"/>
      <c r="L102" s="2"/>
    </row>
    <row r="103" spans="1:12" ht="15.75" x14ac:dyDescent="0.25">
      <c r="A103" s="1"/>
      <c r="B103" s="18" t="s">
        <v>12</v>
      </c>
      <c r="C103" s="41">
        <v>150000</v>
      </c>
      <c r="D103" s="36">
        <v>40000</v>
      </c>
      <c r="E103" s="42">
        <v>50000</v>
      </c>
      <c r="F103" s="38">
        <v>0</v>
      </c>
      <c r="G103" s="39">
        <v>7500</v>
      </c>
      <c r="H103" s="40">
        <v>0</v>
      </c>
      <c r="I103" s="40">
        <v>32500</v>
      </c>
      <c r="J103" s="20">
        <v>232500</v>
      </c>
      <c r="K103" s="34"/>
      <c r="L103" s="34"/>
    </row>
    <row r="104" spans="1:12" ht="15.75" x14ac:dyDescent="0.25">
      <c r="A104" s="1"/>
      <c r="B104" s="18" t="s">
        <v>13</v>
      </c>
      <c r="C104" s="41">
        <v>150000</v>
      </c>
      <c r="D104" s="36">
        <v>20000</v>
      </c>
      <c r="E104" s="42">
        <v>50000</v>
      </c>
      <c r="F104" s="38">
        <v>0</v>
      </c>
      <c r="G104" s="39">
        <v>5000</v>
      </c>
      <c r="H104" s="40">
        <v>0</v>
      </c>
      <c r="I104" s="40">
        <v>15000</v>
      </c>
      <c r="J104" s="20">
        <v>215000</v>
      </c>
      <c r="K104" s="34"/>
      <c r="L104" s="34"/>
    </row>
    <row r="105" spans="1:12" ht="15.75" x14ac:dyDescent="0.25">
      <c r="A105" s="1"/>
      <c r="B105" s="18" t="s">
        <v>14</v>
      </c>
      <c r="C105" s="41">
        <v>150000</v>
      </c>
      <c r="D105" s="36">
        <v>45000</v>
      </c>
      <c r="E105" s="42">
        <v>50000</v>
      </c>
      <c r="F105" s="38">
        <v>0</v>
      </c>
      <c r="G105" s="39">
        <v>5000</v>
      </c>
      <c r="H105" s="40">
        <v>0</v>
      </c>
      <c r="I105" s="40">
        <v>40000</v>
      </c>
      <c r="J105" s="20">
        <v>240000</v>
      </c>
      <c r="K105" s="34"/>
      <c r="L105" s="34"/>
    </row>
    <row r="106" spans="1:12" ht="15.75" x14ac:dyDescent="0.25">
      <c r="A106" s="1" t="s">
        <v>28</v>
      </c>
      <c r="B106" s="18" t="s">
        <v>15</v>
      </c>
      <c r="C106" s="41">
        <v>150000</v>
      </c>
      <c r="D106" s="36">
        <v>45000</v>
      </c>
      <c r="E106" s="42">
        <v>50000</v>
      </c>
      <c r="F106" s="38">
        <v>0</v>
      </c>
      <c r="G106" s="39">
        <v>7500</v>
      </c>
      <c r="H106" s="40">
        <v>0</v>
      </c>
      <c r="I106" s="40">
        <v>37500</v>
      </c>
      <c r="J106" s="20">
        <v>237500</v>
      </c>
      <c r="K106" s="34"/>
      <c r="L106" s="34"/>
    </row>
    <row r="107" spans="1:12" ht="15.75" x14ac:dyDescent="0.25">
      <c r="A107" s="1"/>
      <c r="B107" s="18" t="s">
        <v>16</v>
      </c>
      <c r="C107" s="41">
        <v>150000</v>
      </c>
      <c r="D107" s="36">
        <v>40000</v>
      </c>
      <c r="E107" s="42">
        <v>50000</v>
      </c>
      <c r="F107" s="38">
        <v>2500</v>
      </c>
      <c r="G107" s="39">
        <v>12500</v>
      </c>
      <c r="H107" s="40">
        <v>0</v>
      </c>
      <c r="I107" s="40">
        <v>30000</v>
      </c>
      <c r="J107" s="20">
        <v>230000</v>
      </c>
      <c r="K107" s="34"/>
      <c r="L107" s="34"/>
    </row>
    <row r="108" spans="1:12" ht="15.75" x14ac:dyDescent="0.25">
      <c r="A108" s="1"/>
      <c r="B108" s="18" t="s">
        <v>17</v>
      </c>
      <c r="C108" s="41">
        <v>150000</v>
      </c>
      <c r="D108" s="36">
        <v>55000</v>
      </c>
      <c r="E108" s="42">
        <v>50000</v>
      </c>
      <c r="F108" s="38">
        <v>2500</v>
      </c>
      <c r="G108" s="39">
        <v>12500</v>
      </c>
      <c r="H108" s="40">
        <v>0</v>
      </c>
      <c r="I108" s="40">
        <v>45000</v>
      </c>
      <c r="J108" s="20">
        <v>245000</v>
      </c>
      <c r="K108" s="34"/>
      <c r="L108" s="34"/>
    </row>
    <row r="109" spans="1:12" ht="15.75" x14ac:dyDescent="0.25">
      <c r="A109" s="1"/>
      <c r="B109" s="43" t="s">
        <v>18</v>
      </c>
      <c r="C109" s="44">
        <v>150000</v>
      </c>
      <c r="D109" s="45">
        <v>30000</v>
      </c>
      <c r="E109" s="46">
        <v>50000</v>
      </c>
      <c r="F109" s="38">
        <v>2500</v>
      </c>
      <c r="G109" s="39">
        <v>2500</v>
      </c>
      <c r="H109" s="47">
        <v>0</v>
      </c>
      <c r="I109" s="47">
        <v>30000</v>
      </c>
      <c r="J109" s="48">
        <v>230000</v>
      </c>
      <c r="K109" s="34"/>
      <c r="L109" s="34"/>
    </row>
    <row r="110" spans="1:12" ht="15.75" x14ac:dyDescent="0.25">
      <c r="A110" s="1"/>
      <c r="B110" s="18" t="s">
        <v>19</v>
      </c>
      <c r="C110" s="41">
        <v>150000</v>
      </c>
      <c r="D110" s="36">
        <v>40000</v>
      </c>
      <c r="E110" s="42">
        <v>50000</v>
      </c>
      <c r="F110" s="38">
        <v>0</v>
      </c>
      <c r="G110" s="39">
        <v>2500</v>
      </c>
      <c r="H110" s="40">
        <v>0</v>
      </c>
      <c r="I110" s="40">
        <v>37500</v>
      </c>
      <c r="J110" s="20">
        <v>237500</v>
      </c>
      <c r="K110" s="34"/>
      <c r="L110" s="34"/>
    </row>
    <row r="111" spans="1:12" ht="16.5" thickBot="1" x14ac:dyDescent="0.3">
      <c r="A111" s="1"/>
      <c r="B111" s="18" t="s">
        <v>20</v>
      </c>
      <c r="C111" s="41">
        <v>150000</v>
      </c>
      <c r="D111" s="36">
        <v>30000</v>
      </c>
      <c r="E111" s="42">
        <v>50000</v>
      </c>
      <c r="F111" s="38">
        <v>2500</v>
      </c>
      <c r="G111" s="39">
        <v>2500</v>
      </c>
      <c r="H111" s="40">
        <v>0</v>
      </c>
      <c r="I111" s="40">
        <v>30000</v>
      </c>
      <c r="J111" s="20">
        <v>230000</v>
      </c>
      <c r="K111" s="34"/>
      <c r="L111" s="34"/>
    </row>
    <row r="112" spans="1:12" ht="16.5" thickBot="1" x14ac:dyDescent="0.3">
      <c r="A112" s="1"/>
      <c r="B112" s="49" t="s">
        <v>29</v>
      </c>
      <c r="C112" s="50">
        <v>2000000</v>
      </c>
      <c r="D112" s="50">
        <v>515000</v>
      </c>
      <c r="E112" s="50">
        <v>650000</v>
      </c>
      <c r="F112" s="50">
        <v>10000</v>
      </c>
      <c r="G112" s="51">
        <v>70000</v>
      </c>
      <c r="H112" s="50">
        <v>0</v>
      </c>
      <c r="I112" s="50">
        <v>455000</v>
      </c>
      <c r="J112" s="50">
        <v>3105000</v>
      </c>
      <c r="K112" s="34"/>
      <c r="L112" s="34"/>
    </row>
    <row r="113" spans="1:12" ht="15.75" x14ac:dyDescent="0.25">
      <c r="A113" s="1"/>
      <c r="B113" s="2"/>
      <c r="C113" s="6"/>
      <c r="D113" s="6"/>
      <c r="E113" s="7"/>
      <c r="F113" s="6"/>
      <c r="G113" s="6"/>
      <c r="H113" s="2"/>
      <c r="I113" s="4"/>
      <c r="J113" s="5"/>
      <c r="K113" s="2"/>
      <c r="L113" s="2"/>
    </row>
    <row r="114" spans="1:12" ht="16.5" x14ac:dyDescent="0.3">
      <c r="A114" s="1" t="s">
        <v>28</v>
      </c>
      <c r="B114" s="2"/>
      <c r="C114" s="6"/>
      <c r="D114" s="6"/>
      <c r="E114" s="52" t="s">
        <v>51</v>
      </c>
      <c r="F114" s="52"/>
      <c r="G114" s="52"/>
      <c r="H114" s="52"/>
      <c r="I114" s="52"/>
      <c r="J114" s="5"/>
      <c r="K114" s="2"/>
      <c r="L114" s="2"/>
    </row>
    <row r="115" spans="1:12" ht="17.25" thickBot="1" x14ac:dyDescent="0.35">
      <c r="A115" s="1"/>
      <c r="B115" s="53"/>
      <c r="C115" s="27"/>
      <c r="D115" s="27"/>
      <c r="E115" s="7"/>
      <c r="F115" s="2"/>
      <c r="G115" s="2"/>
      <c r="H115" s="2"/>
      <c r="I115" s="54"/>
      <c r="J115" s="5"/>
      <c r="K115" s="2"/>
      <c r="L115" s="2"/>
    </row>
    <row r="116" spans="1:12" ht="15.75" x14ac:dyDescent="0.25">
      <c r="A116" s="1"/>
      <c r="B116" s="95" t="s">
        <v>2</v>
      </c>
      <c r="C116" s="98" t="s">
        <v>52</v>
      </c>
      <c r="D116" s="99"/>
      <c r="E116" s="99"/>
      <c r="F116" s="99"/>
      <c r="G116" s="100"/>
      <c r="H116" s="101" t="s">
        <v>30</v>
      </c>
      <c r="I116" s="103" t="s">
        <v>31</v>
      </c>
      <c r="J116" s="105" t="s">
        <v>4</v>
      </c>
      <c r="K116" s="2"/>
      <c r="L116" s="2"/>
    </row>
    <row r="117" spans="1:12" ht="16.5" thickBot="1" x14ac:dyDescent="0.3">
      <c r="A117" s="1"/>
      <c r="B117" s="96"/>
      <c r="C117" s="8">
        <v>10064</v>
      </c>
      <c r="D117" s="8">
        <v>10012</v>
      </c>
      <c r="E117" s="8">
        <v>10009</v>
      </c>
      <c r="F117" s="8">
        <v>10008</v>
      </c>
      <c r="G117" s="8">
        <v>10010</v>
      </c>
      <c r="H117" s="102"/>
      <c r="I117" s="104"/>
      <c r="J117" s="106"/>
      <c r="K117" s="2"/>
      <c r="L117" s="2"/>
    </row>
    <row r="118" spans="1:12" ht="15.75" x14ac:dyDescent="0.25">
      <c r="A118" s="1"/>
      <c r="B118" s="55" t="s">
        <v>8</v>
      </c>
      <c r="C118" s="56">
        <v>0</v>
      </c>
      <c r="D118" s="57">
        <v>0</v>
      </c>
      <c r="E118" s="58">
        <v>0</v>
      </c>
      <c r="F118" s="57">
        <v>0</v>
      </c>
      <c r="G118" s="57">
        <v>0</v>
      </c>
      <c r="H118" s="59">
        <v>654080</v>
      </c>
      <c r="I118" s="59">
        <v>0</v>
      </c>
      <c r="J118" s="20">
        <v>654080</v>
      </c>
      <c r="K118" s="2"/>
      <c r="L118" s="2"/>
    </row>
    <row r="119" spans="1:12" ht="15.75" x14ac:dyDescent="0.25">
      <c r="A119" s="1"/>
      <c r="B119" s="18" t="s">
        <v>9</v>
      </c>
      <c r="C119" s="60">
        <v>0</v>
      </c>
      <c r="D119" s="57">
        <v>0</v>
      </c>
      <c r="E119" s="58">
        <v>0</v>
      </c>
      <c r="F119" s="57">
        <v>0</v>
      </c>
      <c r="G119" s="57">
        <v>0</v>
      </c>
      <c r="H119" s="59">
        <v>584000</v>
      </c>
      <c r="I119" s="59">
        <v>0</v>
      </c>
      <c r="J119" s="20">
        <v>584000</v>
      </c>
      <c r="K119" s="2"/>
      <c r="L119" s="2"/>
    </row>
    <row r="120" spans="1:12" ht="15.75" x14ac:dyDescent="0.25">
      <c r="A120" s="1"/>
      <c r="B120" s="18" t="s">
        <v>10</v>
      </c>
      <c r="C120" s="60">
        <v>0</v>
      </c>
      <c r="D120" s="57">
        <v>0</v>
      </c>
      <c r="E120" s="58">
        <v>0</v>
      </c>
      <c r="F120" s="57">
        <v>0</v>
      </c>
      <c r="G120" s="57">
        <v>0</v>
      </c>
      <c r="H120" s="59">
        <v>770880</v>
      </c>
      <c r="I120" s="59">
        <v>0</v>
      </c>
      <c r="J120" s="20">
        <v>770880</v>
      </c>
      <c r="K120" s="2"/>
      <c r="L120" s="2"/>
    </row>
    <row r="121" spans="1:12" ht="15.75" x14ac:dyDescent="0.25">
      <c r="A121" s="1"/>
      <c r="B121" s="18" t="s">
        <v>11</v>
      </c>
      <c r="C121" s="60">
        <v>0</v>
      </c>
      <c r="D121" s="57">
        <v>0</v>
      </c>
      <c r="E121" s="58">
        <v>4</v>
      </c>
      <c r="F121" s="57">
        <v>0</v>
      </c>
      <c r="G121" s="57">
        <v>3</v>
      </c>
      <c r="H121" s="59"/>
      <c r="I121" s="59">
        <v>481548.48</v>
      </c>
      <c r="J121" s="20">
        <v>481548.48</v>
      </c>
      <c r="K121" s="2"/>
      <c r="L121" s="2"/>
    </row>
    <row r="122" spans="1:12" ht="15.75" x14ac:dyDescent="0.25">
      <c r="A122" s="1"/>
      <c r="B122" s="18" t="s">
        <v>12</v>
      </c>
      <c r="C122" s="60">
        <v>0</v>
      </c>
      <c r="D122" s="57">
        <v>0</v>
      </c>
      <c r="E122" s="58">
        <v>3</v>
      </c>
      <c r="F122" s="57">
        <v>0</v>
      </c>
      <c r="G122" s="57">
        <v>0</v>
      </c>
      <c r="H122" s="59">
        <v>116800</v>
      </c>
      <c r="I122" s="59">
        <v>206377.91999999998</v>
      </c>
      <c r="J122" s="20">
        <v>323177.92</v>
      </c>
      <c r="K122" s="2"/>
      <c r="L122" s="2"/>
    </row>
    <row r="123" spans="1:12" ht="15.75" x14ac:dyDescent="0.25">
      <c r="A123" s="1"/>
      <c r="B123" s="18" t="s">
        <v>13</v>
      </c>
      <c r="C123" s="60">
        <v>0</v>
      </c>
      <c r="D123" s="57">
        <v>0</v>
      </c>
      <c r="E123" s="58">
        <v>2</v>
      </c>
      <c r="F123" s="57">
        <v>0</v>
      </c>
      <c r="G123" s="57">
        <v>2</v>
      </c>
      <c r="H123" s="59">
        <v>642400</v>
      </c>
      <c r="I123" s="59">
        <v>275170.56000000006</v>
      </c>
      <c r="J123" s="20">
        <v>917570.56000000006</v>
      </c>
      <c r="K123" s="2"/>
      <c r="L123" s="2"/>
    </row>
    <row r="124" spans="1:12" ht="15.75" x14ac:dyDescent="0.25">
      <c r="A124" s="1"/>
      <c r="B124" s="18" t="s">
        <v>14</v>
      </c>
      <c r="C124" s="60">
        <v>0</v>
      </c>
      <c r="D124" s="57">
        <v>0</v>
      </c>
      <c r="E124" s="58">
        <v>4</v>
      </c>
      <c r="F124" s="57">
        <v>0</v>
      </c>
      <c r="G124" s="57">
        <v>5</v>
      </c>
      <c r="H124" s="59"/>
      <c r="I124" s="59">
        <v>619133.76</v>
      </c>
      <c r="J124" s="20">
        <v>619133.76</v>
      </c>
      <c r="K124" s="2"/>
      <c r="L124" s="2"/>
    </row>
    <row r="125" spans="1:12" ht="15.75" x14ac:dyDescent="0.25">
      <c r="A125" s="61"/>
      <c r="B125" s="43" t="s">
        <v>15</v>
      </c>
      <c r="C125" s="62">
        <v>0</v>
      </c>
      <c r="D125" s="63">
        <v>0</v>
      </c>
      <c r="E125" s="64">
        <v>7</v>
      </c>
      <c r="F125" s="63">
        <v>0</v>
      </c>
      <c r="G125" s="63">
        <v>2</v>
      </c>
      <c r="H125" s="65"/>
      <c r="I125" s="65">
        <v>619133.76</v>
      </c>
      <c r="J125" s="20">
        <v>619133.76</v>
      </c>
      <c r="K125" s="2"/>
      <c r="L125" s="2"/>
    </row>
    <row r="126" spans="1:12" ht="15.75" x14ac:dyDescent="0.25">
      <c r="A126" s="1"/>
      <c r="B126" s="18" t="s">
        <v>16</v>
      </c>
      <c r="C126" s="60">
        <v>0</v>
      </c>
      <c r="D126" s="57">
        <v>0</v>
      </c>
      <c r="E126" s="58">
        <v>4</v>
      </c>
      <c r="F126" s="57">
        <v>0</v>
      </c>
      <c r="G126" s="57">
        <v>4</v>
      </c>
      <c r="H126" s="59"/>
      <c r="I126" s="59">
        <v>550341.12</v>
      </c>
      <c r="J126" s="20">
        <v>550341.12</v>
      </c>
      <c r="K126" s="2"/>
      <c r="L126" s="2"/>
    </row>
    <row r="127" spans="1:12" ht="15.75" x14ac:dyDescent="0.25">
      <c r="A127" s="1"/>
      <c r="B127" s="18" t="s">
        <v>17</v>
      </c>
      <c r="C127" s="60">
        <v>0</v>
      </c>
      <c r="D127" s="57">
        <v>0</v>
      </c>
      <c r="E127" s="58">
        <v>9</v>
      </c>
      <c r="F127" s="57">
        <v>0</v>
      </c>
      <c r="G127" s="57">
        <v>2</v>
      </c>
      <c r="H127" s="59"/>
      <c r="I127" s="59">
        <v>756719.04</v>
      </c>
      <c r="J127" s="20">
        <v>756719.04</v>
      </c>
      <c r="K127" s="2"/>
      <c r="L127" s="2"/>
    </row>
    <row r="128" spans="1:12" ht="15.75" x14ac:dyDescent="0.25">
      <c r="A128" s="1"/>
      <c r="B128" s="18" t="s">
        <v>18</v>
      </c>
      <c r="C128" s="60">
        <v>0</v>
      </c>
      <c r="D128" s="57">
        <v>0</v>
      </c>
      <c r="E128" s="58">
        <v>2</v>
      </c>
      <c r="F128" s="57">
        <v>0</v>
      </c>
      <c r="G128" s="57">
        <v>4</v>
      </c>
      <c r="H128" s="59"/>
      <c r="I128" s="59">
        <v>412755.83999999997</v>
      </c>
      <c r="J128" s="20">
        <v>412755.83999999997</v>
      </c>
      <c r="K128" s="2"/>
      <c r="L128" s="2"/>
    </row>
    <row r="129" spans="1:12" ht="15.75" x14ac:dyDescent="0.25">
      <c r="A129" s="1"/>
      <c r="B129" s="18" t="s">
        <v>19</v>
      </c>
      <c r="C129" s="60">
        <v>0</v>
      </c>
      <c r="D129" s="57">
        <v>0</v>
      </c>
      <c r="E129" s="58">
        <v>0</v>
      </c>
      <c r="F129" s="57">
        <v>0</v>
      </c>
      <c r="G129" s="57">
        <v>3</v>
      </c>
      <c r="H129" s="59">
        <v>584000</v>
      </c>
      <c r="I129" s="59">
        <v>206377.91999999993</v>
      </c>
      <c r="J129" s="20">
        <v>790377.91999999993</v>
      </c>
      <c r="K129" s="2"/>
      <c r="L129" s="2"/>
    </row>
    <row r="130" spans="1:12" ht="16.5" thickBot="1" x14ac:dyDescent="0.3">
      <c r="A130" s="1"/>
      <c r="B130" s="18" t="s">
        <v>20</v>
      </c>
      <c r="C130" s="60">
        <v>0</v>
      </c>
      <c r="D130" s="57">
        <v>0</v>
      </c>
      <c r="E130" s="58">
        <v>3</v>
      </c>
      <c r="F130" s="57">
        <v>0</v>
      </c>
      <c r="G130" s="57">
        <v>3</v>
      </c>
      <c r="H130" s="59"/>
      <c r="I130" s="59">
        <v>412755.83999999997</v>
      </c>
      <c r="J130" s="20">
        <v>412755.83999999997</v>
      </c>
      <c r="K130" s="2"/>
      <c r="L130" s="2"/>
    </row>
    <row r="131" spans="1:12" ht="16.5" thickBot="1" x14ac:dyDescent="0.3">
      <c r="A131" s="1"/>
      <c r="B131" s="22" t="s">
        <v>4</v>
      </c>
      <c r="C131" s="66">
        <v>0</v>
      </c>
      <c r="D131" s="66">
        <v>0</v>
      </c>
      <c r="E131" s="66">
        <v>38</v>
      </c>
      <c r="F131" s="66">
        <v>0</v>
      </c>
      <c r="G131" s="66">
        <v>28</v>
      </c>
      <c r="H131" s="66">
        <v>3352160</v>
      </c>
      <c r="I131" s="66">
        <v>4540314.24</v>
      </c>
      <c r="J131" s="66">
        <v>7892474.2399999993</v>
      </c>
      <c r="K131" s="34"/>
      <c r="L131" s="2"/>
    </row>
    <row r="132" spans="1:12" ht="15.75" x14ac:dyDescent="0.25">
      <c r="A132" s="1"/>
      <c r="B132" s="2"/>
      <c r="C132" s="6"/>
      <c r="D132" s="6"/>
      <c r="E132" s="7"/>
      <c r="F132" s="6"/>
      <c r="G132" s="6"/>
      <c r="H132" s="2"/>
      <c r="I132" s="4"/>
      <c r="J132" s="5"/>
      <c r="K132" s="2"/>
      <c r="L132" s="2"/>
    </row>
    <row r="133" spans="1:12" ht="15.75" x14ac:dyDescent="0.25">
      <c r="A133" s="1"/>
      <c r="B133" s="2"/>
      <c r="C133" s="67" t="s">
        <v>53</v>
      </c>
      <c r="D133" s="67"/>
      <c r="E133" s="68"/>
      <c r="F133" s="67"/>
      <c r="G133" s="6"/>
      <c r="H133" s="2"/>
      <c r="I133" s="4"/>
      <c r="J133" s="5"/>
      <c r="K133" s="2"/>
      <c r="L133" s="2"/>
    </row>
    <row r="134" spans="1:12" ht="16.5" thickBot="1" x14ac:dyDescent="0.3">
      <c r="A134" s="1"/>
      <c r="B134" s="2"/>
      <c r="C134" s="6"/>
      <c r="D134" s="6"/>
      <c r="E134" s="7"/>
      <c r="F134" s="6"/>
      <c r="G134" s="6"/>
      <c r="H134" s="2"/>
      <c r="I134" s="4"/>
      <c r="J134" s="5"/>
      <c r="K134" s="2"/>
      <c r="L134" s="2"/>
    </row>
    <row r="135" spans="1:12" ht="15.75" x14ac:dyDescent="0.25">
      <c r="A135" s="1"/>
      <c r="B135" s="86" t="s">
        <v>2</v>
      </c>
      <c r="C135" s="88" t="s">
        <v>3</v>
      </c>
      <c r="D135" s="89"/>
      <c r="E135" s="89"/>
      <c r="F135" s="89"/>
      <c r="G135" s="90"/>
      <c r="H135" s="91" t="s">
        <v>32</v>
      </c>
      <c r="I135" s="91" t="s">
        <v>33</v>
      </c>
      <c r="J135" s="91" t="s">
        <v>34</v>
      </c>
      <c r="K135" s="5"/>
      <c r="L135" s="2"/>
    </row>
    <row r="136" spans="1:12" ht="16.5" thickBot="1" x14ac:dyDescent="0.3">
      <c r="A136" s="1"/>
      <c r="B136" s="87"/>
      <c r="C136" s="69">
        <v>10064</v>
      </c>
      <c r="D136" s="69">
        <v>10012</v>
      </c>
      <c r="E136" s="69">
        <v>10009</v>
      </c>
      <c r="F136" s="69">
        <v>10008</v>
      </c>
      <c r="G136" s="69">
        <v>10010</v>
      </c>
      <c r="H136" s="92"/>
      <c r="I136" s="92"/>
      <c r="J136" s="92"/>
      <c r="K136" s="5"/>
      <c r="L136" s="70"/>
    </row>
    <row r="137" spans="1:12" ht="15.75" x14ac:dyDescent="0.25">
      <c r="A137" s="1"/>
      <c r="B137" s="10" t="s">
        <v>8</v>
      </c>
      <c r="C137" s="71">
        <v>0</v>
      </c>
      <c r="D137" s="72">
        <v>0</v>
      </c>
      <c r="E137" s="58">
        <v>0</v>
      </c>
      <c r="F137" s="72">
        <v>0</v>
      </c>
      <c r="G137" s="72">
        <v>0</v>
      </c>
      <c r="H137" s="73">
        <v>0</v>
      </c>
      <c r="I137" s="59">
        <v>4300000</v>
      </c>
      <c r="J137" s="17">
        <v>4300000</v>
      </c>
      <c r="K137" s="5"/>
      <c r="L137" s="70"/>
    </row>
    <row r="138" spans="1:12" ht="15.75" x14ac:dyDescent="0.25">
      <c r="A138" s="1"/>
      <c r="B138" s="18" t="s">
        <v>9</v>
      </c>
      <c r="C138" s="71">
        <v>0</v>
      </c>
      <c r="D138" s="72">
        <v>0</v>
      </c>
      <c r="E138" s="58">
        <v>0</v>
      </c>
      <c r="F138" s="72">
        <v>0</v>
      </c>
      <c r="G138" s="72">
        <v>0</v>
      </c>
      <c r="H138" s="73">
        <v>0</v>
      </c>
      <c r="I138" s="59">
        <v>2150000</v>
      </c>
      <c r="J138" s="20">
        <v>2150000</v>
      </c>
      <c r="K138" s="5"/>
      <c r="L138" s="70"/>
    </row>
    <row r="139" spans="1:12" ht="15.75" x14ac:dyDescent="0.25">
      <c r="A139" s="1"/>
      <c r="B139" s="18" t="s">
        <v>10</v>
      </c>
      <c r="C139" s="71">
        <v>0</v>
      </c>
      <c r="D139" s="72">
        <v>0</v>
      </c>
      <c r="E139" s="58">
        <v>0</v>
      </c>
      <c r="F139" s="72">
        <v>0</v>
      </c>
      <c r="G139" s="72">
        <v>0</v>
      </c>
      <c r="H139" s="73">
        <v>0</v>
      </c>
      <c r="I139" s="59">
        <v>4800000</v>
      </c>
      <c r="J139" s="20">
        <v>4800000</v>
      </c>
      <c r="K139" s="5"/>
      <c r="L139" s="4"/>
    </row>
    <row r="140" spans="1:12" ht="15.75" x14ac:dyDescent="0.25">
      <c r="A140" s="1"/>
      <c r="B140" s="18" t="s">
        <v>11</v>
      </c>
      <c r="C140" s="71">
        <v>0</v>
      </c>
      <c r="D140" s="72">
        <v>0</v>
      </c>
      <c r="E140" s="58">
        <v>766248.82000000007</v>
      </c>
      <c r="F140" s="72">
        <v>0</v>
      </c>
      <c r="G140" s="72">
        <v>769054.5</v>
      </c>
      <c r="H140" s="73">
        <v>1535303.32</v>
      </c>
      <c r="I140" s="59">
        <v>0</v>
      </c>
      <c r="J140" s="20">
        <v>1535303.32</v>
      </c>
      <c r="K140" s="5"/>
      <c r="L140" s="2"/>
    </row>
    <row r="141" spans="1:12" ht="15.75" x14ac:dyDescent="0.25">
      <c r="A141" s="1"/>
      <c r="B141" s="18" t="s">
        <v>12</v>
      </c>
      <c r="C141" s="71">
        <v>0</v>
      </c>
      <c r="D141" s="72">
        <v>0</v>
      </c>
      <c r="E141" s="58">
        <v>574133.17999999993</v>
      </c>
      <c r="F141" s="72">
        <v>0</v>
      </c>
      <c r="G141" s="72">
        <v>0</v>
      </c>
      <c r="H141" s="73">
        <v>574133.17999999993</v>
      </c>
      <c r="I141" s="59">
        <v>2150000</v>
      </c>
      <c r="J141" s="20">
        <v>2724133.1799999997</v>
      </c>
      <c r="K141" s="5"/>
      <c r="L141" s="2"/>
    </row>
    <row r="142" spans="1:12" ht="15.75" x14ac:dyDescent="0.25">
      <c r="A142" s="1"/>
      <c r="B142" s="18" t="s">
        <v>13</v>
      </c>
      <c r="C142" s="71">
        <v>0</v>
      </c>
      <c r="D142" s="72">
        <v>0</v>
      </c>
      <c r="E142" s="58">
        <v>511599.35999999999</v>
      </c>
      <c r="F142" s="72">
        <v>0</v>
      </c>
      <c r="G142" s="72">
        <v>562459.875</v>
      </c>
      <c r="H142" s="73">
        <v>1074059.2349999999</v>
      </c>
      <c r="I142" s="59">
        <v>0</v>
      </c>
      <c r="J142" s="20">
        <v>1074059.2349999999</v>
      </c>
      <c r="K142" s="5"/>
      <c r="L142" s="2"/>
    </row>
    <row r="143" spans="1:12" ht="15.75" x14ac:dyDescent="0.25">
      <c r="A143" s="1"/>
      <c r="B143" s="18" t="s">
        <v>14</v>
      </c>
      <c r="C143" s="71">
        <v>0</v>
      </c>
      <c r="D143" s="72">
        <v>0</v>
      </c>
      <c r="E143" s="58">
        <v>1030614.46</v>
      </c>
      <c r="F143" s="72">
        <v>0</v>
      </c>
      <c r="G143" s="72">
        <v>1462654.5</v>
      </c>
      <c r="H143" s="73">
        <v>2493268.96</v>
      </c>
      <c r="I143" s="59">
        <v>0</v>
      </c>
      <c r="J143" s="20">
        <v>2493268.96</v>
      </c>
      <c r="K143" s="5"/>
      <c r="L143" s="2"/>
    </row>
    <row r="144" spans="1:12" ht="15.75" x14ac:dyDescent="0.25">
      <c r="A144" s="1"/>
      <c r="B144" s="18" t="s">
        <v>15</v>
      </c>
      <c r="C144" s="71">
        <v>0</v>
      </c>
      <c r="D144" s="72">
        <v>0</v>
      </c>
      <c r="E144" s="58">
        <v>1564466.8199999998</v>
      </c>
      <c r="F144" s="72">
        <v>0</v>
      </c>
      <c r="G144" s="72">
        <v>562058.25</v>
      </c>
      <c r="H144" s="73">
        <v>2126525.0699999998</v>
      </c>
      <c r="I144" s="59">
        <v>0</v>
      </c>
      <c r="J144" s="20">
        <v>2126525.0699999998</v>
      </c>
      <c r="K144" s="5"/>
      <c r="L144" s="2"/>
    </row>
    <row r="145" spans="1:12" ht="15.75" x14ac:dyDescent="0.25">
      <c r="A145" s="2"/>
      <c r="B145" s="18" t="s">
        <v>16</v>
      </c>
      <c r="C145" s="71">
        <v>0</v>
      </c>
      <c r="D145" s="72">
        <v>0</v>
      </c>
      <c r="E145" s="58">
        <v>918638.52</v>
      </c>
      <c r="F145" s="72">
        <v>0</v>
      </c>
      <c r="G145" s="72">
        <v>965028.375</v>
      </c>
      <c r="H145" s="73">
        <v>1883666.895</v>
      </c>
      <c r="I145" s="59">
        <v>0</v>
      </c>
      <c r="J145" s="20">
        <v>1883666.895</v>
      </c>
      <c r="K145" s="5"/>
      <c r="L145" s="2"/>
    </row>
    <row r="146" spans="1:12" ht="15.75" x14ac:dyDescent="0.25">
      <c r="A146" s="2"/>
      <c r="B146" s="18" t="s">
        <v>17</v>
      </c>
      <c r="C146" s="71">
        <v>0</v>
      </c>
      <c r="D146" s="72">
        <v>0</v>
      </c>
      <c r="E146" s="58">
        <v>2054466.3199999998</v>
      </c>
      <c r="F146" s="72">
        <v>0</v>
      </c>
      <c r="G146" s="72">
        <v>542416.875</v>
      </c>
      <c r="H146" s="73">
        <v>2596883.1949999998</v>
      </c>
      <c r="I146" s="59">
        <v>0</v>
      </c>
      <c r="J146" s="20">
        <v>2596883.1949999998</v>
      </c>
      <c r="K146" s="5"/>
      <c r="L146" s="2"/>
    </row>
    <row r="147" spans="1:12" ht="15.75" x14ac:dyDescent="0.25">
      <c r="A147" s="2"/>
      <c r="B147" s="18" t="s">
        <v>18</v>
      </c>
      <c r="C147" s="71">
        <v>0</v>
      </c>
      <c r="D147" s="72">
        <v>0</v>
      </c>
      <c r="E147" s="58">
        <v>503761.68000000005</v>
      </c>
      <c r="F147" s="72">
        <v>0</v>
      </c>
      <c r="G147" s="72">
        <v>1175505.375</v>
      </c>
      <c r="H147" s="73">
        <v>1679267.0550000002</v>
      </c>
      <c r="I147" s="59">
        <v>0</v>
      </c>
      <c r="J147" s="20">
        <v>1679267.0550000002</v>
      </c>
      <c r="K147" s="5"/>
      <c r="L147" s="2"/>
    </row>
    <row r="148" spans="1:12" ht="15.75" x14ac:dyDescent="0.25">
      <c r="A148" s="2"/>
      <c r="B148" s="18" t="s">
        <v>19</v>
      </c>
      <c r="C148" s="71">
        <v>0</v>
      </c>
      <c r="D148" s="72">
        <v>0</v>
      </c>
      <c r="E148" s="58">
        <v>0</v>
      </c>
      <c r="F148" s="72">
        <v>0</v>
      </c>
      <c r="G148" s="72">
        <v>744969.75</v>
      </c>
      <c r="H148" s="73">
        <v>744969.75</v>
      </c>
      <c r="I148" s="59">
        <v>2150000</v>
      </c>
      <c r="J148" s="20">
        <v>2894969.75</v>
      </c>
      <c r="K148" s="5"/>
      <c r="L148" s="2"/>
    </row>
    <row r="149" spans="1:12" ht="16.5" thickBot="1" x14ac:dyDescent="0.3">
      <c r="A149" s="2"/>
      <c r="B149" s="18" t="s">
        <v>20</v>
      </c>
      <c r="C149" s="71">
        <v>0</v>
      </c>
      <c r="D149" s="72">
        <v>0</v>
      </c>
      <c r="E149" s="58">
        <v>752388.38</v>
      </c>
      <c r="F149" s="72">
        <v>0</v>
      </c>
      <c r="G149" s="72">
        <v>849118.125</v>
      </c>
      <c r="H149" s="73">
        <v>1601506.5049999999</v>
      </c>
      <c r="I149" s="59">
        <v>0</v>
      </c>
      <c r="J149" s="20">
        <v>1601506.5049999999</v>
      </c>
      <c r="K149" s="74"/>
      <c r="L149" s="74"/>
    </row>
    <row r="150" spans="1:12" ht="16.5" thickBot="1" x14ac:dyDescent="0.3">
      <c r="A150" s="2"/>
      <c r="B150" s="75" t="s">
        <v>4</v>
      </c>
      <c r="C150" s="76">
        <v>0</v>
      </c>
      <c r="D150" s="76">
        <v>0</v>
      </c>
      <c r="E150" s="76">
        <v>8676317.540000001</v>
      </c>
      <c r="F150" s="76">
        <v>0</v>
      </c>
      <c r="G150" s="76">
        <v>7633265.625</v>
      </c>
      <c r="H150" s="76">
        <v>16309583.164999999</v>
      </c>
      <c r="I150" s="77">
        <v>15550000</v>
      </c>
      <c r="J150" s="78">
        <v>31859583.164999999</v>
      </c>
      <c r="K150" s="5"/>
      <c r="L150" s="34"/>
    </row>
    <row r="151" spans="1:12" x14ac:dyDescent="0.25">
      <c r="D151" s="79"/>
    </row>
  </sheetData>
  <mergeCells count="38">
    <mergeCell ref="B135:B136"/>
    <mergeCell ref="C135:G135"/>
    <mergeCell ref="H135:H136"/>
    <mergeCell ref="I135:I136"/>
    <mergeCell ref="J135:J136"/>
    <mergeCell ref="J80:J81"/>
    <mergeCell ref="K80:K81"/>
    <mergeCell ref="L80:L81"/>
    <mergeCell ref="C97:G97"/>
    <mergeCell ref="B116:B117"/>
    <mergeCell ref="C116:G116"/>
    <mergeCell ref="H116:H117"/>
    <mergeCell ref="I116:I117"/>
    <mergeCell ref="J116:J117"/>
    <mergeCell ref="C78:F78"/>
    <mergeCell ref="B80:B81"/>
    <mergeCell ref="C80:G80"/>
    <mergeCell ref="H80:H81"/>
    <mergeCell ref="I80:I81"/>
    <mergeCell ref="I40:I41"/>
    <mergeCell ref="J40:J41"/>
    <mergeCell ref="B59:B60"/>
    <mergeCell ref="C59:G59"/>
    <mergeCell ref="H59:H60"/>
    <mergeCell ref="I59:I60"/>
    <mergeCell ref="J59:J60"/>
    <mergeCell ref="C2:F2"/>
    <mergeCell ref="B4:B5"/>
    <mergeCell ref="C4:G4"/>
    <mergeCell ref="H4:H5"/>
    <mergeCell ref="I4:I5"/>
    <mergeCell ref="J4:J5"/>
    <mergeCell ref="K4:K5"/>
    <mergeCell ref="L4:L5"/>
    <mergeCell ref="C21:G21"/>
    <mergeCell ref="B40:B41"/>
    <mergeCell ref="C40:G40"/>
    <mergeCell ref="H40:H41"/>
  </mergeCells>
  <conditionalFormatting sqref="L6:L10">
    <cfRule type="dataBar" priority="19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{C9D09974-6BB8-45EE-BE94-A85D115D1B54}</x14:id>
        </ext>
      </extLst>
    </cfRule>
  </conditionalFormatting>
  <conditionalFormatting sqref="L11:L14">
    <cfRule type="dataBar" priority="18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{D0D217E1-C072-4CD8-B6BB-E2A0FA217853}</x14:id>
        </ext>
      </extLst>
    </cfRule>
  </conditionalFormatting>
  <conditionalFormatting sqref="J23:J27">
    <cfRule type="dataBar" priority="17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{786EB341-64C9-48B9-A20C-E1620EABE279}</x14:id>
        </ext>
      </extLst>
    </cfRule>
  </conditionalFormatting>
  <conditionalFormatting sqref="J28:J35">
    <cfRule type="dataBar" priority="16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{48D83D29-C013-431B-801F-13140F358213}</x14:id>
        </ext>
      </extLst>
    </cfRule>
  </conditionalFormatting>
  <conditionalFormatting sqref="J61:J65">
    <cfRule type="dataBar" priority="15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{E79B055E-CF82-4BFE-9B8C-1FED2E6B4F0F}</x14:id>
        </ext>
      </extLst>
    </cfRule>
  </conditionalFormatting>
  <conditionalFormatting sqref="J66:J69">
    <cfRule type="dataBar" priority="14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{5564CD98-7668-4013-81C9-EAB68A8730DD}</x14:id>
        </ext>
      </extLst>
    </cfRule>
  </conditionalFormatting>
  <conditionalFormatting sqref="L15:L18">
    <cfRule type="dataBar" priority="13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{BCD70D5C-0D1F-4F45-9FB9-B677B75F50D3}</x14:id>
        </ext>
      </extLst>
    </cfRule>
  </conditionalFormatting>
  <conditionalFormatting sqref="J70:J73">
    <cfRule type="dataBar" priority="12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{1C0FC7E8-277E-4CF7-8B2E-C1A633D25D52}</x14:id>
        </ext>
      </extLst>
    </cfRule>
  </conditionalFormatting>
  <conditionalFormatting sqref="J42:J54">
    <cfRule type="dataBar" priority="11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{58EE0DA2-D10B-4521-A563-5A4BB267E609}</x14:id>
        </ext>
      </extLst>
    </cfRule>
  </conditionalFormatting>
  <conditionalFormatting sqref="L82:L86">
    <cfRule type="dataBar" priority="10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{BBAE2A82-7585-4D19-BA3A-88802A81A56B}</x14:id>
        </ext>
      </extLst>
    </cfRule>
  </conditionalFormatting>
  <conditionalFormatting sqref="L87:L90">
    <cfRule type="dataBar" priority="9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{27A1286E-FF53-4F65-8FAC-22792988F58D}</x14:id>
        </ext>
      </extLst>
    </cfRule>
  </conditionalFormatting>
  <conditionalFormatting sqref="J99:J103">
    <cfRule type="dataBar" priority="8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{1063FA3B-4224-4658-8C03-263DF5B45842}</x14:id>
        </ext>
      </extLst>
    </cfRule>
  </conditionalFormatting>
  <conditionalFormatting sqref="J104:J108 J110:J111">
    <cfRule type="dataBar" priority="7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{B2F53474-5CE2-429A-B30B-39C699721A36}</x14:id>
        </ext>
      </extLst>
    </cfRule>
  </conditionalFormatting>
  <conditionalFormatting sqref="J137:J141">
    <cfRule type="dataBar" priority="6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{D6908740-492E-4BFC-96C7-DCDDFEAA0BC9}</x14:id>
        </ext>
      </extLst>
    </cfRule>
  </conditionalFormatting>
  <conditionalFormatting sqref="J142:J145">
    <cfRule type="dataBar" priority="5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{59EB20E5-F2D2-4A4F-A396-624405772E51}</x14:id>
        </ext>
      </extLst>
    </cfRule>
  </conditionalFormatting>
  <conditionalFormatting sqref="L91:L94">
    <cfRule type="dataBar" priority="4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{3B1BD242-0728-45D9-9928-816CE08983D7}</x14:id>
        </ext>
      </extLst>
    </cfRule>
  </conditionalFormatting>
  <conditionalFormatting sqref="J146:J149">
    <cfRule type="dataBar" priority="3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{6C3E64BE-7837-407A-9EE8-F30F11F1DBC4}</x14:id>
        </ext>
      </extLst>
    </cfRule>
  </conditionalFormatting>
  <conditionalFormatting sqref="J118:J130">
    <cfRule type="dataBar" priority="2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{6EA3DC49-74EE-49B6-AECE-39B54C7483D4}</x14:id>
        </ext>
      </extLst>
    </cfRule>
  </conditionalFormatting>
  <conditionalFormatting sqref="J109">
    <cfRule type="dataBar" priority="1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{77C0AFE4-EF25-48C8-937A-8E17E9E2451D}</x14:id>
        </ext>
      </extLst>
    </cfRule>
  </conditionalFormatting>
  <pageMargins left="0.7" right="0.7" top="0.75" bottom="0.75" header="0.3" footer="0.3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C9D09974-6BB8-45EE-BE94-A85D115D1B54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L6:L10</xm:sqref>
        </x14:conditionalFormatting>
        <x14:conditionalFormatting xmlns:xm="http://schemas.microsoft.com/office/excel/2006/main">
          <x14:cfRule type="dataBar" id="{D0D217E1-C072-4CD8-B6BB-E2A0FA217853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L11:L14</xm:sqref>
        </x14:conditionalFormatting>
        <x14:conditionalFormatting xmlns:xm="http://schemas.microsoft.com/office/excel/2006/main">
          <x14:cfRule type="dataBar" id="{786EB341-64C9-48B9-A20C-E1620EABE279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J23:J27</xm:sqref>
        </x14:conditionalFormatting>
        <x14:conditionalFormatting xmlns:xm="http://schemas.microsoft.com/office/excel/2006/main">
          <x14:cfRule type="dataBar" id="{48D83D29-C013-431B-801F-13140F358213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J28:J35</xm:sqref>
        </x14:conditionalFormatting>
        <x14:conditionalFormatting xmlns:xm="http://schemas.microsoft.com/office/excel/2006/main">
          <x14:cfRule type="dataBar" id="{E79B055E-CF82-4BFE-9B8C-1FED2E6B4F0F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J61:J65</xm:sqref>
        </x14:conditionalFormatting>
        <x14:conditionalFormatting xmlns:xm="http://schemas.microsoft.com/office/excel/2006/main">
          <x14:cfRule type="dataBar" id="{5564CD98-7668-4013-81C9-EAB68A8730DD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J66:J69</xm:sqref>
        </x14:conditionalFormatting>
        <x14:conditionalFormatting xmlns:xm="http://schemas.microsoft.com/office/excel/2006/main">
          <x14:cfRule type="dataBar" id="{BCD70D5C-0D1F-4F45-9FB9-B677B75F50D3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L15:L18</xm:sqref>
        </x14:conditionalFormatting>
        <x14:conditionalFormatting xmlns:xm="http://schemas.microsoft.com/office/excel/2006/main">
          <x14:cfRule type="dataBar" id="{1C0FC7E8-277E-4CF7-8B2E-C1A633D25D52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J70:J73</xm:sqref>
        </x14:conditionalFormatting>
        <x14:conditionalFormatting xmlns:xm="http://schemas.microsoft.com/office/excel/2006/main">
          <x14:cfRule type="dataBar" id="{58EE0DA2-D10B-4521-A563-5A4BB267E609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J42:J54</xm:sqref>
        </x14:conditionalFormatting>
        <x14:conditionalFormatting xmlns:xm="http://schemas.microsoft.com/office/excel/2006/main">
          <x14:cfRule type="dataBar" id="{BBAE2A82-7585-4D19-BA3A-88802A81A56B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L82:L86</xm:sqref>
        </x14:conditionalFormatting>
        <x14:conditionalFormatting xmlns:xm="http://schemas.microsoft.com/office/excel/2006/main">
          <x14:cfRule type="dataBar" id="{27A1286E-FF53-4F65-8FAC-22792988F58D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L87:L90</xm:sqref>
        </x14:conditionalFormatting>
        <x14:conditionalFormatting xmlns:xm="http://schemas.microsoft.com/office/excel/2006/main">
          <x14:cfRule type="dataBar" id="{1063FA3B-4224-4658-8C03-263DF5B45842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J99:J103</xm:sqref>
        </x14:conditionalFormatting>
        <x14:conditionalFormatting xmlns:xm="http://schemas.microsoft.com/office/excel/2006/main">
          <x14:cfRule type="dataBar" id="{B2F53474-5CE2-429A-B30B-39C699721A36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J104:J108 J110:J111</xm:sqref>
        </x14:conditionalFormatting>
        <x14:conditionalFormatting xmlns:xm="http://schemas.microsoft.com/office/excel/2006/main">
          <x14:cfRule type="dataBar" id="{D6908740-492E-4BFC-96C7-DCDDFEAA0BC9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J137:J141</xm:sqref>
        </x14:conditionalFormatting>
        <x14:conditionalFormatting xmlns:xm="http://schemas.microsoft.com/office/excel/2006/main">
          <x14:cfRule type="dataBar" id="{59EB20E5-F2D2-4A4F-A396-624405772E51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J142:J145</xm:sqref>
        </x14:conditionalFormatting>
        <x14:conditionalFormatting xmlns:xm="http://schemas.microsoft.com/office/excel/2006/main">
          <x14:cfRule type="dataBar" id="{3B1BD242-0728-45D9-9928-816CE08983D7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L91:L94</xm:sqref>
        </x14:conditionalFormatting>
        <x14:conditionalFormatting xmlns:xm="http://schemas.microsoft.com/office/excel/2006/main">
          <x14:cfRule type="dataBar" id="{6C3E64BE-7837-407A-9EE8-F30F11F1DBC4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J146:J149</xm:sqref>
        </x14:conditionalFormatting>
        <x14:conditionalFormatting xmlns:xm="http://schemas.microsoft.com/office/excel/2006/main">
          <x14:cfRule type="dataBar" id="{6EA3DC49-74EE-49B6-AECE-39B54C7483D4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J118:J130</xm:sqref>
        </x14:conditionalFormatting>
        <x14:conditionalFormatting xmlns:xm="http://schemas.microsoft.com/office/excel/2006/main">
          <x14:cfRule type="dataBar" id="{77C0AFE4-EF25-48C8-937A-8E17E9E2451D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J109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7"/>
  <sheetViews>
    <sheetView tabSelected="1" workbookViewId="0">
      <selection activeCell="K23" sqref="K23"/>
    </sheetView>
  </sheetViews>
  <sheetFormatPr baseColWidth="10" defaultColWidth="10.140625" defaultRowHeight="15" x14ac:dyDescent="0.25"/>
  <cols>
    <col min="9" max="9" width="13.85546875" bestFit="1" customWidth="1"/>
    <col min="10" max="10" width="13" bestFit="1" customWidth="1"/>
    <col min="11" max="11" width="10.5703125" bestFit="1" customWidth="1"/>
    <col min="12" max="12" width="9.28515625" bestFit="1" customWidth="1"/>
    <col min="14" max="14" width="11.28515625" bestFit="1" customWidth="1"/>
  </cols>
  <sheetData>
    <row r="1" spans="1:15" ht="19.5" x14ac:dyDescent="0.35">
      <c r="A1" s="80"/>
      <c r="B1" s="80" t="s">
        <v>35</v>
      </c>
      <c r="C1" s="80"/>
      <c r="D1" s="80"/>
      <c r="E1" s="80"/>
      <c r="F1" s="80"/>
      <c r="G1" s="80"/>
      <c r="H1" s="80"/>
      <c r="I1" s="80"/>
      <c r="J1" s="80"/>
      <c r="K1" s="80"/>
      <c r="L1" s="80"/>
      <c r="M1" s="80"/>
      <c r="N1" s="80"/>
      <c r="O1" s="80"/>
    </row>
    <row r="2" spans="1:15" ht="15.75" x14ac:dyDescent="0.3">
      <c r="A2" s="81" t="s">
        <v>36</v>
      </c>
      <c r="B2" s="82"/>
      <c r="C2" s="82"/>
      <c r="D2" s="82"/>
      <c r="E2" s="82"/>
      <c r="F2" s="82"/>
      <c r="G2" s="82"/>
      <c r="H2" s="82"/>
      <c r="I2" s="82"/>
      <c r="J2" s="82"/>
      <c r="K2" s="82"/>
      <c r="L2" s="82"/>
      <c r="M2" s="82"/>
      <c r="N2" s="82"/>
      <c r="O2" s="82"/>
    </row>
    <row r="3" spans="1:15" ht="15.75" x14ac:dyDescent="0.3">
      <c r="A3" s="83" t="s">
        <v>37</v>
      </c>
      <c r="B3" s="83" t="s">
        <v>38</v>
      </c>
      <c r="C3" s="83" t="s">
        <v>39</v>
      </c>
      <c r="D3" s="83" t="s">
        <v>40</v>
      </c>
      <c r="E3" s="83" t="s">
        <v>41</v>
      </c>
      <c r="F3" s="83" t="s">
        <v>42</v>
      </c>
      <c r="G3" s="83" t="s">
        <v>4</v>
      </c>
      <c r="H3" s="83" t="s">
        <v>43</v>
      </c>
      <c r="I3" s="83" t="s">
        <v>44</v>
      </c>
      <c r="J3" s="83" t="s">
        <v>45</v>
      </c>
      <c r="K3" s="83" t="s">
        <v>46</v>
      </c>
      <c r="L3" s="83" t="s">
        <v>22</v>
      </c>
      <c r="M3" s="83" t="s">
        <v>7</v>
      </c>
      <c r="N3" s="83" t="s">
        <v>47</v>
      </c>
      <c r="O3" s="83" t="s">
        <v>48</v>
      </c>
    </row>
    <row r="4" spans="1:15" ht="15.75" x14ac:dyDescent="0.3">
      <c r="A4" s="83" t="s">
        <v>13</v>
      </c>
      <c r="B4" s="82"/>
      <c r="C4" s="82"/>
      <c r="D4" s="82"/>
      <c r="E4" s="82"/>
      <c r="F4" s="82"/>
      <c r="G4" s="82">
        <f>SUM(B4:F4)</f>
        <v>0</v>
      </c>
      <c r="H4" s="82"/>
      <c r="I4" s="84"/>
      <c r="J4" s="84"/>
      <c r="K4" s="84">
        <f>I4+J4</f>
        <v>0</v>
      </c>
      <c r="L4" s="84">
        <v>125000</v>
      </c>
      <c r="M4" s="84"/>
      <c r="N4" s="84"/>
      <c r="O4" s="84">
        <f>SUM(L4:N4)</f>
        <v>125000</v>
      </c>
    </row>
    <row r="5" spans="1:15" ht="15.75" x14ac:dyDescent="0.3">
      <c r="A5" s="83" t="s">
        <v>10</v>
      </c>
      <c r="B5" s="82"/>
      <c r="C5" s="82"/>
      <c r="D5" s="82"/>
      <c r="E5" s="82"/>
      <c r="F5" s="82"/>
      <c r="G5" s="82">
        <f>SUM(B5:F5)</f>
        <v>0</v>
      </c>
      <c r="H5" s="82"/>
      <c r="I5" s="84"/>
      <c r="J5" s="84"/>
      <c r="K5" s="84">
        <f>I5+J5</f>
        <v>0</v>
      </c>
      <c r="L5" s="84">
        <v>125000</v>
      </c>
      <c r="M5" s="84"/>
      <c r="N5" s="84"/>
      <c r="O5" s="84">
        <f>SUM(L5:N5)</f>
        <v>125000</v>
      </c>
    </row>
    <row r="6" spans="1:15" ht="15.75" x14ac:dyDescent="0.3">
      <c r="A6" s="83" t="s">
        <v>9</v>
      </c>
      <c r="B6" s="82"/>
      <c r="C6" s="82"/>
      <c r="D6" s="82"/>
      <c r="E6" s="82"/>
      <c r="F6" s="82"/>
      <c r="G6" s="82">
        <f>SUM(B6:F6)</f>
        <v>0</v>
      </c>
      <c r="H6" s="82"/>
      <c r="I6" s="84"/>
      <c r="J6" s="84"/>
      <c r="K6" s="84">
        <f>I6+J6</f>
        <v>0</v>
      </c>
      <c r="L6" s="84">
        <v>125000</v>
      </c>
      <c r="M6" s="84"/>
      <c r="N6" s="84"/>
      <c r="O6" s="84">
        <f>SUM(L6:N6)</f>
        <v>125000</v>
      </c>
    </row>
    <row r="7" spans="1:15" ht="15.75" x14ac:dyDescent="0.3">
      <c r="A7" s="83" t="s">
        <v>8</v>
      </c>
      <c r="B7" s="82"/>
      <c r="C7" s="82"/>
      <c r="D7" s="82"/>
      <c r="E7" s="82"/>
      <c r="F7" s="82"/>
      <c r="G7" s="82">
        <f>SUM(B7:F7)</f>
        <v>0</v>
      </c>
      <c r="H7" s="82"/>
      <c r="I7" s="84"/>
      <c r="J7" s="84"/>
      <c r="K7" s="84">
        <f>I7+J7</f>
        <v>0</v>
      </c>
      <c r="L7" s="84">
        <v>125000</v>
      </c>
      <c r="M7" s="84"/>
      <c r="N7" s="84"/>
      <c r="O7" s="84">
        <f>SUM(L7:N7)</f>
        <v>125000</v>
      </c>
    </row>
    <row r="8" spans="1:15" ht="15.75" x14ac:dyDescent="0.3">
      <c r="A8" s="83" t="s">
        <v>14</v>
      </c>
      <c r="B8" s="82"/>
      <c r="C8" s="82"/>
      <c r="D8" s="82"/>
      <c r="E8" s="82"/>
      <c r="F8" s="82"/>
      <c r="G8" s="82">
        <f>SUM(B8:F8)</f>
        <v>0</v>
      </c>
      <c r="H8" s="82"/>
      <c r="I8" s="84"/>
      <c r="J8" s="84"/>
      <c r="K8" s="84">
        <f>I8+J8</f>
        <v>0</v>
      </c>
      <c r="L8" s="84">
        <v>130000</v>
      </c>
      <c r="M8" s="84"/>
      <c r="N8" s="84"/>
      <c r="O8" s="84">
        <f>SUM(L8:N8)</f>
        <v>130000</v>
      </c>
    </row>
    <row r="9" spans="1:15" ht="15.75" x14ac:dyDescent="0.3">
      <c r="A9" s="83" t="s">
        <v>15</v>
      </c>
      <c r="B9" s="82"/>
      <c r="C9" s="82"/>
      <c r="D9" s="82"/>
      <c r="E9" s="82"/>
      <c r="F9" s="82"/>
      <c r="G9" s="82">
        <f>SUM(B9:F9)</f>
        <v>0</v>
      </c>
      <c r="H9" s="82"/>
      <c r="I9" s="84"/>
      <c r="J9" s="84"/>
      <c r="K9" s="84">
        <f>I9+J9</f>
        <v>0</v>
      </c>
      <c r="L9" s="84">
        <v>125000</v>
      </c>
      <c r="M9" s="84"/>
      <c r="N9" s="84"/>
      <c r="O9" s="84">
        <f>SUM(L9:N9)</f>
        <v>125000</v>
      </c>
    </row>
    <row r="10" spans="1:15" ht="15.75" x14ac:dyDescent="0.3">
      <c r="A10" s="83" t="s">
        <v>16</v>
      </c>
      <c r="B10" s="82"/>
      <c r="C10" s="82"/>
      <c r="D10" s="82"/>
      <c r="E10" s="82"/>
      <c r="F10" s="82"/>
      <c r="G10" s="82">
        <f>SUM(B10:F10)</f>
        <v>0</v>
      </c>
      <c r="H10" s="82"/>
      <c r="I10" s="84"/>
      <c r="J10" s="84"/>
      <c r="K10" s="84">
        <f>I10+J10</f>
        <v>0</v>
      </c>
      <c r="L10" s="84">
        <v>125000</v>
      </c>
      <c r="M10" s="84"/>
      <c r="N10" s="84"/>
      <c r="O10" s="84">
        <f>SUM(L10:N10)</f>
        <v>125000</v>
      </c>
    </row>
    <row r="11" spans="1:15" ht="15.75" x14ac:dyDescent="0.3">
      <c r="A11" s="83" t="s">
        <v>11</v>
      </c>
      <c r="B11" s="82"/>
      <c r="C11" s="82"/>
      <c r="D11" s="82"/>
      <c r="E11" s="82"/>
      <c r="F11" s="82"/>
      <c r="G11" s="82">
        <f>SUM(B11:F11)</f>
        <v>0</v>
      </c>
      <c r="H11" s="82"/>
      <c r="I11" s="84"/>
      <c r="J11" s="84"/>
      <c r="K11" s="84">
        <f>I11+J11</f>
        <v>0</v>
      </c>
      <c r="L11" s="84">
        <v>125000</v>
      </c>
      <c r="M11" s="84"/>
      <c r="N11" s="84"/>
      <c r="O11" s="84">
        <f>SUM(L11:N11)</f>
        <v>125000</v>
      </c>
    </row>
    <row r="12" spans="1:15" ht="15.75" x14ac:dyDescent="0.3">
      <c r="A12" s="83" t="s">
        <v>12</v>
      </c>
      <c r="B12" s="82"/>
      <c r="C12" s="82"/>
      <c r="D12" s="82"/>
      <c r="E12" s="82"/>
      <c r="F12" s="82"/>
      <c r="G12" s="82">
        <f>SUM(B12:F12)</f>
        <v>0</v>
      </c>
      <c r="H12" s="82"/>
      <c r="I12" s="84"/>
      <c r="J12" s="84"/>
      <c r="K12" s="84">
        <f>I12+J12</f>
        <v>0</v>
      </c>
      <c r="L12" s="84">
        <v>125000</v>
      </c>
      <c r="M12" s="84"/>
      <c r="N12" s="84"/>
      <c r="O12" s="84">
        <f>SUM(L12:N12)</f>
        <v>125000</v>
      </c>
    </row>
    <row r="13" spans="1:15" ht="15.75" x14ac:dyDescent="0.3">
      <c r="A13" s="83" t="s">
        <v>18</v>
      </c>
      <c r="B13" s="82"/>
      <c r="C13" s="82"/>
      <c r="D13" s="82"/>
      <c r="E13" s="82"/>
      <c r="F13" s="82"/>
      <c r="G13" s="82">
        <f>SUM(B13:F13)</f>
        <v>0</v>
      </c>
      <c r="H13" s="82"/>
      <c r="I13" s="84"/>
      <c r="J13" s="84"/>
      <c r="K13" s="84">
        <f>I13+J13</f>
        <v>0</v>
      </c>
      <c r="L13" s="84">
        <v>140000</v>
      </c>
      <c r="M13" s="84"/>
      <c r="N13" s="84"/>
      <c r="O13" s="84">
        <f>SUM(L13:N13)</f>
        <v>140000</v>
      </c>
    </row>
    <row r="14" spans="1:15" ht="15.75" x14ac:dyDescent="0.3">
      <c r="A14" s="83" t="s">
        <v>19</v>
      </c>
      <c r="B14" s="82"/>
      <c r="C14" s="82"/>
      <c r="D14" s="82"/>
      <c r="E14" s="82"/>
      <c r="F14" s="82"/>
      <c r="G14" s="82">
        <f>SUM(B14:F14)</f>
        <v>0</v>
      </c>
      <c r="H14" s="82"/>
      <c r="I14" s="84"/>
      <c r="J14" s="84"/>
      <c r="K14" s="84">
        <f>I14+J14</f>
        <v>0</v>
      </c>
      <c r="L14" s="84">
        <v>140000</v>
      </c>
      <c r="M14" s="84"/>
      <c r="N14" s="84"/>
      <c r="O14" s="84">
        <f>SUM(L14:N14)</f>
        <v>140000</v>
      </c>
    </row>
    <row r="15" spans="1:15" ht="15.75" x14ac:dyDescent="0.3">
      <c r="A15" s="83" t="s">
        <v>20</v>
      </c>
      <c r="B15" s="82"/>
      <c r="C15" s="82"/>
      <c r="D15" s="82"/>
      <c r="E15" s="82"/>
      <c r="F15" s="82"/>
      <c r="G15" s="82">
        <f>SUM(B15:F15)</f>
        <v>0</v>
      </c>
      <c r="H15" s="82"/>
      <c r="I15" s="84"/>
      <c r="J15" s="84"/>
      <c r="K15" s="84">
        <f>I15+J15</f>
        <v>0</v>
      </c>
      <c r="L15" s="84">
        <v>130000</v>
      </c>
      <c r="M15" s="84"/>
      <c r="N15" s="84"/>
      <c r="O15" s="84">
        <f>SUM(L15:N15)</f>
        <v>130000</v>
      </c>
    </row>
    <row r="16" spans="1:15" ht="15.75" x14ac:dyDescent="0.3">
      <c r="A16" s="83" t="s">
        <v>17</v>
      </c>
      <c r="B16" s="82"/>
      <c r="C16" s="82"/>
      <c r="D16" s="82"/>
      <c r="E16" s="82"/>
      <c r="F16" s="82"/>
      <c r="G16" s="82">
        <f>SUM(B16:F16)</f>
        <v>0</v>
      </c>
      <c r="H16" s="82"/>
      <c r="I16" s="84"/>
      <c r="J16" s="84"/>
      <c r="K16" s="84">
        <f>I16+J16</f>
        <v>0</v>
      </c>
      <c r="L16" s="84">
        <v>125000</v>
      </c>
      <c r="M16" s="84"/>
      <c r="N16" s="84"/>
      <c r="O16" s="84">
        <f>SUM(L16:N16)</f>
        <v>125000</v>
      </c>
    </row>
    <row r="17" spans="1:15" ht="15.75" x14ac:dyDescent="0.3">
      <c r="A17" s="83" t="s">
        <v>4</v>
      </c>
      <c r="B17" s="83">
        <f>SUM(B4:B16)</f>
        <v>0</v>
      </c>
      <c r="C17" s="83">
        <f>SUM(C4:C16)</f>
        <v>0</v>
      </c>
      <c r="D17" s="83">
        <f>SUM(D4:D16)</f>
        <v>0</v>
      </c>
      <c r="E17" s="83">
        <f>SUM(E4:E16)</f>
        <v>0</v>
      </c>
      <c r="F17" s="83">
        <f>SUM(F4:F16)</f>
        <v>0</v>
      </c>
      <c r="G17" s="83">
        <f>SUM(G4:G16)</f>
        <v>0</v>
      </c>
      <c r="H17" s="83">
        <f>SUM(H4:H16)</f>
        <v>0</v>
      </c>
      <c r="I17" s="85">
        <f>SUM(I4:I16)</f>
        <v>0</v>
      </c>
      <c r="J17" s="85">
        <f>SUM(J4:J16)</f>
        <v>0</v>
      </c>
      <c r="K17" s="85">
        <f>SUM(K4:K16)</f>
        <v>0</v>
      </c>
      <c r="L17" s="85">
        <f>SUM(L4:L16)</f>
        <v>1665000</v>
      </c>
      <c r="M17" s="85">
        <f>SUM(M4:M16)</f>
        <v>0</v>
      </c>
      <c r="N17" s="85">
        <f>SUM(N4:N16)</f>
        <v>0</v>
      </c>
      <c r="O17" s="85">
        <f>SUM(O4:O16)</f>
        <v>1665000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Martial</dc:creator>
  <cp:lastModifiedBy>Martial</cp:lastModifiedBy>
  <dcterms:created xsi:type="dcterms:W3CDTF">2017-12-26T10:50:01Z</dcterms:created>
  <dcterms:modified xsi:type="dcterms:W3CDTF">2017-12-26T11:06:47Z</dcterms:modified>
</cp:coreProperties>
</file>