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795" yWindow="0" windowWidth="25515" windowHeight="15540" tabRatio="500"/>
  </bookViews>
  <sheets>
    <sheet name="Loans" sheetId="2" r:id="rId1"/>
    <sheet name="RECAP" sheetId="3" r:id="rId2"/>
  </sheets>
  <externalReferences>
    <externalReference r:id="rId3"/>
  </externalReferenc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8" i="3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Y7"/>
  <c r="Y9"/>
  <c r="X7"/>
  <c r="X9"/>
  <c r="W7"/>
  <c r="W9"/>
  <c r="V7"/>
  <c r="V9"/>
  <c r="U7"/>
  <c r="U9"/>
  <c r="T7"/>
  <c r="T9"/>
  <c r="S7"/>
  <c r="S9"/>
  <c r="R7"/>
  <c r="R9"/>
  <c r="Q7"/>
  <c r="Q9"/>
  <c r="P7"/>
  <c r="P9"/>
  <c r="O7"/>
  <c r="O9"/>
  <c r="N7"/>
  <c r="N9"/>
  <c r="M7"/>
  <c r="M9"/>
  <c r="L7"/>
  <c r="L9"/>
  <c r="K7"/>
  <c r="K9"/>
  <c r="J7"/>
  <c r="J9"/>
  <c r="I7"/>
  <c r="I9"/>
  <c r="H7"/>
  <c r="H9"/>
  <c r="G7"/>
  <c r="G9"/>
  <c r="F9"/>
  <c r="E26" i="2"/>
  <c r="F26"/>
  <c r="M26"/>
  <c r="L26"/>
  <c r="K26"/>
  <c r="L25"/>
  <c r="K25"/>
  <c r="J26"/>
  <c r="I26"/>
  <c r="D26"/>
  <c r="E25"/>
  <c r="F25"/>
  <c r="M25"/>
  <c r="L24"/>
  <c r="K24"/>
  <c r="J25"/>
  <c r="I25"/>
  <c r="D25"/>
  <c r="E24"/>
  <c r="F24"/>
  <c r="M24"/>
  <c r="L23"/>
  <c r="K23"/>
  <c r="J24"/>
  <c r="I24"/>
  <c r="D24"/>
  <c r="E23"/>
  <c r="F23"/>
  <c r="M23"/>
  <c r="L22"/>
  <c r="K22"/>
  <c r="J23"/>
  <c r="I23"/>
  <c r="D23"/>
  <c r="E22"/>
  <c r="F22"/>
  <c r="M22"/>
  <c r="L21"/>
  <c r="K21"/>
  <c r="J22"/>
  <c r="I22"/>
  <c r="D22"/>
  <c r="E21"/>
  <c r="F21"/>
  <c r="M21"/>
  <c r="L20"/>
  <c r="K20"/>
  <c r="J21"/>
  <c r="I21"/>
  <c r="D21"/>
  <c r="E20"/>
  <c r="F20"/>
  <c r="M20"/>
  <c r="L19"/>
  <c r="K19"/>
  <c r="J20"/>
  <c r="I20"/>
  <c r="D20"/>
  <c r="E19"/>
  <c r="F19"/>
  <c r="M19"/>
  <c r="L18"/>
  <c r="K18"/>
  <c r="J19"/>
  <c r="I19"/>
  <c r="D19"/>
  <c r="E18"/>
  <c r="F18"/>
  <c r="M18"/>
  <c r="L17"/>
  <c r="K17"/>
  <c r="J18"/>
  <c r="I18"/>
  <c r="D18"/>
  <c r="E17"/>
  <c r="F17"/>
  <c r="M17"/>
  <c r="L16"/>
  <c r="K16"/>
  <c r="J17"/>
  <c r="I17"/>
  <c r="D17"/>
  <c r="E16"/>
  <c r="F16"/>
  <c r="M16"/>
  <c r="L15"/>
  <c r="K15"/>
  <c r="J16"/>
  <c r="I16"/>
  <c r="D16"/>
  <c r="E15"/>
  <c r="D15"/>
  <c r="F15"/>
  <c r="M15"/>
  <c r="L14"/>
  <c r="K14"/>
  <c r="J15"/>
  <c r="I15"/>
  <c r="E14"/>
  <c r="D14"/>
  <c r="F14"/>
  <c r="M14"/>
  <c r="L13"/>
  <c r="K13"/>
  <c r="J14"/>
  <c r="I14"/>
  <c r="E13"/>
  <c r="D13"/>
  <c r="F13"/>
  <c r="M13"/>
  <c r="L12"/>
  <c r="K12"/>
  <c r="J13"/>
  <c r="I13"/>
  <c r="E12"/>
  <c r="D12"/>
  <c r="F12"/>
  <c r="M12"/>
  <c r="L11"/>
  <c r="K11"/>
  <c r="J12"/>
  <c r="I12"/>
  <c r="E11"/>
  <c r="D11"/>
  <c r="F11"/>
  <c r="M11"/>
  <c r="I11"/>
  <c r="L6"/>
</calcChain>
</file>

<file path=xl/sharedStrings.xml><?xml version="1.0" encoding="utf-8"?>
<sst xmlns="http://schemas.openxmlformats.org/spreadsheetml/2006/main" count="70" uniqueCount="53">
  <si>
    <t>Loan Drawdown</t>
  </si>
  <si>
    <t>Next interest Payment Date</t>
  </si>
  <si>
    <t>Last Interest Payment Date</t>
  </si>
  <si>
    <t xml:space="preserve">Interest </t>
  </si>
  <si>
    <t>Inerest Due On Period</t>
  </si>
  <si>
    <t>Drawdown</t>
  </si>
  <si>
    <t>Date</t>
  </si>
  <si>
    <t>Last Coupon</t>
  </si>
  <si>
    <t xml:space="preserve">Next Coupon </t>
  </si>
  <si>
    <t>Number of
days between
Coupon</t>
  </si>
  <si>
    <t>Cash Paid</t>
  </si>
  <si>
    <t>Nominal Amount</t>
  </si>
  <si>
    <t>Décote (en %)</t>
  </si>
  <si>
    <t>Start</t>
  </si>
  <si>
    <t>End</t>
  </si>
  <si>
    <t>Total Outstanding</t>
  </si>
  <si>
    <t>Intererest Due on Coupon Date</t>
  </si>
  <si>
    <t>RECAP</t>
  </si>
  <si>
    <t>Date of Initial Advance</t>
  </si>
  <si>
    <t>Last Interest Date</t>
  </si>
  <si>
    <t>Interest Date</t>
  </si>
  <si>
    <t>Days of Interest</t>
  </si>
  <si>
    <t>Fixing Date</t>
  </si>
  <si>
    <t>Euribor</t>
  </si>
  <si>
    <t>Spread</t>
  </si>
  <si>
    <t>V</t>
  </si>
  <si>
    <t>Principal Advance</t>
  </si>
  <si>
    <t>S</t>
  </si>
  <si>
    <t>Balance B/F</t>
  </si>
  <si>
    <t>H</t>
  </si>
  <si>
    <t>Interest</t>
  </si>
  <si>
    <t>Interest Payment</t>
  </si>
  <si>
    <t>Unpaid Interest</t>
  </si>
  <si>
    <t>Cummulative Interest</t>
  </si>
  <si>
    <t>Principal Repayment</t>
  </si>
  <si>
    <t>Capitalized Interest</t>
  </si>
  <si>
    <t>Total Income</t>
  </si>
  <si>
    <t>Total Repayment</t>
  </si>
  <si>
    <t>Yearly Margin</t>
  </si>
  <si>
    <t>D</t>
  </si>
  <si>
    <t>Available Cash</t>
  </si>
  <si>
    <t>R</t>
  </si>
  <si>
    <t>Pay Interest Rate</t>
  </si>
  <si>
    <t>C</t>
  </si>
  <si>
    <t>PIK Interest</t>
  </si>
  <si>
    <t>-</t>
  </si>
  <si>
    <t>A</t>
  </si>
  <si>
    <t>Pay Interest</t>
  </si>
  <si>
    <t>Accrued PIK Interest</t>
  </si>
  <si>
    <t>Capitalized PIK Interest</t>
  </si>
  <si>
    <t>Repayment</t>
  </si>
  <si>
    <t>Outstanding</t>
  </si>
  <si>
    <t>Participation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</si>
</sst>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000"/>
  </numFmts>
  <fonts count="1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  <font>
      <b/>
      <sz val="20"/>
      <color theme="1"/>
      <name val="Calibri"/>
      <family val="2"/>
      <scheme val="minor"/>
    </font>
    <font>
      <sz val="12"/>
      <name val="Calibri"/>
      <scheme val="minor"/>
    </font>
    <font>
      <b/>
      <sz val="24"/>
      <color theme="1"/>
      <name val="Calibri"/>
    </font>
    <font>
      <sz val="14"/>
      <color theme="1"/>
      <name val="Calibri"/>
      <scheme val="minor"/>
    </font>
    <font>
      <b/>
      <sz val="14"/>
      <color theme="1"/>
      <name val="Calibri"/>
      <scheme val="minor"/>
    </font>
    <font>
      <b/>
      <sz val="18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C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14" fontId="0" fillId="0" borderId="0" xfId="0" applyNumberFormat="1"/>
    <xf numFmtId="0" fontId="2" fillId="0" borderId="0" xfId="0" applyFont="1"/>
    <xf numFmtId="14" fontId="0" fillId="0" borderId="0" xfId="0" applyNumberFormat="1" applyAlignment="1">
      <alignment horizontal="right"/>
    </xf>
    <xf numFmtId="9" fontId="0" fillId="0" borderId="0" xfId="3" applyFont="1" applyAlignment="1">
      <alignment horizontal="right"/>
    </xf>
    <xf numFmtId="0" fontId="2" fillId="0" borderId="0" xfId="0" applyFont="1" applyBorder="1"/>
    <xf numFmtId="44" fontId="2" fillId="2" borderId="0" xfId="2" applyFont="1" applyFill="1"/>
    <xf numFmtId="0" fontId="0" fillId="0" borderId="1" xfId="0" applyBorder="1"/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wrapText="1"/>
    </xf>
    <xf numFmtId="0" fontId="0" fillId="0" borderId="3" xfId="0" applyBorder="1"/>
    <xf numFmtId="0" fontId="2" fillId="0" borderId="2" xfId="0" applyNumberFormat="1" applyFont="1" applyBorder="1"/>
    <xf numFmtId="14" fontId="5" fillId="3" borderId="2" xfId="0" applyNumberFormat="1" applyFont="1" applyFill="1" applyBorder="1" applyAlignment="1">
      <alignment horizontal="right"/>
    </xf>
    <xf numFmtId="14" fontId="0" fillId="0" borderId="4" xfId="0" applyNumberFormat="1" applyBorder="1" applyAlignment="1">
      <alignment horizontal="right"/>
    </xf>
    <xf numFmtId="14" fontId="0" fillId="0" borderId="2" xfId="0" applyNumberFormat="1" applyBorder="1"/>
    <xf numFmtId="2" fontId="0" fillId="0" borderId="2" xfId="0" applyNumberFormat="1" applyBorder="1"/>
    <xf numFmtId="43" fontId="5" fillId="3" borderId="2" xfId="1" applyFont="1" applyFill="1" applyBorder="1"/>
    <xf numFmtId="3" fontId="5" fillId="3" borderId="2" xfId="1" applyNumberFormat="1" applyFont="1" applyFill="1" applyBorder="1"/>
    <xf numFmtId="43" fontId="0" fillId="0" borderId="2" xfId="1" applyFont="1" applyBorder="1"/>
    <xf numFmtId="4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 vertical="center"/>
    </xf>
    <xf numFmtId="43" fontId="5" fillId="3" borderId="2" xfId="1" applyFont="1" applyFill="1" applyBorder="1" applyAlignment="1">
      <alignment horizontal="right"/>
    </xf>
    <xf numFmtId="14" fontId="5" fillId="3" borderId="2" xfId="0" applyNumberFormat="1" applyFont="1" applyFill="1" applyBorder="1"/>
    <xf numFmtId="0" fontId="0" fillId="0" borderId="2" xfId="0" applyBorder="1"/>
    <xf numFmtId="164" fontId="5" fillId="3" borderId="2" xfId="0" applyNumberFormat="1" applyFont="1" applyFill="1" applyBorder="1"/>
    <xf numFmtId="2" fontId="5" fillId="3" borderId="2" xfId="0" applyNumberFormat="1" applyFont="1" applyFill="1" applyBorder="1"/>
    <xf numFmtId="0" fontId="5" fillId="3" borderId="2" xfId="0" applyNumberFormat="1" applyFont="1" applyFill="1" applyBorder="1"/>
    <xf numFmtId="0" fontId="0" fillId="0" borderId="2" xfId="0" applyBorder="1" applyAlignment="1"/>
    <xf numFmtId="0" fontId="5" fillId="3" borderId="2" xfId="0" applyFont="1" applyFill="1" applyBorder="1"/>
    <xf numFmtId="0" fontId="0" fillId="0" borderId="5" xfId="0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14" fontId="7" fillId="0" borderId="0" xfId="0" applyNumberFormat="1" applyFont="1" applyAlignment="1">
      <alignment horizontal="center"/>
    </xf>
    <xf numFmtId="0" fontId="7" fillId="0" borderId="1" xfId="0" applyFont="1" applyBorder="1"/>
    <xf numFmtId="0" fontId="7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3" xfId="0" applyFont="1" applyBorder="1"/>
    <xf numFmtId="0" fontId="8" fillId="0" borderId="10" xfId="0" applyFont="1" applyBorder="1"/>
    <xf numFmtId="14" fontId="2" fillId="0" borderId="0" xfId="0" applyNumberFormat="1" applyFont="1"/>
    <xf numFmtId="14" fontId="2" fillId="0" borderId="0" xfId="0" applyNumberFormat="1" applyFont="1" applyBorder="1"/>
    <xf numFmtId="14" fontId="2" fillId="0" borderId="11" xfId="0" applyNumberFormat="1" applyFont="1" applyBorder="1"/>
    <xf numFmtId="0" fontId="2" fillId="0" borderId="11" xfId="0" applyFont="1" applyBorder="1"/>
    <xf numFmtId="10" fontId="2" fillId="0" borderId="0" xfId="0" applyNumberFormat="1" applyFont="1"/>
    <xf numFmtId="10" fontId="2" fillId="0" borderId="0" xfId="0" applyNumberFormat="1" applyFont="1" applyBorder="1"/>
    <xf numFmtId="10" fontId="2" fillId="0" borderId="11" xfId="0" applyNumberFormat="1" applyFont="1" applyBorder="1"/>
    <xf numFmtId="0" fontId="0" fillId="4" borderId="0" xfId="0" applyFill="1"/>
    <xf numFmtId="0" fontId="7" fillId="4" borderId="3" xfId="0" applyFont="1" applyFill="1" applyBorder="1"/>
    <xf numFmtId="0" fontId="7" fillId="4" borderId="10" xfId="0" applyFont="1" applyFill="1" applyBorder="1"/>
    <xf numFmtId="0" fontId="0" fillId="4" borderId="0" xfId="0" applyFill="1" applyBorder="1"/>
    <xf numFmtId="0" fontId="0" fillId="4" borderId="11" xfId="0" applyFill="1" applyBorder="1"/>
    <xf numFmtId="0" fontId="7" fillId="0" borderId="10" xfId="0" applyFont="1" applyBorder="1"/>
    <xf numFmtId="0" fontId="0" fillId="0" borderId="0" xfId="0" applyBorder="1"/>
    <xf numFmtId="0" fontId="0" fillId="0" borderId="11" xfId="0" applyBorder="1"/>
    <xf numFmtId="10" fontId="0" fillId="0" borderId="0" xfId="0" applyNumberFormat="1"/>
    <xf numFmtId="10" fontId="0" fillId="0" borderId="0" xfId="0" applyNumberFormat="1" applyBorder="1"/>
    <xf numFmtId="10" fontId="0" fillId="0" borderId="11" xfId="0" applyNumberFormat="1" applyBorder="1"/>
    <xf numFmtId="4" fontId="0" fillId="0" borderId="0" xfId="0" applyNumberFormat="1"/>
    <xf numFmtId="4" fontId="0" fillId="0" borderId="11" xfId="0" applyNumberFormat="1" applyBorder="1"/>
    <xf numFmtId="0" fontId="7" fillId="0" borderId="5" xfId="0" applyFont="1" applyBorder="1"/>
    <xf numFmtId="0" fontId="7" fillId="0" borderId="12" xfId="0" applyFont="1" applyBorder="1"/>
    <xf numFmtId="0" fontId="0" fillId="0" borderId="13" xfId="0" applyBorder="1"/>
    <xf numFmtId="0" fontId="0" fillId="0" borderId="4" xfId="0" applyBorder="1"/>
    <xf numFmtId="0" fontId="7" fillId="0" borderId="0" xfId="0" applyFont="1" applyBorder="1"/>
    <xf numFmtId="0" fontId="9" fillId="0" borderId="0" xfId="0" applyFont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0" fillId="0" borderId="0" xfId="0"/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ercent 2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BA-JDC/Drawdown%20loan%20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ans"/>
      <sheetName val="Bonds"/>
      <sheetName val="Suscribers"/>
      <sheetName val="RECAP"/>
    </sheetNames>
    <sheetDataSet>
      <sheetData sheetId="0">
        <row r="6">
          <cell r="L6">
            <v>132595.55555555556</v>
          </cell>
        </row>
        <row r="11">
          <cell r="C11">
            <v>41793</v>
          </cell>
          <cell r="H11">
            <v>8000000</v>
          </cell>
        </row>
        <row r="12">
          <cell r="C12">
            <v>41800</v>
          </cell>
          <cell r="H12">
            <v>8000000</v>
          </cell>
        </row>
        <row r="13">
          <cell r="C13">
            <v>41802</v>
          </cell>
          <cell r="H13">
            <v>9000000</v>
          </cell>
        </row>
        <row r="14">
          <cell r="C14">
            <v>41822</v>
          </cell>
          <cell r="H14">
            <v>18500000</v>
          </cell>
        </row>
        <row r="15">
          <cell r="C15">
            <v>41964</v>
          </cell>
          <cell r="H15">
            <v>6500000</v>
          </cell>
        </row>
        <row r="16">
          <cell r="C16">
            <v>42186</v>
          </cell>
          <cell r="H16">
            <v>2500000</v>
          </cell>
        </row>
        <row r="17">
          <cell r="C17">
            <v>42257</v>
          </cell>
          <cell r="H17">
            <v>26780000</v>
          </cell>
        </row>
        <row r="18">
          <cell r="C18">
            <v>42291</v>
          </cell>
          <cell r="H18">
            <v>4120000</v>
          </cell>
        </row>
        <row r="19">
          <cell r="C19">
            <v>42300</v>
          </cell>
          <cell r="H19">
            <v>10300000</v>
          </cell>
        </row>
        <row r="20">
          <cell r="C20">
            <v>42335</v>
          </cell>
          <cell r="H20">
            <v>10300000</v>
          </cell>
        </row>
        <row r="21">
          <cell r="C21">
            <v>42345</v>
          </cell>
          <cell r="H21">
            <v>6240000</v>
          </cell>
        </row>
        <row r="22">
          <cell r="C22">
            <v>42346</v>
          </cell>
          <cell r="H22">
            <v>32662500</v>
          </cell>
        </row>
        <row r="23">
          <cell r="C23">
            <v>42354</v>
          </cell>
          <cell r="H23">
            <v>48993750</v>
          </cell>
        </row>
        <row r="24">
          <cell r="C24">
            <v>42377</v>
          </cell>
          <cell r="H24">
            <v>21775000</v>
          </cell>
        </row>
        <row r="25">
          <cell r="C25">
            <v>42392</v>
          </cell>
          <cell r="H25">
            <v>59881250</v>
          </cell>
        </row>
        <row r="26">
          <cell r="C26">
            <v>42488</v>
          </cell>
          <cell r="H26">
            <v>29362500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M36"/>
  <sheetViews>
    <sheetView tabSelected="1" workbookViewId="0">
      <selection activeCell="H8" sqref="H8"/>
    </sheetView>
  </sheetViews>
  <sheetFormatPr baseColWidth="10" defaultRowHeight="15.75"/>
  <cols>
    <col min="2" max="2" width="24.125" bestFit="1" customWidth="1"/>
    <col min="3" max="3" width="10.375" style="2" bestFit="1" customWidth="1"/>
    <col min="5" max="5" width="12.125" customWidth="1"/>
    <col min="6" max="6" width="12.5" bestFit="1" customWidth="1"/>
    <col min="7" max="7" width="15.5" bestFit="1" customWidth="1"/>
    <col min="8" max="8" width="25.5" bestFit="1" customWidth="1"/>
    <col min="9" max="9" width="12.875" bestFit="1" customWidth="1"/>
    <col min="10" max="11" width="11.125" bestFit="1" customWidth="1"/>
    <col min="12" max="12" width="16.5" bestFit="1" customWidth="1"/>
    <col min="13" max="13" width="12.625" bestFit="1" customWidth="1"/>
    <col min="18" max="18" width="12.125" bestFit="1" customWidth="1"/>
  </cols>
  <sheetData>
    <row r="1" spans="1:13" ht="26.25">
      <c r="B1" s="1" t="s">
        <v>0</v>
      </c>
    </row>
    <row r="3" spans="1:13">
      <c r="B3" s="3" t="s">
        <v>1</v>
      </c>
      <c r="C3" s="4">
        <v>42004</v>
      </c>
    </row>
    <row r="4" spans="1:13">
      <c r="B4" s="3" t="s">
        <v>2</v>
      </c>
      <c r="C4" s="4">
        <v>41912</v>
      </c>
    </row>
    <row r="5" spans="1:13">
      <c r="B5" s="3" t="s">
        <v>3</v>
      </c>
      <c r="C5" s="5">
        <v>1.12E-2</v>
      </c>
    </row>
    <row r="6" spans="1:13">
      <c r="H6" s="3"/>
      <c r="I6" s="3"/>
      <c r="J6" s="6" t="s">
        <v>4</v>
      </c>
      <c r="K6" s="6"/>
      <c r="L6" s="7">
        <f>SUM(M11:M30)</f>
        <v>132595.55555555556</v>
      </c>
    </row>
    <row r="10" spans="1:13" ht="63">
      <c r="A10" s="8"/>
      <c r="B10" s="9" t="s">
        <v>5</v>
      </c>
      <c r="C10" s="10" t="s">
        <v>6</v>
      </c>
      <c r="D10" s="9" t="s">
        <v>7</v>
      </c>
      <c r="E10" s="9" t="s">
        <v>8</v>
      </c>
      <c r="F10" s="11" t="s">
        <v>9</v>
      </c>
      <c r="G10" s="9" t="s">
        <v>10</v>
      </c>
      <c r="H10" s="9" t="s">
        <v>11</v>
      </c>
      <c r="I10" s="9" t="s">
        <v>12</v>
      </c>
      <c r="J10" s="9" t="s">
        <v>13</v>
      </c>
      <c r="K10" s="9" t="s">
        <v>14</v>
      </c>
      <c r="L10" s="9" t="s">
        <v>15</v>
      </c>
      <c r="M10" s="11" t="s">
        <v>16</v>
      </c>
    </row>
    <row r="11" spans="1:13">
      <c r="A11" s="12"/>
      <c r="B11" s="13">
        <v>1</v>
      </c>
      <c r="C11" s="14">
        <v>41793</v>
      </c>
      <c r="D11" s="15">
        <f>IF($C$4&gt;C11,$C$4,C11)</f>
        <v>41912</v>
      </c>
      <c r="E11" s="16">
        <f>$C$3</f>
        <v>42004</v>
      </c>
      <c r="F11" s="17">
        <f>IF(C11&gt;E11,0,E11-D11)</f>
        <v>92</v>
      </c>
      <c r="G11" s="18">
        <v>8000000</v>
      </c>
      <c r="H11" s="18">
        <v>8000000</v>
      </c>
      <c r="I11" s="18">
        <f>100-(100*G11/H11)</f>
        <v>0</v>
      </c>
      <c r="J11" s="19">
        <v>1</v>
      </c>
      <c r="K11" s="19">
        <f>L11</f>
        <v>8000000</v>
      </c>
      <c r="L11" s="20">
        <f>SUM(G11)</f>
        <v>8000000</v>
      </c>
      <c r="M11" s="21">
        <f>F11/360*$C$5*H11</f>
        <v>22897.777777777777</v>
      </c>
    </row>
    <row r="12" spans="1:13">
      <c r="A12" s="12"/>
      <c r="B12" s="9">
        <v>2</v>
      </c>
      <c r="C12" s="14">
        <v>41800</v>
      </c>
      <c r="D12" s="15">
        <f t="shared" ref="D12:D26" si="0">IF($C$4&gt;C12,$C$4,C12)</f>
        <v>41912</v>
      </c>
      <c r="E12" s="16">
        <f t="shared" ref="E12:E26" si="1">$C$3</f>
        <v>42004</v>
      </c>
      <c r="F12" s="17">
        <f t="shared" ref="F12:F26" si="2">IF(C12&gt;E12,0,E12-D12)</f>
        <v>92</v>
      </c>
      <c r="G12" s="18">
        <v>8000000</v>
      </c>
      <c r="H12" s="18">
        <v>8000000</v>
      </c>
      <c r="I12" s="18">
        <f t="shared" ref="I12:I26" si="3">100-(100*G12/H12)</f>
        <v>0</v>
      </c>
      <c r="J12" s="19">
        <f>K11+1</f>
        <v>8000001</v>
      </c>
      <c r="K12" s="19">
        <f t="shared" ref="K12:K26" si="4">L12</f>
        <v>16000000</v>
      </c>
      <c r="L12" s="20">
        <f>SUM(G11:G12)</f>
        <v>16000000</v>
      </c>
      <c r="M12" s="21">
        <f>F12/360*$C$5*H12</f>
        <v>22897.777777777777</v>
      </c>
    </row>
    <row r="13" spans="1:13">
      <c r="A13" s="12"/>
      <c r="B13" s="9">
        <v>3</v>
      </c>
      <c r="C13" s="14">
        <v>41802</v>
      </c>
      <c r="D13" s="15">
        <f t="shared" si="0"/>
        <v>41912</v>
      </c>
      <c r="E13" s="16">
        <f t="shared" si="1"/>
        <v>42004</v>
      </c>
      <c r="F13" s="17">
        <f t="shared" si="2"/>
        <v>92</v>
      </c>
      <c r="G13" s="18">
        <v>9000000</v>
      </c>
      <c r="H13" s="18">
        <v>9000000</v>
      </c>
      <c r="I13" s="18">
        <f t="shared" si="3"/>
        <v>0</v>
      </c>
      <c r="J13" s="19">
        <f t="shared" ref="J13:J26" si="5">K12+1</f>
        <v>16000001</v>
      </c>
      <c r="K13" s="19">
        <f t="shared" si="4"/>
        <v>25000000</v>
      </c>
      <c r="L13" s="20">
        <f>SUM(H11:H13)</f>
        <v>25000000</v>
      </c>
      <c r="M13" s="22">
        <f t="shared" ref="M13:M26" si="6">(F13/360)*$C$5*H13</f>
        <v>25760</v>
      </c>
    </row>
    <row r="14" spans="1:13">
      <c r="A14" s="12"/>
      <c r="B14" s="9">
        <v>4</v>
      </c>
      <c r="C14" s="14">
        <v>41822</v>
      </c>
      <c r="D14" s="15">
        <f t="shared" si="0"/>
        <v>41912</v>
      </c>
      <c r="E14" s="16">
        <f t="shared" si="1"/>
        <v>42004</v>
      </c>
      <c r="F14" s="17">
        <f t="shared" si="2"/>
        <v>92</v>
      </c>
      <c r="G14" s="18">
        <v>18500000</v>
      </c>
      <c r="H14" s="18">
        <v>18500000</v>
      </c>
      <c r="I14" s="18">
        <f t="shared" si="3"/>
        <v>0</v>
      </c>
      <c r="J14" s="19">
        <f t="shared" si="5"/>
        <v>25000001</v>
      </c>
      <c r="K14" s="19">
        <f t="shared" si="4"/>
        <v>43500000</v>
      </c>
      <c r="L14" s="20">
        <f>SUM(H11:H14)</f>
        <v>43500000</v>
      </c>
      <c r="M14" s="21">
        <f t="shared" si="6"/>
        <v>52951.111111111109</v>
      </c>
    </row>
    <row r="15" spans="1:13">
      <c r="A15" s="12"/>
      <c r="B15" s="9">
        <v>5</v>
      </c>
      <c r="C15" s="14">
        <v>41964</v>
      </c>
      <c r="D15" s="15">
        <f t="shared" si="0"/>
        <v>41964</v>
      </c>
      <c r="E15" s="16">
        <f t="shared" si="1"/>
        <v>42004</v>
      </c>
      <c r="F15" s="17">
        <f t="shared" si="2"/>
        <v>40</v>
      </c>
      <c r="G15" s="18">
        <v>6500000</v>
      </c>
      <c r="H15" s="18">
        <v>6500000</v>
      </c>
      <c r="I15" s="18">
        <f t="shared" si="3"/>
        <v>0</v>
      </c>
      <c r="J15" s="19">
        <f t="shared" si="5"/>
        <v>43500001</v>
      </c>
      <c r="K15" s="19">
        <f t="shared" si="4"/>
        <v>50000000</v>
      </c>
      <c r="L15" s="20">
        <f>SUM(H11:H15)</f>
        <v>50000000</v>
      </c>
      <c r="M15" s="21">
        <f t="shared" si="6"/>
        <v>8088.8888888888878</v>
      </c>
    </row>
    <row r="16" spans="1:13">
      <c r="A16" s="12"/>
      <c r="B16" s="9">
        <v>6</v>
      </c>
      <c r="C16" s="14">
        <v>42186</v>
      </c>
      <c r="D16" s="15">
        <f t="shared" si="0"/>
        <v>42186</v>
      </c>
      <c r="E16" s="16">
        <f t="shared" si="1"/>
        <v>42004</v>
      </c>
      <c r="F16" s="17">
        <f t="shared" si="2"/>
        <v>0</v>
      </c>
      <c r="G16" s="18">
        <v>0</v>
      </c>
      <c r="H16" s="18">
        <v>2500000</v>
      </c>
      <c r="I16" s="18">
        <f t="shared" si="3"/>
        <v>100</v>
      </c>
      <c r="J16" s="19">
        <f t="shared" si="5"/>
        <v>50000001</v>
      </c>
      <c r="K16" s="19">
        <f t="shared" si="4"/>
        <v>52500000</v>
      </c>
      <c r="L16" s="20">
        <f>SUM(H11:H16)</f>
        <v>52500000</v>
      </c>
      <c r="M16" s="21">
        <f t="shared" si="6"/>
        <v>0</v>
      </c>
    </row>
    <row r="17" spans="1:13">
      <c r="A17" s="12"/>
      <c r="B17" s="9">
        <v>7</v>
      </c>
      <c r="C17" s="14">
        <v>42257</v>
      </c>
      <c r="D17" s="15">
        <f t="shared" si="0"/>
        <v>42257</v>
      </c>
      <c r="E17" s="16">
        <f>$C$3</f>
        <v>42004</v>
      </c>
      <c r="F17" s="17">
        <f t="shared" si="2"/>
        <v>0</v>
      </c>
      <c r="G17" s="18">
        <v>26000000</v>
      </c>
      <c r="H17" s="18">
        <v>26780000</v>
      </c>
      <c r="I17" s="18">
        <f t="shared" si="3"/>
        <v>2.9126213592232943</v>
      </c>
      <c r="J17" s="19">
        <f t="shared" si="5"/>
        <v>52500001</v>
      </c>
      <c r="K17" s="19">
        <f t="shared" si="4"/>
        <v>79280000</v>
      </c>
      <c r="L17" s="20">
        <f>SUM(H11:H17)</f>
        <v>79280000</v>
      </c>
      <c r="M17" s="21">
        <f t="shared" si="6"/>
        <v>0</v>
      </c>
    </row>
    <row r="18" spans="1:13">
      <c r="A18" s="12"/>
      <c r="B18" s="9">
        <v>8</v>
      </c>
      <c r="C18" s="14">
        <v>42291</v>
      </c>
      <c r="D18" s="15">
        <f t="shared" si="0"/>
        <v>42291</v>
      </c>
      <c r="E18" s="16">
        <f t="shared" si="1"/>
        <v>42004</v>
      </c>
      <c r="F18" s="17">
        <f t="shared" si="2"/>
        <v>0</v>
      </c>
      <c r="G18" s="18">
        <v>4000000</v>
      </c>
      <c r="H18" s="18">
        <v>4120000</v>
      </c>
      <c r="I18" s="18">
        <f t="shared" si="3"/>
        <v>2.9126213592232943</v>
      </c>
      <c r="J18" s="19">
        <f t="shared" si="5"/>
        <v>79280001</v>
      </c>
      <c r="K18" s="19">
        <f t="shared" si="4"/>
        <v>83400000</v>
      </c>
      <c r="L18" s="20">
        <f>SUM(H11:H18)</f>
        <v>83400000</v>
      </c>
      <c r="M18" s="21">
        <f t="shared" si="6"/>
        <v>0</v>
      </c>
    </row>
    <row r="19" spans="1:13">
      <c r="A19" s="12"/>
      <c r="B19" s="9">
        <v>9</v>
      </c>
      <c r="C19" s="14">
        <v>42300</v>
      </c>
      <c r="D19" s="15">
        <f t="shared" si="0"/>
        <v>42300</v>
      </c>
      <c r="E19" s="16">
        <f t="shared" si="1"/>
        <v>42004</v>
      </c>
      <c r="F19" s="17">
        <f t="shared" si="2"/>
        <v>0</v>
      </c>
      <c r="G19" s="18">
        <v>10000000</v>
      </c>
      <c r="H19" s="18">
        <v>10300000</v>
      </c>
      <c r="I19" s="18">
        <f t="shared" si="3"/>
        <v>2.9126213592232943</v>
      </c>
      <c r="J19" s="19">
        <f t="shared" si="5"/>
        <v>83400001</v>
      </c>
      <c r="K19" s="19">
        <f t="shared" si="4"/>
        <v>93700000</v>
      </c>
      <c r="L19" s="20">
        <f>SUM(H11:H19)</f>
        <v>93700000</v>
      </c>
      <c r="M19" s="21">
        <f t="shared" si="6"/>
        <v>0</v>
      </c>
    </row>
    <row r="20" spans="1:13">
      <c r="A20" s="12"/>
      <c r="B20" s="9">
        <v>10</v>
      </c>
      <c r="C20" s="14">
        <v>42335</v>
      </c>
      <c r="D20" s="15">
        <f t="shared" si="0"/>
        <v>42335</v>
      </c>
      <c r="E20" s="16">
        <f t="shared" si="1"/>
        <v>42004</v>
      </c>
      <c r="F20" s="17">
        <f t="shared" si="2"/>
        <v>0</v>
      </c>
      <c r="G20" s="18">
        <v>10000000</v>
      </c>
      <c r="H20" s="18">
        <v>10300000</v>
      </c>
      <c r="I20" s="18">
        <f t="shared" si="3"/>
        <v>2.9126213592232943</v>
      </c>
      <c r="J20" s="19">
        <f t="shared" si="5"/>
        <v>93700001</v>
      </c>
      <c r="K20" s="19">
        <f t="shared" si="4"/>
        <v>104000000</v>
      </c>
      <c r="L20" s="20">
        <f>SUM(H11:H20)</f>
        <v>104000000</v>
      </c>
      <c r="M20" s="21">
        <f t="shared" si="6"/>
        <v>0</v>
      </c>
    </row>
    <row r="21" spans="1:13">
      <c r="A21" s="12"/>
      <c r="B21" s="9">
        <v>11</v>
      </c>
      <c r="C21" s="14">
        <v>42345</v>
      </c>
      <c r="D21" s="15">
        <f t="shared" si="0"/>
        <v>42345</v>
      </c>
      <c r="E21" s="16">
        <f t="shared" si="1"/>
        <v>42004</v>
      </c>
      <c r="F21" s="17">
        <f t="shared" si="2"/>
        <v>0</v>
      </c>
      <c r="G21" s="18">
        <v>0</v>
      </c>
      <c r="H21" s="18">
        <v>6240000</v>
      </c>
      <c r="I21" s="18">
        <f t="shared" si="3"/>
        <v>100</v>
      </c>
      <c r="J21" s="19">
        <f t="shared" si="5"/>
        <v>104000001</v>
      </c>
      <c r="K21" s="19">
        <f t="shared" si="4"/>
        <v>110240000</v>
      </c>
      <c r="L21" s="20">
        <f>SUM(H11:H21)</f>
        <v>110240000</v>
      </c>
      <c r="M21" s="21">
        <f t="shared" si="6"/>
        <v>0</v>
      </c>
    </row>
    <row r="22" spans="1:13">
      <c r="A22" s="12"/>
      <c r="B22" s="9">
        <v>12</v>
      </c>
      <c r="C22" s="14">
        <v>42346</v>
      </c>
      <c r="D22" s="15">
        <f t="shared" si="0"/>
        <v>42346</v>
      </c>
      <c r="E22" s="16">
        <f t="shared" si="1"/>
        <v>42004</v>
      </c>
      <c r="F22" s="17">
        <f t="shared" si="2"/>
        <v>0</v>
      </c>
      <c r="G22" s="18">
        <v>30000000</v>
      </c>
      <c r="H22" s="18">
        <v>32662500</v>
      </c>
      <c r="I22" s="18">
        <f t="shared" si="3"/>
        <v>8.1515499425947127</v>
      </c>
      <c r="J22" s="19">
        <f t="shared" si="5"/>
        <v>110240001</v>
      </c>
      <c r="K22" s="19">
        <f t="shared" si="4"/>
        <v>142902500</v>
      </c>
      <c r="L22" s="20">
        <f>SUM(H11:H22)</f>
        <v>142902500</v>
      </c>
      <c r="M22" s="21">
        <f t="shared" si="6"/>
        <v>0</v>
      </c>
    </row>
    <row r="23" spans="1:13">
      <c r="A23" s="12"/>
      <c r="B23" s="9">
        <v>13</v>
      </c>
      <c r="C23" s="14">
        <v>42354</v>
      </c>
      <c r="D23" s="15">
        <f t="shared" si="0"/>
        <v>42354</v>
      </c>
      <c r="E23" s="16">
        <f t="shared" si="1"/>
        <v>42004</v>
      </c>
      <c r="F23" s="17">
        <f t="shared" si="2"/>
        <v>0</v>
      </c>
      <c r="G23" s="18">
        <v>45000000</v>
      </c>
      <c r="H23" s="23">
        <v>48993750</v>
      </c>
      <c r="I23" s="18">
        <f t="shared" si="3"/>
        <v>8.1515499425947127</v>
      </c>
      <c r="J23" s="19">
        <f t="shared" si="5"/>
        <v>142902501</v>
      </c>
      <c r="K23" s="19">
        <f t="shared" si="4"/>
        <v>191896250</v>
      </c>
      <c r="L23" s="20">
        <f>SUM(H11:H23)</f>
        <v>191896250</v>
      </c>
      <c r="M23" s="21">
        <f t="shared" si="6"/>
        <v>0</v>
      </c>
    </row>
    <row r="24" spans="1:13">
      <c r="A24" s="12"/>
      <c r="B24" s="9">
        <v>14</v>
      </c>
      <c r="C24" s="14">
        <v>42377</v>
      </c>
      <c r="D24" s="15">
        <f t="shared" si="0"/>
        <v>42377</v>
      </c>
      <c r="E24" s="16">
        <f t="shared" si="1"/>
        <v>42004</v>
      </c>
      <c r="F24" s="17">
        <f t="shared" si="2"/>
        <v>0</v>
      </c>
      <c r="G24" s="18">
        <v>20000000</v>
      </c>
      <c r="H24" s="23">
        <v>21775000</v>
      </c>
      <c r="I24" s="18">
        <f t="shared" si="3"/>
        <v>8.1515499425947127</v>
      </c>
      <c r="J24" s="19">
        <f t="shared" si="5"/>
        <v>191896251</v>
      </c>
      <c r="K24" s="19">
        <f t="shared" si="4"/>
        <v>213671250</v>
      </c>
      <c r="L24" s="20">
        <f>SUM(H11:H24)</f>
        <v>213671250</v>
      </c>
      <c r="M24" s="21">
        <f t="shared" si="6"/>
        <v>0</v>
      </c>
    </row>
    <row r="25" spans="1:13">
      <c r="A25" s="12"/>
      <c r="B25" s="9">
        <v>15</v>
      </c>
      <c r="C25" s="14">
        <v>42392</v>
      </c>
      <c r="D25" s="15">
        <f t="shared" si="0"/>
        <v>42392</v>
      </c>
      <c r="E25" s="16">
        <f t="shared" si="1"/>
        <v>42004</v>
      </c>
      <c r="F25" s="17">
        <f t="shared" si="2"/>
        <v>0</v>
      </c>
      <c r="G25" s="18">
        <v>55000000</v>
      </c>
      <c r="H25" s="23">
        <v>59881250</v>
      </c>
      <c r="I25" s="18">
        <f t="shared" si="3"/>
        <v>8.1515499425947127</v>
      </c>
      <c r="J25" s="19">
        <f t="shared" si="5"/>
        <v>213671251</v>
      </c>
      <c r="K25" s="19">
        <f t="shared" si="4"/>
        <v>273552500</v>
      </c>
      <c r="L25" s="20">
        <f>SUM(H11:H25)</f>
        <v>273552500</v>
      </c>
      <c r="M25" s="21">
        <f t="shared" si="6"/>
        <v>0</v>
      </c>
    </row>
    <row r="26" spans="1:13">
      <c r="A26" s="12"/>
      <c r="B26" s="9">
        <v>16</v>
      </c>
      <c r="C26" s="14">
        <v>42488</v>
      </c>
      <c r="D26" s="15">
        <f t="shared" si="0"/>
        <v>42488</v>
      </c>
      <c r="E26" s="16">
        <f t="shared" si="1"/>
        <v>42004</v>
      </c>
      <c r="F26" s="17">
        <f t="shared" si="2"/>
        <v>0</v>
      </c>
      <c r="G26" s="18">
        <v>27000000</v>
      </c>
      <c r="H26" s="23">
        <v>29362500</v>
      </c>
      <c r="I26" s="18">
        <f t="shared" si="3"/>
        <v>8.0459770114942586</v>
      </c>
      <c r="J26" s="19">
        <f t="shared" si="5"/>
        <v>273552501</v>
      </c>
      <c r="K26" s="19">
        <f t="shared" si="4"/>
        <v>302915000</v>
      </c>
      <c r="L26" s="20">
        <f>SUM(H11:H26)</f>
        <v>302915000</v>
      </c>
      <c r="M26" s="21">
        <f t="shared" si="6"/>
        <v>0</v>
      </c>
    </row>
    <row r="27" spans="1:13">
      <c r="A27" s="12"/>
      <c r="B27" s="9">
        <v>17</v>
      </c>
      <c r="C27" s="24"/>
      <c r="D27" s="25"/>
      <c r="E27" s="16"/>
      <c r="F27" s="17"/>
      <c r="G27" s="26"/>
      <c r="H27" s="27"/>
      <c r="I27" s="27"/>
      <c r="J27" s="28"/>
      <c r="K27" s="27"/>
      <c r="L27" s="25"/>
      <c r="M27" s="29"/>
    </row>
    <row r="28" spans="1:13">
      <c r="A28" s="12"/>
      <c r="B28" s="9">
        <v>18</v>
      </c>
      <c r="C28" s="24"/>
      <c r="D28" s="25"/>
      <c r="E28" s="25"/>
      <c r="F28" s="17"/>
      <c r="G28" s="26"/>
      <c r="H28" s="27"/>
      <c r="I28" s="27"/>
      <c r="J28" s="28"/>
      <c r="K28" s="27"/>
      <c r="L28" s="25"/>
      <c r="M28" s="25"/>
    </row>
    <row r="29" spans="1:13">
      <c r="A29" s="12"/>
      <c r="B29" s="9">
        <v>19</v>
      </c>
      <c r="C29" s="24"/>
      <c r="D29" s="25"/>
      <c r="E29" s="25"/>
      <c r="F29" s="17"/>
      <c r="G29" s="27"/>
      <c r="H29" s="27"/>
      <c r="I29" s="27"/>
      <c r="J29" s="27"/>
      <c r="K29" s="27"/>
      <c r="L29" s="25"/>
      <c r="M29" s="25"/>
    </row>
    <row r="30" spans="1:13">
      <c r="A30" s="12"/>
      <c r="B30" s="9">
        <v>20</v>
      </c>
      <c r="C30" s="24"/>
      <c r="D30" s="25"/>
      <c r="E30" s="25"/>
      <c r="F30" s="25"/>
      <c r="G30" s="27"/>
      <c r="H30" s="27"/>
      <c r="I30" s="27"/>
      <c r="J30" s="27"/>
      <c r="K30" s="27"/>
      <c r="L30" s="25"/>
      <c r="M30" s="25"/>
    </row>
    <row r="31" spans="1:13">
      <c r="A31" s="12"/>
      <c r="B31" s="9">
        <v>21</v>
      </c>
      <c r="C31" s="24"/>
      <c r="D31" s="25"/>
      <c r="E31" s="25"/>
      <c r="F31" s="25"/>
      <c r="G31" s="27"/>
      <c r="H31" s="27"/>
      <c r="I31" s="27"/>
      <c r="J31" s="27"/>
      <c r="K31" s="27"/>
      <c r="L31" s="25"/>
      <c r="M31" s="25"/>
    </row>
    <row r="32" spans="1:13">
      <c r="A32" s="12"/>
      <c r="B32" s="9">
        <v>22</v>
      </c>
      <c r="C32" s="24"/>
      <c r="D32" s="25"/>
      <c r="E32" s="25"/>
      <c r="F32" s="25"/>
      <c r="G32" s="27"/>
      <c r="H32" s="27"/>
      <c r="I32" s="27"/>
      <c r="J32" s="27"/>
      <c r="K32" s="27"/>
      <c r="L32" s="25"/>
      <c r="M32" s="25"/>
    </row>
    <row r="33" spans="1:13">
      <c r="A33" s="12"/>
      <c r="B33" s="9">
        <v>23</v>
      </c>
      <c r="C33" s="24"/>
      <c r="D33" s="25"/>
      <c r="E33" s="25"/>
      <c r="F33" s="25"/>
      <c r="G33" s="27"/>
      <c r="H33" s="27"/>
      <c r="I33" s="27"/>
      <c r="J33" s="27"/>
      <c r="K33" s="27"/>
      <c r="L33" s="25"/>
      <c r="M33" s="25"/>
    </row>
    <row r="34" spans="1:13">
      <c r="A34" s="12"/>
      <c r="B34" s="9">
        <v>24</v>
      </c>
      <c r="C34" s="24"/>
      <c r="D34" s="25"/>
      <c r="E34" s="25"/>
      <c r="F34" s="25"/>
      <c r="G34" s="30"/>
      <c r="H34" s="30"/>
      <c r="I34" s="30"/>
      <c r="J34" s="30"/>
      <c r="K34" s="30"/>
      <c r="L34" s="25"/>
      <c r="M34" s="25"/>
    </row>
    <row r="35" spans="1:13">
      <c r="A35" s="12"/>
      <c r="B35" s="9">
        <v>25</v>
      </c>
      <c r="C35" s="24"/>
      <c r="D35" s="25"/>
      <c r="E35" s="25"/>
      <c r="F35" s="25"/>
      <c r="G35" s="30"/>
      <c r="H35" s="30"/>
      <c r="I35" s="30"/>
      <c r="J35" s="30"/>
      <c r="K35" s="30"/>
      <c r="L35" s="25"/>
      <c r="M35" s="25"/>
    </row>
    <row r="36" spans="1:13">
      <c r="A36" s="31"/>
      <c r="B36" s="9">
        <v>26</v>
      </c>
      <c r="C36" s="24"/>
      <c r="D36" s="25"/>
      <c r="E36" s="25"/>
      <c r="F36" s="25"/>
      <c r="G36" s="30"/>
      <c r="H36" s="30"/>
      <c r="I36" s="30"/>
      <c r="J36" s="30"/>
      <c r="K36" s="28"/>
      <c r="L36" s="25"/>
      <c r="M36" s="25"/>
    </row>
  </sheetData>
  <pageMargins left="0.75" right="0.75" top="1" bottom="1" header="0.5" footer="0.5"/>
  <pageSetup paperSize="9" orientation="portrait" horizontalDpi="0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B1:AH56"/>
  <sheetViews>
    <sheetView zoomScale="125" zoomScaleNormal="125" zoomScalePageLayoutView="125" workbookViewId="0">
      <selection activeCell="F7" sqref="F7"/>
    </sheetView>
  </sheetViews>
  <sheetFormatPr baseColWidth="10" defaultRowHeight="15.75"/>
  <cols>
    <col min="4" max="4" width="3.5" bestFit="1" customWidth="1"/>
    <col min="5" max="5" width="23.125" bestFit="1" customWidth="1"/>
    <col min="6" max="10" width="12.875" bestFit="1" customWidth="1"/>
    <col min="11" max="25" width="13.875" bestFit="1" customWidth="1"/>
  </cols>
  <sheetData>
    <row r="1" spans="2:34" ht="31.5">
      <c r="B1" s="32" t="s">
        <v>17</v>
      </c>
      <c r="C1" s="33"/>
    </row>
    <row r="2" spans="2:34" ht="18.75">
      <c r="D2" s="34"/>
      <c r="E2" s="34"/>
    </row>
    <row r="3" spans="2:34" ht="18.75">
      <c r="D3" s="34"/>
      <c r="E3" s="35" t="s">
        <v>18</v>
      </c>
    </row>
    <row r="4" spans="2:34" ht="18.75">
      <c r="D4" s="34"/>
      <c r="E4" s="36">
        <v>41639</v>
      </c>
    </row>
    <row r="5" spans="2:34" ht="18.75">
      <c r="D5" s="34"/>
      <c r="E5" s="34"/>
    </row>
    <row r="6" spans="2:34" ht="18.75">
      <c r="D6" s="37">
        <v>1</v>
      </c>
      <c r="E6" s="38"/>
      <c r="F6" s="39">
        <v>1</v>
      </c>
      <c r="G6" s="40">
        <v>2</v>
      </c>
      <c r="H6" s="40">
        <v>3</v>
      </c>
      <c r="I6" s="40">
        <v>4</v>
      </c>
      <c r="J6" s="40">
        <v>5</v>
      </c>
      <c r="K6" s="40">
        <v>6</v>
      </c>
      <c r="L6" s="40">
        <v>7</v>
      </c>
      <c r="M6" s="40">
        <v>8</v>
      </c>
      <c r="N6" s="40">
        <v>9</v>
      </c>
      <c r="O6" s="40">
        <v>10</v>
      </c>
      <c r="P6" s="40">
        <v>11</v>
      </c>
      <c r="Q6" s="40">
        <v>12</v>
      </c>
      <c r="R6" s="40">
        <v>13</v>
      </c>
      <c r="S6" s="40">
        <v>14</v>
      </c>
      <c r="T6" s="40">
        <v>15</v>
      </c>
      <c r="U6" s="40">
        <v>16</v>
      </c>
      <c r="V6" s="40">
        <v>17</v>
      </c>
      <c r="W6" s="40">
        <v>18</v>
      </c>
      <c r="X6" s="40">
        <v>19</v>
      </c>
      <c r="Y6" s="41">
        <v>20</v>
      </c>
    </row>
    <row r="7" spans="2:34" ht="18.75">
      <c r="D7" s="42">
        <v>2</v>
      </c>
      <c r="E7" s="43" t="s">
        <v>19</v>
      </c>
      <c r="F7" s="44">
        <v>41793</v>
      </c>
      <c r="G7" s="44">
        <f>F8</f>
        <v>41912</v>
      </c>
      <c r="H7" s="44">
        <f t="shared" ref="H7:Y7" si="0">G8</f>
        <v>42004</v>
      </c>
      <c r="I7" s="44">
        <f t="shared" si="0"/>
        <v>42094</v>
      </c>
      <c r="J7" s="44">
        <f t="shared" si="0"/>
        <v>42185</v>
      </c>
      <c r="K7" s="44">
        <f t="shared" si="0"/>
        <v>42277</v>
      </c>
      <c r="L7" s="44">
        <f t="shared" si="0"/>
        <v>42369</v>
      </c>
      <c r="M7" s="44">
        <f t="shared" si="0"/>
        <v>42460</v>
      </c>
      <c r="N7" s="44">
        <f t="shared" si="0"/>
        <v>42551</v>
      </c>
      <c r="O7" s="44">
        <f t="shared" si="0"/>
        <v>42643</v>
      </c>
      <c r="P7" s="44">
        <f t="shared" si="0"/>
        <v>42735</v>
      </c>
      <c r="Q7" s="44">
        <f t="shared" si="0"/>
        <v>42825</v>
      </c>
      <c r="R7" s="44">
        <f t="shared" si="0"/>
        <v>42916</v>
      </c>
      <c r="S7" s="44">
        <f t="shared" si="0"/>
        <v>43008</v>
      </c>
      <c r="T7" s="44">
        <f t="shared" si="0"/>
        <v>43100</v>
      </c>
      <c r="U7" s="44">
        <f t="shared" si="0"/>
        <v>43190</v>
      </c>
      <c r="V7" s="44">
        <f t="shared" si="0"/>
        <v>43281</v>
      </c>
      <c r="W7" s="44">
        <f t="shared" si="0"/>
        <v>43373</v>
      </c>
      <c r="X7" s="45">
        <f t="shared" si="0"/>
        <v>43465</v>
      </c>
      <c r="Y7" s="46">
        <f t="shared" si="0"/>
        <v>43738</v>
      </c>
      <c r="Z7" s="2"/>
      <c r="AA7" s="2"/>
      <c r="AB7" s="2"/>
      <c r="AC7" s="2"/>
      <c r="AD7" s="2"/>
      <c r="AE7" s="2"/>
      <c r="AF7" s="2"/>
      <c r="AG7" s="2"/>
      <c r="AH7" s="2"/>
    </row>
    <row r="8" spans="2:34" ht="18.75">
      <c r="D8" s="42">
        <v>3</v>
      </c>
      <c r="E8" s="43" t="s">
        <v>20</v>
      </c>
      <c r="F8" s="44">
        <v>41912</v>
      </c>
      <c r="G8" s="44">
        <v>42004</v>
      </c>
      <c r="H8" s="44">
        <v>42094</v>
      </c>
      <c r="I8" s="44">
        <v>42185</v>
      </c>
      <c r="J8" s="44">
        <v>42277</v>
      </c>
      <c r="K8" s="44">
        <v>42369</v>
      </c>
      <c r="L8" s="44">
        <v>42460</v>
      </c>
      <c r="M8" s="44">
        <v>42551</v>
      </c>
      <c r="N8" s="44">
        <v>42643</v>
      </c>
      <c r="O8" s="44">
        <v>42735</v>
      </c>
      <c r="P8" s="44">
        <v>42825</v>
      </c>
      <c r="Q8" s="44">
        <v>42916</v>
      </c>
      <c r="R8" s="44">
        <v>43008</v>
      </c>
      <c r="S8" s="44">
        <v>43100</v>
      </c>
      <c r="T8" s="44">
        <v>43190</v>
      </c>
      <c r="U8" s="44">
        <v>43281</v>
      </c>
      <c r="V8" s="44">
        <v>43373</v>
      </c>
      <c r="W8" s="44">
        <v>43465</v>
      </c>
      <c r="X8" s="45">
        <v>43738</v>
      </c>
      <c r="Y8" s="46">
        <v>43830</v>
      </c>
    </row>
    <row r="9" spans="2:34" ht="18.75">
      <c r="D9" s="42">
        <v>4</v>
      </c>
      <c r="E9" s="43" t="s">
        <v>21</v>
      </c>
      <c r="F9" s="3">
        <f>F8-F7</f>
        <v>119</v>
      </c>
      <c r="G9" s="3">
        <f>G8-G7</f>
        <v>92</v>
      </c>
      <c r="H9" s="3">
        <f t="shared" ref="H9:Y9" si="1">H8-H7</f>
        <v>90</v>
      </c>
      <c r="I9" s="3">
        <f t="shared" si="1"/>
        <v>91</v>
      </c>
      <c r="J9" s="3">
        <f t="shared" si="1"/>
        <v>92</v>
      </c>
      <c r="K9" s="3">
        <f t="shared" si="1"/>
        <v>92</v>
      </c>
      <c r="L9" s="3">
        <f t="shared" si="1"/>
        <v>91</v>
      </c>
      <c r="M9" s="3">
        <f t="shared" si="1"/>
        <v>91</v>
      </c>
      <c r="N9" s="3">
        <f t="shared" si="1"/>
        <v>92</v>
      </c>
      <c r="O9" s="3">
        <f t="shared" si="1"/>
        <v>92</v>
      </c>
      <c r="P9" s="3">
        <f t="shared" si="1"/>
        <v>90</v>
      </c>
      <c r="Q9" s="3">
        <f t="shared" si="1"/>
        <v>91</v>
      </c>
      <c r="R9" s="3">
        <f t="shared" si="1"/>
        <v>92</v>
      </c>
      <c r="S9" s="3">
        <f t="shared" si="1"/>
        <v>92</v>
      </c>
      <c r="T9" s="3">
        <f t="shared" si="1"/>
        <v>90</v>
      </c>
      <c r="U9" s="3">
        <f t="shared" si="1"/>
        <v>91</v>
      </c>
      <c r="V9" s="3">
        <f t="shared" si="1"/>
        <v>92</v>
      </c>
      <c r="W9" s="3">
        <f t="shared" si="1"/>
        <v>92</v>
      </c>
      <c r="X9" s="6">
        <f t="shared" si="1"/>
        <v>273</v>
      </c>
      <c r="Y9" s="47">
        <f t="shared" si="1"/>
        <v>92</v>
      </c>
    </row>
    <row r="10" spans="2:34" ht="18.75">
      <c r="D10" s="42">
        <v>5</v>
      </c>
      <c r="E10" s="43" t="s">
        <v>22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6"/>
      <c r="Y10" s="47"/>
    </row>
    <row r="11" spans="2:34" ht="18.75">
      <c r="D11" s="42">
        <v>6</v>
      </c>
      <c r="E11" s="43" t="s">
        <v>23</v>
      </c>
      <c r="F11" s="48">
        <v>1.12E-2</v>
      </c>
      <c r="G11" s="48">
        <v>1.12E-2</v>
      </c>
      <c r="H11" s="48">
        <v>1.6199999999999999E-2</v>
      </c>
      <c r="I11" s="48">
        <v>1.6199999999999999E-2</v>
      </c>
      <c r="J11" s="48">
        <v>1.12E-2</v>
      </c>
      <c r="K11" s="48">
        <v>1.12E-2</v>
      </c>
      <c r="L11" s="48">
        <v>1.12E-2</v>
      </c>
      <c r="M11" s="48">
        <v>1.12E-2</v>
      </c>
      <c r="N11" s="48">
        <v>1.12E-2</v>
      </c>
      <c r="O11" s="48">
        <v>1.12E-2</v>
      </c>
      <c r="P11" s="48">
        <v>1.12E-2</v>
      </c>
      <c r="Q11" s="48">
        <v>1.12E-2</v>
      </c>
      <c r="R11" s="48">
        <v>1.12E-2</v>
      </c>
      <c r="S11" s="48">
        <v>1.12E-2</v>
      </c>
      <c r="T11" s="48">
        <v>1.12E-2</v>
      </c>
      <c r="U11" s="48">
        <v>1.12E-2</v>
      </c>
      <c r="V11" s="48">
        <v>1.12E-2</v>
      </c>
      <c r="W11" s="48">
        <v>1.12E-2</v>
      </c>
      <c r="X11" s="49">
        <v>1.12E-2</v>
      </c>
      <c r="Y11" s="50">
        <v>1.12E-2</v>
      </c>
    </row>
    <row r="12" spans="2:34" s="51" customFormat="1" ht="18.75">
      <c r="D12" s="52">
        <v>7</v>
      </c>
      <c r="E12" s="53"/>
      <c r="X12" s="54"/>
      <c r="Y12" s="55"/>
    </row>
    <row r="13" spans="2:34" s="51" customFormat="1" ht="18.75">
      <c r="D13" s="52">
        <v>8</v>
      </c>
      <c r="E13" s="53"/>
      <c r="X13" s="54"/>
      <c r="Y13" s="55"/>
    </row>
    <row r="14" spans="2:34" ht="18.75">
      <c r="D14" s="42">
        <v>9</v>
      </c>
      <c r="E14" s="56" t="s">
        <v>24</v>
      </c>
      <c r="X14" s="57"/>
      <c r="Y14" s="58"/>
    </row>
    <row r="15" spans="2:34" ht="18.75">
      <c r="D15" s="42">
        <v>10</v>
      </c>
      <c r="E15" s="56" t="s">
        <v>20</v>
      </c>
      <c r="F15" s="59">
        <f>F11</f>
        <v>1.12E-2</v>
      </c>
      <c r="G15" s="59">
        <f t="shared" ref="G15:Y15" si="2">G11</f>
        <v>1.12E-2</v>
      </c>
      <c r="H15" s="59">
        <f t="shared" si="2"/>
        <v>1.6199999999999999E-2</v>
      </c>
      <c r="I15" s="59">
        <f t="shared" si="2"/>
        <v>1.6199999999999999E-2</v>
      </c>
      <c r="J15" s="59">
        <f t="shared" si="2"/>
        <v>1.12E-2</v>
      </c>
      <c r="K15" s="59">
        <f t="shared" si="2"/>
        <v>1.12E-2</v>
      </c>
      <c r="L15" s="59">
        <f t="shared" si="2"/>
        <v>1.12E-2</v>
      </c>
      <c r="M15" s="59">
        <f t="shared" si="2"/>
        <v>1.12E-2</v>
      </c>
      <c r="N15" s="59">
        <f t="shared" si="2"/>
        <v>1.12E-2</v>
      </c>
      <c r="O15" s="59">
        <f t="shared" si="2"/>
        <v>1.12E-2</v>
      </c>
      <c r="P15" s="59">
        <f t="shared" si="2"/>
        <v>1.12E-2</v>
      </c>
      <c r="Q15" s="59">
        <f t="shared" si="2"/>
        <v>1.12E-2</v>
      </c>
      <c r="R15" s="59">
        <f t="shared" si="2"/>
        <v>1.12E-2</v>
      </c>
      <c r="S15" s="59">
        <f t="shared" si="2"/>
        <v>1.12E-2</v>
      </c>
      <c r="T15" s="59">
        <f t="shared" si="2"/>
        <v>1.12E-2</v>
      </c>
      <c r="U15" s="59">
        <f t="shared" si="2"/>
        <v>1.12E-2</v>
      </c>
      <c r="V15" s="59">
        <f t="shared" si="2"/>
        <v>1.12E-2</v>
      </c>
      <c r="W15" s="59">
        <f t="shared" si="2"/>
        <v>1.12E-2</v>
      </c>
      <c r="X15" s="60">
        <f t="shared" si="2"/>
        <v>1.12E-2</v>
      </c>
      <c r="Y15" s="61">
        <f t="shared" si="2"/>
        <v>1.12E-2</v>
      </c>
    </row>
    <row r="16" spans="2:34" ht="26.25">
      <c r="B16" s="74" t="s">
        <v>25</v>
      </c>
      <c r="C16" s="74"/>
      <c r="D16" s="42">
        <v>11</v>
      </c>
      <c r="E16" s="56" t="s">
        <v>26</v>
      </c>
      <c r="F16" s="62">
        <f>SUMIF([1]Loans!$C$11:$C$26,"&lt;="&amp;F8,[1]Loans!$H$11:$H$26)</f>
        <v>43500000</v>
      </c>
      <c r="G16" s="62">
        <f>SUMIF([1]Loans!$C$11:$C$26,"&lt;="&amp;G8,[1]Loans!$H$11:$H$26)</f>
        <v>50000000</v>
      </c>
      <c r="H16" s="62">
        <f>SUMIF([1]Loans!$C$11:$C$26,"&lt;="&amp;H8,[1]Loans!$H$11:$H$26)</f>
        <v>50000000</v>
      </c>
      <c r="I16" s="62">
        <f>SUMIF([1]Loans!$C$11:$C$26,"&lt;="&amp;I8,[1]Loans!$H$11:$H$26)</f>
        <v>50000000</v>
      </c>
      <c r="J16" s="62">
        <f>SUMIF([1]Loans!$C$11:$C$26,"&lt;="&amp;J8,[1]Loans!$H$11:$H$26)</f>
        <v>79280000</v>
      </c>
      <c r="K16" s="62">
        <f>SUMIF([1]Loans!$C$11:$C$26,"&lt;="&amp;K8,[1]Loans!$H$11:$H$26)</f>
        <v>191896250</v>
      </c>
      <c r="L16" s="62">
        <f>SUMIF([1]Loans!$C$11:$C$26,"&lt;="&amp;L8,[1]Loans!$H$11:$H$26)</f>
        <v>273552500</v>
      </c>
      <c r="M16" s="62">
        <f>SUMIF([1]Loans!$C$11:$C$26,"&lt;="&amp;M8,[1]Loans!$H$11:$H$26)</f>
        <v>302915000</v>
      </c>
      <c r="N16" s="62">
        <f>SUMIF([1]Loans!$C$11:$C$26,"&lt;="&amp;N8,[1]Loans!$H$11:$H$26)</f>
        <v>302915000</v>
      </c>
      <c r="O16" s="62">
        <f>SUMIF([1]Loans!$C$11:$C$26,"&lt;="&amp;O8,[1]Loans!$H$11:$H$26)</f>
        <v>302915000</v>
      </c>
      <c r="P16" s="62">
        <f>SUMIF([1]Loans!$C$11:$C$26,"&lt;="&amp;P8,[1]Loans!$H$11:$H$26)</f>
        <v>302915000</v>
      </c>
      <c r="Q16" s="62">
        <f>SUMIF([1]Loans!$C$11:$C$26,"&lt;="&amp;Q8,[1]Loans!$H$11:$H$26)</f>
        <v>302915000</v>
      </c>
      <c r="R16" s="62">
        <f>SUMIF([1]Loans!$C$11:$C$26,"&lt;="&amp;R8,[1]Loans!$H$11:$H$26)</f>
        <v>302915000</v>
      </c>
      <c r="S16" s="62">
        <f>SUMIF([1]Loans!$C$11:$C$26,"&lt;="&amp;S8,[1]Loans!$H$11:$H$26)</f>
        <v>302915000</v>
      </c>
      <c r="T16" s="62">
        <f>SUMIF([1]Loans!$C$11:$C$26,"&lt;="&amp;T8,[1]Loans!$H$11:$H$26)</f>
        <v>302915000</v>
      </c>
      <c r="U16" s="62">
        <f>SUMIF([1]Loans!$C$11:$C$26,"&lt;="&amp;U8,[1]Loans!$H$11:$H$26)</f>
        <v>302915000</v>
      </c>
      <c r="V16" s="62">
        <f>SUMIF([1]Loans!$C$11:$C$26,"&lt;="&amp;V8,[1]Loans!$H$11:$H$26)</f>
        <v>302915000</v>
      </c>
      <c r="W16" s="62">
        <f>SUMIF([1]Loans!$C$11:$C$26,"&lt;="&amp;W8,[1]Loans!$H$11:$H$26)</f>
        <v>302915000</v>
      </c>
      <c r="X16" s="62">
        <f>SUMIF([1]Loans!$C$11:$C$26,"&lt;="&amp;X8,[1]Loans!$H$11:$H$26)</f>
        <v>302915000</v>
      </c>
      <c r="Y16" s="63">
        <f>SUMIF([1]Loans!$C$11:$C$26,"&lt;="&amp;Y8,[1]Loans!$H$11:$H$26)</f>
        <v>302915000</v>
      </c>
    </row>
    <row r="17" spans="2:25" ht="26.25">
      <c r="B17" s="75" t="s">
        <v>27</v>
      </c>
      <c r="C17" s="75"/>
      <c r="D17" s="42">
        <v>12</v>
      </c>
      <c r="E17" s="56" t="s">
        <v>28</v>
      </c>
      <c r="X17" s="57"/>
      <c r="Y17" s="58"/>
    </row>
    <row r="18" spans="2:25" ht="26.25">
      <c r="B18" s="74" t="s">
        <v>29</v>
      </c>
      <c r="C18" s="74"/>
      <c r="D18" s="42">
        <v>13</v>
      </c>
      <c r="E18" s="56" t="s">
        <v>30</v>
      </c>
      <c r="F18" s="62">
        <f>[1]Loans!L6</f>
        <v>132595.55555555556</v>
      </c>
      <c r="G18" s="62">
        <v>132595.56</v>
      </c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</row>
    <row r="19" spans="2:25" ht="18.75">
      <c r="B19" s="73"/>
      <c r="C19" s="73"/>
      <c r="D19" s="42">
        <v>14</v>
      </c>
      <c r="E19" s="56" t="s">
        <v>31</v>
      </c>
      <c r="X19" s="57"/>
      <c r="Y19" s="58"/>
    </row>
    <row r="20" spans="2:25" ht="18.75">
      <c r="B20" s="73"/>
      <c r="C20" s="73"/>
      <c r="D20" s="42">
        <v>15</v>
      </c>
      <c r="E20" s="56" t="s">
        <v>32</v>
      </c>
      <c r="X20" s="57"/>
      <c r="Y20" s="58"/>
    </row>
    <row r="21" spans="2:25" ht="18.75">
      <c r="B21" s="73"/>
      <c r="C21" s="73"/>
      <c r="D21" s="42">
        <v>16</v>
      </c>
      <c r="E21" s="56" t="s">
        <v>33</v>
      </c>
      <c r="X21" s="57"/>
      <c r="Y21" s="58"/>
    </row>
    <row r="22" spans="2:25" ht="18.75">
      <c r="D22" s="42">
        <v>17</v>
      </c>
      <c r="E22" s="56" t="s">
        <v>34</v>
      </c>
      <c r="X22" s="57"/>
      <c r="Y22" s="58"/>
    </row>
    <row r="23" spans="2:25" ht="18.75">
      <c r="D23" s="42">
        <v>18</v>
      </c>
      <c r="E23" s="56" t="s">
        <v>35</v>
      </c>
      <c r="X23" s="57"/>
      <c r="Y23" s="58"/>
    </row>
    <row r="24" spans="2:25" s="51" customFormat="1" ht="18.75">
      <c r="D24" s="52">
        <v>19</v>
      </c>
      <c r="E24" s="53"/>
      <c r="X24" s="54"/>
      <c r="Y24" s="55"/>
    </row>
    <row r="25" spans="2:25" s="51" customFormat="1" ht="18.75">
      <c r="D25" s="52">
        <v>20</v>
      </c>
      <c r="E25" s="53"/>
      <c r="X25" s="54"/>
      <c r="Y25" s="55"/>
    </row>
    <row r="26" spans="2:25" ht="18.75">
      <c r="D26" s="42">
        <v>21</v>
      </c>
      <c r="E26" s="56" t="s">
        <v>36</v>
      </c>
      <c r="X26" s="57"/>
      <c r="Y26" s="58"/>
    </row>
    <row r="27" spans="2:25" ht="18.75">
      <c r="B27" s="73"/>
      <c r="C27" s="73"/>
      <c r="D27" s="42">
        <v>22</v>
      </c>
      <c r="E27" s="56" t="s">
        <v>37</v>
      </c>
      <c r="X27" s="57"/>
      <c r="Y27" s="58"/>
    </row>
    <row r="28" spans="2:25" ht="18.75">
      <c r="B28" s="73"/>
      <c r="C28" s="73"/>
      <c r="D28" s="42">
        <v>23</v>
      </c>
      <c r="E28" s="56" t="s">
        <v>38</v>
      </c>
      <c r="X28" s="57"/>
      <c r="Y28" s="58"/>
    </row>
    <row r="29" spans="2:25" ht="26.25">
      <c r="B29" s="74" t="s">
        <v>39</v>
      </c>
      <c r="C29" s="74"/>
      <c r="D29" s="42">
        <v>24</v>
      </c>
      <c r="E29" s="56" t="s">
        <v>40</v>
      </c>
      <c r="X29" s="57"/>
      <c r="Y29" s="58"/>
    </row>
    <row r="30" spans="2:25" ht="26.25">
      <c r="B30" s="75" t="s">
        <v>41</v>
      </c>
      <c r="C30" s="75"/>
      <c r="D30" s="42">
        <v>25</v>
      </c>
      <c r="E30" s="56" t="s">
        <v>42</v>
      </c>
      <c r="X30" s="57"/>
      <c r="Y30" s="58"/>
    </row>
    <row r="31" spans="2:25" ht="26.25">
      <c r="B31" s="75" t="s">
        <v>43</v>
      </c>
      <c r="C31" s="75"/>
      <c r="D31" s="42">
        <v>26</v>
      </c>
      <c r="E31" s="56" t="s">
        <v>44</v>
      </c>
      <c r="X31" s="57"/>
      <c r="Y31" s="58"/>
    </row>
    <row r="32" spans="2:25" ht="26.25">
      <c r="B32" s="76" t="s">
        <v>45</v>
      </c>
      <c r="C32" s="76"/>
      <c r="D32" s="42">
        <v>27</v>
      </c>
      <c r="E32" s="56" t="s">
        <v>26</v>
      </c>
      <c r="X32" s="57"/>
      <c r="Y32" s="58"/>
    </row>
    <row r="33" spans="2:25" ht="26.25">
      <c r="B33" s="72" t="s">
        <v>46</v>
      </c>
      <c r="C33" s="72"/>
      <c r="D33" s="42">
        <v>28</v>
      </c>
      <c r="E33" s="56" t="s">
        <v>28</v>
      </c>
      <c r="X33" s="57"/>
      <c r="Y33" s="58"/>
    </row>
    <row r="34" spans="2:25" ht="18.75">
      <c r="B34" s="73"/>
      <c r="C34" s="73"/>
      <c r="D34" s="42">
        <v>29</v>
      </c>
      <c r="E34" s="56" t="s">
        <v>47</v>
      </c>
      <c r="X34" s="57"/>
      <c r="Y34" s="58"/>
    </row>
    <row r="35" spans="2:25" ht="18.75">
      <c r="B35" s="73"/>
      <c r="C35" s="73"/>
      <c r="D35" s="42">
        <v>30</v>
      </c>
      <c r="E35" s="56" t="s">
        <v>31</v>
      </c>
      <c r="X35" s="57"/>
      <c r="Y35" s="58"/>
    </row>
    <row r="36" spans="2:25" ht="18.75">
      <c r="D36" s="42">
        <v>31</v>
      </c>
      <c r="E36" s="56" t="s">
        <v>44</v>
      </c>
      <c r="X36" s="57"/>
      <c r="Y36" s="58"/>
    </row>
    <row r="37" spans="2:25" ht="18.75">
      <c r="D37" s="42">
        <v>32</v>
      </c>
      <c r="E37" s="56" t="s">
        <v>48</v>
      </c>
      <c r="X37" s="57"/>
      <c r="Y37" s="58"/>
    </row>
    <row r="38" spans="2:25" ht="18.75">
      <c r="D38" s="42">
        <v>33</v>
      </c>
      <c r="E38" s="56" t="s">
        <v>49</v>
      </c>
      <c r="X38" s="57"/>
      <c r="Y38" s="58"/>
    </row>
    <row r="39" spans="2:25" ht="18.75">
      <c r="D39" s="42">
        <v>34</v>
      </c>
      <c r="E39" s="56" t="s">
        <v>50</v>
      </c>
      <c r="X39" s="57"/>
      <c r="Y39" s="58"/>
    </row>
    <row r="40" spans="2:25" ht="18.75">
      <c r="D40" s="42">
        <v>35</v>
      </c>
      <c r="E40" s="56" t="s">
        <v>51</v>
      </c>
      <c r="X40" s="57"/>
      <c r="Y40" s="58"/>
    </row>
    <row r="41" spans="2:25" ht="18.75">
      <c r="D41" s="42">
        <v>36</v>
      </c>
      <c r="E41" s="56" t="s">
        <v>40</v>
      </c>
      <c r="X41" s="57"/>
      <c r="Y41" s="58"/>
    </row>
    <row r="42" spans="2:25" s="51" customFormat="1" ht="18.75">
      <c r="D42" s="52">
        <v>37</v>
      </c>
      <c r="E42" s="53"/>
      <c r="X42" s="54"/>
      <c r="Y42" s="55"/>
    </row>
    <row r="43" spans="2:25" s="51" customFormat="1" ht="18.75">
      <c r="D43" s="52">
        <v>38</v>
      </c>
      <c r="E43" s="53"/>
      <c r="X43" s="54"/>
      <c r="Y43" s="55"/>
    </row>
    <row r="44" spans="2:25" ht="23.25">
      <c r="B44" s="70" t="s">
        <v>39</v>
      </c>
      <c r="C44" s="70"/>
      <c r="D44" s="42">
        <v>39</v>
      </c>
      <c r="E44" s="56" t="s">
        <v>52</v>
      </c>
      <c r="X44" s="57"/>
      <c r="Y44" s="58"/>
    </row>
    <row r="45" spans="2:25" ht="23.25">
      <c r="B45" s="69" t="s">
        <v>41</v>
      </c>
      <c r="C45" s="69"/>
      <c r="D45" s="42">
        <v>40</v>
      </c>
      <c r="E45" s="56" t="s">
        <v>26</v>
      </c>
      <c r="X45" s="57"/>
      <c r="Y45" s="58"/>
    </row>
    <row r="46" spans="2:25" ht="23.25">
      <c r="B46" s="69" t="s">
        <v>43</v>
      </c>
      <c r="C46" s="69"/>
      <c r="D46" s="42">
        <v>41</v>
      </c>
      <c r="E46" s="56" t="s">
        <v>28</v>
      </c>
      <c r="X46" s="57"/>
      <c r="Y46" s="58"/>
    </row>
    <row r="47" spans="2:25" ht="23.25">
      <c r="B47" s="69" t="s">
        <v>45</v>
      </c>
      <c r="C47" s="69"/>
      <c r="D47" s="42">
        <v>42</v>
      </c>
      <c r="E47" s="56" t="s">
        <v>47</v>
      </c>
      <c r="X47" s="57"/>
      <c r="Y47" s="58"/>
    </row>
    <row r="48" spans="2:25" ht="23.25">
      <c r="B48" s="70" t="s">
        <v>43</v>
      </c>
      <c r="C48" s="70"/>
      <c r="D48" s="42">
        <v>43</v>
      </c>
      <c r="E48" s="56" t="s">
        <v>31</v>
      </c>
      <c r="X48" s="57"/>
      <c r="Y48" s="58"/>
    </row>
    <row r="49" spans="2:25" ht="18.75">
      <c r="B49" s="71"/>
      <c r="C49" s="71"/>
      <c r="D49" s="42">
        <v>44</v>
      </c>
      <c r="E49" s="56" t="s">
        <v>50</v>
      </c>
      <c r="X49" s="57"/>
      <c r="Y49" s="58"/>
    </row>
    <row r="50" spans="2:25" ht="18.75">
      <c r="D50" s="64">
        <v>45</v>
      </c>
      <c r="E50" s="65" t="s">
        <v>51</v>
      </c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7"/>
    </row>
    <row r="51" spans="2:25" ht="18.75">
      <c r="C51" s="57"/>
      <c r="D51" s="68"/>
      <c r="E51" s="34"/>
    </row>
    <row r="52" spans="2:25" ht="18.75">
      <c r="C52" s="57"/>
      <c r="D52" s="68"/>
      <c r="E52" s="34"/>
    </row>
    <row r="53" spans="2:25" ht="18.75">
      <c r="C53" s="57"/>
      <c r="D53" s="68"/>
      <c r="E53" s="34"/>
    </row>
    <row r="54" spans="2:25" ht="18.75">
      <c r="C54" s="57"/>
      <c r="D54" s="68"/>
      <c r="E54" s="34"/>
    </row>
    <row r="55" spans="2:25" ht="18.75">
      <c r="C55" s="57"/>
      <c r="D55" s="68"/>
      <c r="E55" s="34"/>
    </row>
    <row r="56" spans="2:25" ht="18.75">
      <c r="D56" s="34"/>
      <c r="E56" s="34"/>
    </row>
  </sheetData>
  <mergeCells count="21">
    <mergeCell ref="B32:C32"/>
    <mergeCell ref="B16:C16"/>
    <mergeCell ref="B17:C17"/>
    <mergeCell ref="B18:C18"/>
    <mergeCell ref="B19:C19"/>
    <mergeCell ref="B20:C20"/>
    <mergeCell ref="B21:C21"/>
    <mergeCell ref="B27:C27"/>
    <mergeCell ref="B28:C28"/>
    <mergeCell ref="B29:C29"/>
    <mergeCell ref="B30:C30"/>
    <mergeCell ref="B31:C31"/>
    <mergeCell ref="B47:C47"/>
    <mergeCell ref="B48:C48"/>
    <mergeCell ref="B49:C49"/>
    <mergeCell ref="B33:C33"/>
    <mergeCell ref="B34:C34"/>
    <mergeCell ref="B35:C35"/>
    <mergeCell ref="B44:C44"/>
    <mergeCell ref="B45:C45"/>
    <mergeCell ref="B46:C46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Loans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Rein</dc:creator>
  <cp:lastModifiedBy>PC-Fred-W7</cp:lastModifiedBy>
  <dcterms:created xsi:type="dcterms:W3CDTF">2016-08-01T08:16:21Z</dcterms:created>
  <dcterms:modified xsi:type="dcterms:W3CDTF">2016-08-01T15:25:55Z</dcterms:modified>
</cp:coreProperties>
</file>