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bookViews>
    <workbookView xWindow="480" yWindow="150" windowWidth="2061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Sheet1!$A$1:$N$64</definedName>
  </definedNames>
  <calcPr calcId="152511"/>
</workbook>
</file>

<file path=xl/calcChain.xml><?xml version="1.0" encoding="utf-8"?>
<calcChain xmlns="http://schemas.openxmlformats.org/spreadsheetml/2006/main">
  <c r="J92" i="1" l="1"/>
  <c r="J91" i="1"/>
  <c r="J90" i="1"/>
  <c r="J89" i="1"/>
  <c r="J88" i="1"/>
  <c r="J87" i="1"/>
  <c r="J86" i="1"/>
  <c r="J85" i="1"/>
  <c r="J84" i="1"/>
  <c r="J83" i="1"/>
  <c r="J82" i="1"/>
  <c r="J78" i="1"/>
  <c r="J77" i="1"/>
  <c r="J81" i="1"/>
  <c r="J75" i="1"/>
  <c r="J76" i="1"/>
  <c r="J80" i="1"/>
  <c r="J74" i="1"/>
  <c r="J70" i="1"/>
  <c r="J73" i="1"/>
  <c r="J79" i="1"/>
  <c r="J72" i="1"/>
  <c r="J71" i="1"/>
  <c r="J69" i="1"/>
  <c r="J68" i="1"/>
  <c r="J67" i="1"/>
  <c r="K3" i="1" l="1"/>
  <c r="M3" i="1" s="1"/>
  <c r="K4" i="1"/>
  <c r="M4" i="1" s="1"/>
  <c r="K5" i="1"/>
  <c r="M5" i="1" s="1"/>
  <c r="K6" i="1"/>
  <c r="M6" i="1" s="1"/>
  <c r="K7" i="1"/>
  <c r="M7" i="1" s="1"/>
  <c r="K8" i="1"/>
  <c r="M8" i="1" s="1"/>
  <c r="K9" i="1"/>
  <c r="M9" i="1" s="1"/>
  <c r="K10" i="1"/>
  <c r="M10" i="1" s="1"/>
  <c r="K11" i="1"/>
  <c r="M11" i="1" s="1"/>
  <c r="K12" i="1"/>
  <c r="M12" i="1" s="1"/>
  <c r="K13" i="1"/>
  <c r="M13" i="1" s="1"/>
  <c r="K14" i="1"/>
  <c r="M14" i="1" s="1"/>
  <c r="K15" i="1"/>
  <c r="M15" i="1" s="1"/>
  <c r="K16" i="1"/>
  <c r="M16" i="1" s="1"/>
  <c r="K17" i="1"/>
  <c r="M17" i="1" s="1"/>
  <c r="K18" i="1"/>
  <c r="M18" i="1" s="1"/>
  <c r="K19" i="1"/>
  <c r="M19" i="1" s="1"/>
  <c r="K20" i="1"/>
  <c r="M20" i="1" s="1"/>
  <c r="K21" i="1"/>
  <c r="M21" i="1" s="1"/>
  <c r="K22" i="1"/>
  <c r="M22" i="1" s="1"/>
  <c r="K23" i="1"/>
  <c r="M23" i="1" s="1"/>
  <c r="K24" i="1"/>
  <c r="M24" i="1" s="1"/>
  <c r="K25" i="1"/>
  <c r="M25" i="1" s="1"/>
  <c r="K26" i="1"/>
  <c r="M26" i="1" s="1"/>
  <c r="K27" i="1"/>
  <c r="M27" i="1" s="1"/>
  <c r="K28" i="1"/>
  <c r="M28" i="1" s="1"/>
  <c r="K29" i="1"/>
  <c r="M29" i="1" s="1"/>
  <c r="K30" i="1"/>
  <c r="M30" i="1" s="1"/>
  <c r="K31" i="1"/>
  <c r="M31" i="1" s="1"/>
  <c r="K32" i="1"/>
  <c r="M32" i="1" s="1"/>
  <c r="K33" i="1"/>
  <c r="M33" i="1" s="1"/>
  <c r="K34" i="1"/>
  <c r="M34" i="1" s="1"/>
  <c r="K35" i="1"/>
  <c r="M35" i="1" s="1"/>
  <c r="K36" i="1"/>
  <c r="M36" i="1" s="1"/>
  <c r="K37" i="1"/>
  <c r="M37" i="1" s="1"/>
  <c r="K38" i="1"/>
  <c r="M38" i="1" s="1"/>
  <c r="K39" i="1"/>
  <c r="M39" i="1" s="1"/>
  <c r="K40" i="1"/>
  <c r="M40" i="1" s="1"/>
  <c r="K41" i="1"/>
  <c r="M41" i="1" s="1"/>
  <c r="K42" i="1"/>
  <c r="M42" i="1" s="1"/>
  <c r="K43" i="1"/>
  <c r="M43" i="1" s="1"/>
  <c r="K44" i="1"/>
  <c r="M44" i="1" s="1"/>
  <c r="K45" i="1"/>
  <c r="M45" i="1" s="1"/>
  <c r="K46" i="1"/>
  <c r="M46" i="1" s="1"/>
  <c r="K47" i="1"/>
  <c r="M47" i="1" s="1"/>
  <c r="K48" i="1"/>
  <c r="M48" i="1" s="1"/>
  <c r="K49" i="1"/>
  <c r="M49" i="1" s="1"/>
  <c r="K50" i="1"/>
  <c r="M50" i="1" s="1"/>
  <c r="K51" i="1"/>
  <c r="M51" i="1" s="1"/>
  <c r="K52" i="1"/>
  <c r="M52" i="1" s="1"/>
  <c r="K53" i="1"/>
  <c r="M53" i="1" s="1"/>
  <c r="K54" i="1"/>
  <c r="M54" i="1" s="1"/>
  <c r="K55" i="1"/>
  <c r="M55" i="1" s="1"/>
  <c r="K56" i="1"/>
  <c r="M56" i="1" s="1"/>
  <c r="K57" i="1"/>
  <c r="M57" i="1" s="1"/>
  <c r="K58" i="1"/>
  <c r="M58" i="1" s="1"/>
  <c r="K59" i="1"/>
  <c r="M59" i="1" s="1"/>
  <c r="K60" i="1"/>
  <c r="M60" i="1" s="1"/>
  <c r="K61" i="1"/>
  <c r="M61" i="1" s="1"/>
  <c r="K62" i="1"/>
  <c r="M62" i="1" s="1"/>
  <c r="K63" i="1"/>
  <c r="M63" i="1" s="1"/>
  <c r="K64" i="1"/>
  <c r="M64" i="1" s="1"/>
  <c r="K2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2" i="1"/>
  <c r="M2" i="1" l="1"/>
  <c r="M92" i="1" s="1"/>
  <c r="M80" i="1"/>
  <c r="M90" i="1"/>
  <c r="M74" i="1"/>
  <c r="M91" i="1"/>
  <c r="M75" i="1"/>
  <c r="M85" i="1"/>
  <c r="N64" i="1"/>
  <c r="N54" i="1"/>
  <c r="N53" i="1"/>
  <c r="N52" i="1"/>
  <c r="N51" i="1"/>
  <c r="N48" i="1"/>
  <c r="N45" i="1"/>
  <c r="N44" i="1"/>
  <c r="N43" i="1"/>
  <c r="N33" i="1"/>
  <c r="N32" i="1"/>
  <c r="N31" i="1"/>
  <c r="N28" i="1"/>
  <c r="N27" i="1"/>
  <c r="N26" i="1"/>
  <c r="N25" i="1"/>
  <c r="N24" i="1"/>
  <c r="N20" i="1"/>
  <c r="N17" i="1"/>
  <c r="N14" i="1"/>
  <c r="N8" i="1"/>
  <c r="N7" i="1"/>
  <c r="N6" i="1"/>
  <c r="N3" i="1"/>
  <c r="N50" i="1"/>
  <c r="N49" i="1"/>
  <c r="N47" i="1"/>
  <c r="N46" i="1"/>
  <c r="N39" i="1"/>
  <c r="N38" i="1"/>
  <c r="N37" i="1"/>
  <c r="N36" i="1"/>
  <c r="N35" i="1"/>
  <c r="N34" i="1"/>
  <c r="N30" i="1"/>
  <c r="N29" i="1"/>
  <c r="N19" i="1"/>
  <c r="N18" i="1"/>
  <c r="N16" i="1"/>
  <c r="N15" i="1"/>
  <c r="N13" i="1"/>
  <c r="N12" i="1"/>
  <c r="N5" i="1"/>
  <c r="N4" i="1"/>
  <c r="N63" i="1"/>
  <c r="N62" i="1"/>
  <c r="N61" i="1"/>
  <c r="N60" i="1"/>
  <c r="N59" i="1"/>
  <c r="N58" i="1"/>
  <c r="N57" i="1"/>
  <c r="N56" i="1"/>
  <c r="N55" i="1"/>
  <c r="N23" i="1"/>
  <c r="N22" i="1"/>
  <c r="N21" i="1"/>
  <c r="N11" i="1"/>
  <c r="N10" i="1"/>
  <c r="N9" i="1"/>
  <c r="N42" i="1"/>
  <c r="N41" i="1"/>
  <c r="N40" i="1"/>
  <c r="M89" i="1" l="1"/>
  <c r="M79" i="1"/>
  <c r="M68" i="1"/>
  <c r="M78" i="1"/>
  <c r="M67" i="1"/>
  <c r="M84" i="1"/>
  <c r="M73" i="1"/>
  <c r="M69" i="1"/>
  <c r="M83" i="1"/>
  <c r="M77" i="1"/>
  <c r="M82" i="1"/>
  <c r="M72" i="1"/>
  <c r="M88" i="1"/>
  <c r="M81" i="1"/>
  <c r="M71" i="1"/>
  <c r="M87" i="1"/>
  <c r="M70" i="1"/>
  <c r="M86" i="1"/>
  <c r="M76" i="1"/>
  <c r="N2" i="1"/>
  <c r="L81" i="1" l="1"/>
  <c r="N81" i="1" s="1"/>
  <c r="L78" i="1"/>
  <c r="L67" i="1"/>
  <c r="L91" i="1"/>
  <c r="L73" i="1"/>
  <c r="N73" i="1" s="1"/>
  <c r="L89" i="1"/>
  <c r="L83" i="1"/>
  <c r="L79" i="1"/>
  <c r="N79" i="1" s="1"/>
  <c r="L80" i="1"/>
  <c r="N80" i="1" s="1"/>
  <c r="L86" i="1"/>
  <c r="L85" i="1"/>
  <c r="L70" i="1"/>
  <c r="N70" i="1" s="1"/>
  <c r="L92" i="1"/>
  <c r="L75" i="1"/>
  <c r="N75" i="1" s="1"/>
  <c r="L82" i="1"/>
  <c r="L69" i="1"/>
  <c r="N69" i="1" s="1"/>
  <c r="L76" i="1"/>
  <c r="N76" i="1" s="1"/>
  <c r="L88" i="1"/>
  <c r="L71" i="1"/>
  <c r="N71" i="1" s="1"/>
  <c r="L68" i="1"/>
  <c r="N68" i="1" s="1"/>
  <c r="L77" i="1"/>
  <c r="N77" i="1" s="1"/>
  <c r="L72" i="1"/>
  <c r="N72" i="1" s="1"/>
  <c r="L84" i="1"/>
  <c r="L90" i="1"/>
  <c r="L74" i="1"/>
  <c r="N74" i="1" s="1"/>
  <c r="L87" i="1"/>
  <c r="N90" i="1"/>
  <c r="N85" i="1"/>
  <c r="N83" i="1"/>
  <c r="N67" i="1"/>
  <c r="N89" i="1"/>
  <c r="N87" i="1"/>
  <c r="N88" i="1"/>
  <c r="N86" i="1"/>
  <c r="N78" i="1"/>
  <c r="N84" i="1"/>
  <c r="N82" i="1"/>
  <c r="N92" i="1"/>
  <c r="N91" i="1"/>
</calcChain>
</file>

<file path=xl/sharedStrings.xml><?xml version="1.0" encoding="utf-8"?>
<sst xmlns="http://schemas.openxmlformats.org/spreadsheetml/2006/main" count="515" uniqueCount="225">
  <si>
    <t>BHK Ini</t>
  </si>
  <si>
    <t xml:space="preserve">Bart                               </t>
  </si>
  <si>
    <t>N</t>
  </si>
  <si>
    <t xml:space="preserve">Filip                              </t>
  </si>
  <si>
    <t xml:space="preserve">Ian                                </t>
  </si>
  <si>
    <t xml:space="preserve">Koen                               </t>
  </si>
  <si>
    <t xml:space="preserve">Yves                               </t>
  </si>
  <si>
    <t>F</t>
  </si>
  <si>
    <t>GS21X</t>
  </si>
  <si>
    <t>GS01X</t>
  </si>
  <si>
    <t>SU22X</t>
  </si>
  <si>
    <t>SU02X</t>
  </si>
  <si>
    <t>SM21U</t>
  </si>
  <si>
    <t>SM01S</t>
  </si>
  <si>
    <t>SU40X</t>
  </si>
  <si>
    <t xml:space="preserve">Jan-bart                           </t>
  </si>
  <si>
    <t>SU27X</t>
  </si>
  <si>
    <t>SU07X</t>
  </si>
  <si>
    <t xml:space="preserve">Jonathan                           </t>
  </si>
  <si>
    <t xml:space="preserve">Nicolas                            </t>
  </si>
  <si>
    <t xml:space="preserve">Robbe                              </t>
  </si>
  <si>
    <t xml:space="preserve">Peter                              </t>
  </si>
  <si>
    <t xml:space="preserve">Kaat                               </t>
  </si>
  <si>
    <t>CT23X</t>
  </si>
  <si>
    <t>CT01X</t>
  </si>
  <si>
    <t>AS11%</t>
  </si>
  <si>
    <t>AT01%</t>
  </si>
  <si>
    <t>EN22X</t>
  </si>
  <si>
    <t>GT01X</t>
  </si>
  <si>
    <t>EN21C</t>
  </si>
  <si>
    <t>EN01X</t>
  </si>
  <si>
    <t>AT24H</t>
  </si>
  <si>
    <t>SM21S</t>
  </si>
  <si>
    <t xml:space="preserve">Frank                              </t>
  </si>
  <si>
    <t xml:space="preserve">Gerty                              </t>
  </si>
  <si>
    <t xml:space="preserve">Günther                            </t>
  </si>
  <si>
    <t>AT24P</t>
  </si>
  <si>
    <t>MS22A</t>
  </si>
  <si>
    <t>GT23S</t>
  </si>
  <si>
    <t xml:space="preserve">Sébastien                          </t>
  </si>
  <si>
    <t xml:space="preserve">Natasja                            </t>
  </si>
  <si>
    <t>CI21X</t>
  </si>
  <si>
    <t xml:space="preserve">Muriel                             </t>
  </si>
  <si>
    <t>CT21X</t>
  </si>
  <si>
    <t xml:space="preserve">Stéphane                           </t>
  </si>
  <si>
    <t>CT21C</t>
  </si>
  <si>
    <t xml:space="preserve">Gunther                            </t>
  </si>
  <si>
    <t xml:space="preserve">Sacha                              </t>
  </si>
  <si>
    <t xml:space="preserve">Isabelle                           </t>
  </si>
  <si>
    <t>EN21M</t>
  </si>
  <si>
    <t xml:space="preserve">Karel                              </t>
  </si>
  <si>
    <t xml:space="preserve">Valentin                           </t>
  </si>
  <si>
    <t xml:space="preserve">Loïc                               </t>
  </si>
  <si>
    <t>GS21P</t>
  </si>
  <si>
    <t>GS01L</t>
  </si>
  <si>
    <t>GT22W</t>
  </si>
  <si>
    <t xml:space="preserve">Erwin                              </t>
  </si>
  <si>
    <t xml:space="preserve">Arnaud                             </t>
  </si>
  <si>
    <t>SU33P</t>
  </si>
  <si>
    <t xml:space="preserve">Cédric                             </t>
  </si>
  <si>
    <t xml:space="preserve">Gert                               </t>
  </si>
  <si>
    <t xml:space="preserve">Ronny                              </t>
  </si>
  <si>
    <t xml:space="preserve">Kurt                               </t>
  </si>
  <si>
    <t>AT24S</t>
  </si>
  <si>
    <t>NS27X</t>
  </si>
  <si>
    <t>NT01%</t>
  </si>
  <si>
    <t xml:space="preserve">Wouter                             </t>
  </si>
  <si>
    <t xml:space="preserve">Eric                               </t>
  </si>
  <si>
    <t>SU33O</t>
  </si>
  <si>
    <t xml:space="preserve">Caroline                           </t>
  </si>
  <si>
    <t xml:space="preserve">Pascal                             </t>
  </si>
  <si>
    <t xml:space="preserve">Brian                              </t>
  </si>
  <si>
    <t>NT21M</t>
  </si>
  <si>
    <t>AS31O</t>
  </si>
  <si>
    <t xml:space="preserve">Jozef                              </t>
  </si>
  <si>
    <t xml:space="preserve">Frédéric                           </t>
  </si>
  <si>
    <t xml:space="preserve">David                              </t>
  </si>
  <si>
    <t>AT24F</t>
  </si>
  <si>
    <t xml:space="preserve">Guy                                </t>
  </si>
  <si>
    <t xml:space="preserve">Jan                                </t>
  </si>
  <si>
    <t>16</t>
  </si>
  <si>
    <t>14</t>
  </si>
  <si>
    <t>21</t>
  </si>
  <si>
    <t>Candidats restants</t>
  </si>
  <si>
    <t>Pourcentage</t>
  </si>
  <si>
    <t>AC01%</t>
  </si>
  <si>
    <t>CI01X</t>
  </si>
  <si>
    <t>1</t>
  </si>
  <si>
    <t>4</t>
  </si>
  <si>
    <t>7</t>
  </si>
  <si>
    <t>10</t>
  </si>
  <si>
    <t>13</t>
  </si>
  <si>
    <t>19</t>
  </si>
  <si>
    <t>22</t>
  </si>
  <si>
    <t>25</t>
  </si>
  <si>
    <t>28</t>
  </si>
  <si>
    <t>31</t>
  </si>
  <si>
    <t>34</t>
  </si>
  <si>
    <t>37</t>
  </si>
  <si>
    <t>40</t>
  </si>
  <si>
    <t>43</t>
  </si>
  <si>
    <t>46</t>
  </si>
  <si>
    <t>49</t>
  </si>
  <si>
    <t>52</t>
  </si>
  <si>
    <t>55</t>
  </si>
  <si>
    <t>58</t>
  </si>
  <si>
    <t>61</t>
  </si>
  <si>
    <t>64</t>
  </si>
  <si>
    <t>67</t>
  </si>
  <si>
    <t>70</t>
  </si>
  <si>
    <t>73</t>
  </si>
  <si>
    <t>76</t>
  </si>
  <si>
    <t>79</t>
  </si>
  <si>
    <t>82</t>
  </si>
  <si>
    <t>85</t>
  </si>
  <si>
    <t>88</t>
  </si>
  <si>
    <t>91</t>
  </si>
  <si>
    <t>94</t>
  </si>
  <si>
    <t>97</t>
  </si>
  <si>
    <t>100</t>
  </si>
  <si>
    <t>103</t>
  </si>
  <si>
    <t>106</t>
  </si>
  <si>
    <t>109</t>
  </si>
  <si>
    <t>112</t>
  </si>
  <si>
    <t>115</t>
  </si>
  <si>
    <t>118</t>
  </si>
  <si>
    <t>121</t>
  </si>
  <si>
    <t>124</t>
  </si>
  <si>
    <t>127</t>
  </si>
  <si>
    <t>130</t>
  </si>
  <si>
    <t>133</t>
  </si>
  <si>
    <t>136</t>
  </si>
  <si>
    <t>139</t>
  </si>
  <si>
    <t>142</t>
  </si>
  <si>
    <t>145</t>
  </si>
  <si>
    <t>148</t>
  </si>
  <si>
    <t>151</t>
  </si>
  <si>
    <t>154</t>
  </si>
  <si>
    <t>157</t>
  </si>
  <si>
    <t>160</t>
  </si>
  <si>
    <t>163</t>
  </si>
  <si>
    <t>166</t>
  </si>
  <si>
    <t>169</t>
  </si>
  <si>
    <t>172</t>
  </si>
  <si>
    <t>175</t>
  </si>
  <si>
    <t>178</t>
  </si>
  <si>
    <t>181</t>
  </si>
  <si>
    <t>184</t>
  </si>
  <si>
    <t>187</t>
  </si>
  <si>
    <t>A</t>
  </si>
  <si>
    <t>B</t>
  </si>
  <si>
    <t>C</t>
  </si>
  <si>
    <t>D</t>
  </si>
  <si>
    <t>E</t>
  </si>
  <si>
    <t>G</t>
  </si>
  <si>
    <t>J</t>
  </si>
  <si>
    <t>H</t>
  </si>
  <si>
    <t>I</t>
  </si>
  <si>
    <t>K</t>
  </si>
  <si>
    <t>L</t>
  </si>
  <si>
    <t>M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</si>
  <si>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</si>
  <si>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</si>
  <si>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</si>
  <si>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</si>
  <si>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</si>
  <si>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</si>
  <si>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</si>
  <si>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</si>
  <si>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</si>
  <si>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</si>
  <si>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</si>
  <si>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</si>
  <si>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</si>
  <si>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</si>
  <si>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VV</t>
  </si>
  <si>
    <t>ERV</t>
  </si>
  <si>
    <t>THTH</t>
  </si>
  <si>
    <t>CVZV</t>
  </si>
  <si>
    <t>VDVR</t>
  </si>
  <si>
    <t>VEREH</t>
  </si>
  <si>
    <t>NRN</t>
  </si>
  <si>
    <t>EZVZV</t>
  </si>
  <si>
    <t>BERB</t>
  </si>
  <si>
    <t>TT</t>
  </si>
  <si>
    <t>PDKBN</t>
  </si>
  <si>
    <t>JDUDU</t>
  </si>
  <si>
    <t>ARTKD</t>
  </si>
  <si>
    <t>DHIFE</t>
  </si>
  <si>
    <t>POIL</t>
  </si>
  <si>
    <t>EE</t>
  </si>
  <si>
    <t>KR</t>
  </si>
  <si>
    <t>KJRE</t>
  </si>
  <si>
    <t>PAAL</t>
  </si>
  <si>
    <t>POL</t>
  </si>
  <si>
    <t>TUL</t>
  </si>
  <si>
    <t>TAL</t>
  </si>
  <si>
    <t>TOL</t>
  </si>
  <si>
    <t>TYYH</t>
  </si>
  <si>
    <t>NHS</t>
  </si>
  <si>
    <t>WERT</t>
  </si>
  <si>
    <t>WESD</t>
  </si>
  <si>
    <t>WUHT</t>
  </si>
  <si>
    <t>AZS</t>
  </si>
  <si>
    <t>AQQ</t>
  </si>
  <si>
    <t>PLI</t>
  </si>
  <si>
    <t>NER</t>
  </si>
  <si>
    <t>NSA</t>
  </si>
  <si>
    <t>nom</t>
  </si>
  <si>
    <t>Numero</t>
  </si>
  <si>
    <t>Prenom</t>
  </si>
  <si>
    <t>Rang</t>
  </si>
  <si>
    <t>novice</t>
  </si>
  <si>
    <t>sexe</t>
  </si>
  <si>
    <t>choix</t>
  </si>
  <si>
    <t>Score 1</t>
  </si>
  <si>
    <t>Score 2</t>
  </si>
  <si>
    <t>Score 3</t>
  </si>
  <si>
    <t>Score 2+3</t>
  </si>
  <si>
    <t>TOTAL</t>
  </si>
  <si>
    <t>Vainqueur</t>
  </si>
  <si>
    <t>Vainqueur choix</t>
  </si>
  <si>
    <t>Medailles dispo</t>
  </si>
  <si>
    <t>Candidat à la médaille</t>
  </si>
  <si>
    <t>Médailles restantes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</si>
</sst>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Tahoma"/>
      <family val="2"/>
    </font>
    <font>
      <sz val="11"/>
      <color rgb="FFFF0000"/>
      <name val="Tahoma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left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49" fontId="1" fillId="4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center"/>
    </xf>
    <xf numFmtId="0" fontId="0" fillId="0" borderId="0" xfId="0" applyBorder="1"/>
    <xf numFmtId="9" fontId="0" fillId="0" borderId="0" xfId="0" applyNumberFormat="1" applyBorder="1"/>
    <xf numFmtId="0" fontId="3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5" xfId="0" applyFont="1" applyBorder="1"/>
    <xf numFmtId="0" fontId="0" fillId="0" borderId="6" xfId="0" applyFont="1" applyBorder="1"/>
    <xf numFmtId="9" fontId="0" fillId="0" borderId="1" xfId="0" applyNumberFormat="1" applyBorder="1"/>
    <xf numFmtId="0" fontId="0" fillId="0" borderId="8" xfId="0" applyBorder="1"/>
    <xf numFmtId="9" fontId="0" fillId="0" borderId="3" xfId="0" applyNumberForma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9" fontId="0" fillId="0" borderId="4" xfId="0" applyNumberFormat="1" applyBorder="1"/>
    <xf numFmtId="0" fontId="0" fillId="0" borderId="13" xfId="0" applyBorder="1"/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5" fillId="0" borderId="0" xfId="0" applyFont="1" applyBorder="1"/>
    <xf numFmtId="9" fontId="5" fillId="0" borderId="0" xfId="0" applyNumberFormat="1" applyFont="1" applyBorder="1"/>
    <xf numFmtId="49" fontId="6" fillId="0" borderId="1" xfId="0" applyNumberFormat="1" applyFont="1" applyBorder="1" applyAlignment="1">
      <alignment horizontal="center"/>
    </xf>
    <xf numFmtId="0" fontId="1" fillId="2" borderId="2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/>
    </xf>
    <xf numFmtId="0" fontId="5" fillId="0" borderId="7" xfId="0" applyNumberFormat="1" applyFont="1" applyBorder="1"/>
    <xf numFmtId="0" fontId="0" fillId="0" borderId="3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0" fillId="0" borderId="0" xfId="0" applyNumberFormat="1" applyBorder="1"/>
    <xf numFmtId="0" fontId="0" fillId="0" borderId="0" xfId="0" applyNumberFormat="1"/>
    <xf numFmtId="0" fontId="0" fillId="0" borderId="3" xfId="0" applyNumberFormat="1" applyBorder="1"/>
    <xf numFmtId="0" fontId="0" fillId="0" borderId="1" xfId="0" applyNumberFormat="1" applyBorder="1"/>
    <xf numFmtId="0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checked="Checked" firstButton="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lockText="1" noThreeD="1"/>
</file>

<file path=xl/ctrlProps/ctrlProp13.xml><?xml version="1.0" encoding="utf-8"?>
<formControlPr xmlns="http://schemas.microsoft.com/office/spreadsheetml/2009/9/main" objectType="Radio" lockText="1" noThreeD="1"/>
</file>

<file path=xl/ctrlProps/ctrlProp14.xml><?xml version="1.0" encoding="utf-8"?>
<formControlPr xmlns="http://schemas.microsoft.com/office/spreadsheetml/2009/9/main" objectType="Radio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</xdr:colOff>
          <xdr:row>67</xdr:row>
          <xdr:rowOff>28575</xdr:rowOff>
        </xdr:from>
        <xdr:to>
          <xdr:col>4</xdr:col>
          <xdr:colOff>409575</xdr:colOff>
          <xdr:row>70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66</xdr:row>
          <xdr:rowOff>0</xdr:rowOff>
        </xdr:from>
        <xdr:to>
          <xdr:col>2</xdr:col>
          <xdr:colOff>0</xdr:colOff>
          <xdr:row>67</xdr:row>
          <xdr:rowOff>28575</xdr:rowOff>
        </xdr:to>
        <xdr:sp macro="" textlink="">
          <xdr:nvSpPr>
            <xdr:cNvPr id="1061" name="Option Butto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TOUT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0</xdr:rowOff>
        </xdr:from>
        <xdr:to>
          <xdr:col>2</xdr:col>
          <xdr:colOff>0</xdr:colOff>
          <xdr:row>68</xdr:row>
          <xdr:rowOff>28575</xdr:rowOff>
        </xdr:to>
        <xdr:sp macro="" textlink="">
          <xdr:nvSpPr>
            <xdr:cNvPr id="1063" name="Option Butto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AC01%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67</xdr:row>
          <xdr:rowOff>180975</xdr:rowOff>
        </xdr:from>
        <xdr:to>
          <xdr:col>2</xdr:col>
          <xdr:colOff>0</xdr:colOff>
          <xdr:row>69</xdr:row>
          <xdr:rowOff>19050</xdr:rowOff>
        </xdr:to>
        <xdr:sp macro="" textlink="">
          <xdr:nvSpPr>
            <xdr:cNvPr id="1064" name="Option Butto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AS11%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68</xdr:row>
          <xdr:rowOff>180975</xdr:rowOff>
        </xdr:from>
        <xdr:to>
          <xdr:col>2</xdr:col>
          <xdr:colOff>0</xdr:colOff>
          <xdr:row>70</xdr:row>
          <xdr:rowOff>19050</xdr:rowOff>
        </xdr:to>
        <xdr:sp macro="" textlink="">
          <xdr:nvSpPr>
            <xdr:cNvPr id="1065" name="Option 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AT01%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69</xdr:row>
          <xdr:rowOff>171450</xdr:rowOff>
        </xdr:from>
        <xdr:to>
          <xdr:col>2</xdr:col>
          <xdr:colOff>0</xdr:colOff>
          <xdr:row>71</xdr:row>
          <xdr:rowOff>9525</xdr:rowOff>
        </xdr:to>
        <xdr:sp macro="" textlink="">
          <xdr:nvSpPr>
            <xdr:cNvPr id="1066" name="Option Butto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CI01X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70</xdr:row>
          <xdr:rowOff>171450</xdr:rowOff>
        </xdr:from>
        <xdr:to>
          <xdr:col>2</xdr:col>
          <xdr:colOff>0</xdr:colOff>
          <xdr:row>72</xdr:row>
          <xdr:rowOff>9525</xdr:rowOff>
        </xdr:to>
        <xdr:sp macro="" textlink="">
          <xdr:nvSpPr>
            <xdr:cNvPr id="1067" name="Option Butto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CT01X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71</xdr:row>
          <xdr:rowOff>171450</xdr:rowOff>
        </xdr:from>
        <xdr:to>
          <xdr:col>2</xdr:col>
          <xdr:colOff>0</xdr:colOff>
          <xdr:row>73</xdr:row>
          <xdr:rowOff>9525</xdr:rowOff>
        </xdr:to>
        <xdr:sp macro="" textlink="">
          <xdr:nvSpPr>
            <xdr:cNvPr id="1068" name="Option Butto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EN01X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72</xdr:row>
          <xdr:rowOff>171450</xdr:rowOff>
        </xdr:from>
        <xdr:to>
          <xdr:col>2</xdr:col>
          <xdr:colOff>0</xdr:colOff>
          <xdr:row>74</xdr:row>
          <xdr:rowOff>9525</xdr:rowOff>
        </xdr:to>
        <xdr:sp macro="" textlink="">
          <xdr:nvSpPr>
            <xdr:cNvPr id="1069" name="Option Butto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GS01X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73</xdr:row>
          <xdr:rowOff>171450</xdr:rowOff>
        </xdr:from>
        <xdr:to>
          <xdr:col>2</xdr:col>
          <xdr:colOff>0</xdr:colOff>
          <xdr:row>75</xdr:row>
          <xdr:rowOff>9525</xdr:rowOff>
        </xdr:to>
        <xdr:sp macro="" textlink="">
          <xdr:nvSpPr>
            <xdr:cNvPr id="1070" name="Option Butto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GS01L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74</xdr:row>
          <xdr:rowOff>171450</xdr:rowOff>
        </xdr:from>
        <xdr:to>
          <xdr:col>2</xdr:col>
          <xdr:colOff>0</xdr:colOff>
          <xdr:row>76</xdr:row>
          <xdr:rowOff>9525</xdr:rowOff>
        </xdr:to>
        <xdr:sp macro="" textlink="">
          <xdr:nvSpPr>
            <xdr:cNvPr id="1071" name="Option Butto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GT01X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75</xdr:row>
          <xdr:rowOff>161925</xdr:rowOff>
        </xdr:from>
        <xdr:to>
          <xdr:col>2</xdr:col>
          <xdr:colOff>0</xdr:colOff>
          <xdr:row>77</xdr:row>
          <xdr:rowOff>0</xdr:rowOff>
        </xdr:to>
        <xdr:sp macro="" textlink="">
          <xdr:nvSpPr>
            <xdr:cNvPr id="1072" name="Option Butto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NT01%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76</xdr:row>
          <xdr:rowOff>161925</xdr:rowOff>
        </xdr:from>
        <xdr:to>
          <xdr:col>2</xdr:col>
          <xdr:colOff>0</xdr:colOff>
          <xdr:row>78</xdr:row>
          <xdr:rowOff>0</xdr:rowOff>
        </xdr:to>
        <xdr:sp macro="" textlink="">
          <xdr:nvSpPr>
            <xdr:cNvPr id="1073" name="Option Butto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SM01S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77</xdr:row>
          <xdr:rowOff>161925</xdr:rowOff>
        </xdr:from>
        <xdr:to>
          <xdr:col>2</xdr:col>
          <xdr:colOff>0</xdr:colOff>
          <xdr:row>79</xdr:row>
          <xdr:rowOff>0</xdr:rowOff>
        </xdr:to>
        <xdr:sp macro="" textlink="">
          <xdr:nvSpPr>
            <xdr:cNvPr id="1074" name="Option 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SU02X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78</xdr:row>
          <xdr:rowOff>161925</xdr:rowOff>
        </xdr:from>
        <xdr:to>
          <xdr:col>2</xdr:col>
          <xdr:colOff>0</xdr:colOff>
          <xdr:row>80</xdr:row>
          <xdr:rowOff>0</xdr:rowOff>
        </xdr:to>
        <xdr:sp macro="" textlink="">
          <xdr:nvSpPr>
            <xdr:cNvPr id="1075" name="Option 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SU07X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80</xdr:row>
          <xdr:rowOff>0</xdr:rowOff>
        </xdr:from>
        <xdr:to>
          <xdr:col>2</xdr:col>
          <xdr:colOff>0</xdr:colOff>
          <xdr:row>81</xdr:row>
          <xdr:rowOff>28575</xdr:rowOff>
        </xdr:to>
        <xdr:sp macro="" textlink="">
          <xdr:nvSpPr>
            <xdr:cNvPr id="1076" name="Option 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81</xdr:row>
          <xdr:rowOff>0</xdr:rowOff>
        </xdr:from>
        <xdr:to>
          <xdr:col>2</xdr:col>
          <xdr:colOff>0</xdr:colOff>
          <xdr:row>82</xdr:row>
          <xdr:rowOff>28575</xdr:rowOff>
        </xdr:to>
        <xdr:sp macro="" textlink="">
          <xdr:nvSpPr>
            <xdr:cNvPr id="1077" name="Option Butto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O94"/>
  <sheetViews>
    <sheetView tabSelected="1" workbookViewId="0">
      <selection activeCell="H1" sqref="H1:I1048576"/>
    </sheetView>
  </sheetViews>
  <sheetFormatPr baseColWidth="10" defaultColWidth="9" defaultRowHeight="15" x14ac:dyDescent="0.25"/>
  <cols>
    <col min="1" max="1" width="8" customWidth="1"/>
    <col min="2" max="2" width="26.140625" customWidth="1"/>
    <col min="3" max="3" width="11.42578125" customWidth="1"/>
    <col min="4" max="4" width="7" customWidth="1"/>
    <col min="5" max="5" width="6.42578125" customWidth="1"/>
    <col min="6" max="6" width="8" customWidth="1"/>
    <col min="7" max="7" width="7.85546875" customWidth="1"/>
    <col min="8" max="8" width="14.5703125" style="39" customWidth="1"/>
    <col min="9" max="9" width="15.28515625" style="39" customWidth="1"/>
    <col min="10" max="10" width="21.42578125" style="39" bestFit="1" customWidth="1"/>
    <col min="11" max="11" width="21.42578125" customWidth="1"/>
    <col min="12" max="12" width="16.85546875" bestFit="1" customWidth="1"/>
    <col min="13" max="13" width="16.42578125" bestFit="1" customWidth="1"/>
    <col min="14" max="14" width="22.42578125" bestFit="1" customWidth="1"/>
  </cols>
  <sheetData>
    <row r="1" spans="1:14" x14ac:dyDescent="0.25">
      <c r="A1" s="1" t="s">
        <v>209</v>
      </c>
      <c r="B1" s="2" t="s">
        <v>208</v>
      </c>
      <c r="C1" s="2" t="s">
        <v>210</v>
      </c>
      <c r="D1" s="1" t="s">
        <v>211</v>
      </c>
      <c r="E1" s="1" t="s">
        <v>213</v>
      </c>
      <c r="F1" s="1" t="s">
        <v>0</v>
      </c>
      <c r="G1" s="1" t="s">
        <v>214</v>
      </c>
      <c r="H1" s="32" t="s">
        <v>215</v>
      </c>
      <c r="I1" s="32" t="s">
        <v>216</v>
      </c>
      <c r="J1" s="32" t="s">
        <v>217</v>
      </c>
      <c r="K1" s="3" t="s">
        <v>218</v>
      </c>
      <c r="L1" s="3" t="s">
        <v>219</v>
      </c>
      <c r="M1" s="3" t="s">
        <v>220</v>
      </c>
      <c r="N1" s="3" t="s">
        <v>221</v>
      </c>
    </row>
    <row r="2" spans="1:14" x14ac:dyDescent="0.25">
      <c r="A2" s="4" t="s">
        <v>87</v>
      </c>
      <c r="B2" s="4" t="s">
        <v>149</v>
      </c>
      <c r="C2" s="4" t="s">
        <v>1</v>
      </c>
      <c r="D2" s="5" t="s">
        <v>212</v>
      </c>
      <c r="E2" s="5" t="s">
        <v>160</v>
      </c>
      <c r="F2" s="5" t="s">
        <v>8</v>
      </c>
      <c r="G2" s="5" t="s">
        <v>9</v>
      </c>
      <c r="H2" s="8">
        <v>14.89</v>
      </c>
      <c r="I2" s="8">
        <v>23.8</v>
      </c>
      <c r="J2" s="33">
        <v>29.25</v>
      </c>
      <c r="K2" s="10">
        <f>I2+J2</f>
        <v>53.05</v>
      </c>
      <c r="L2" s="31">
        <f>H2+I2+J2</f>
        <v>67.94</v>
      </c>
      <c r="M2" s="6" t="str">
        <f>IF(K2&lt;40,"ECHEC","")</f>
        <v/>
      </c>
      <c r="N2" s="6" t="str">
        <f>IF(M2="Y",G2,"")</f>
        <v/>
      </c>
    </row>
    <row r="3" spans="1:14" x14ac:dyDescent="0.25">
      <c r="A3" s="4" t="s">
        <v>88</v>
      </c>
      <c r="B3" s="4" t="s">
        <v>150</v>
      </c>
      <c r="C3" s="4" t="s">
        <v>3</v>
      </c>
      <c r="D3" s="5" t="s">
        <v>212</v>
      </c>
      <c r="E3" s="5" t="s">
        <v>160</v>
      </c>
      <c r="F3" s="5" t="s">
        <v>10</v>
      </c>
      <c r="G3" s="5" t="s">
        <v>11</v>
      </c>
      <c r="H3" s="8">
        <v>12.87</v>
      </c>
      <c r="I3" s="8">
        <v>30.38</v>
      </c>
      <c r="J3" s="33">
        <v>31.82</v>
      </c>
      <c r="K3" s="10">
        <f t="shared" ref="K3:K64" si="0">I3+J3</f>
        <v>62.2</v>
      </c>
      <c r="L3" s="31">
        <f t="shared" ref="L3:L64" si="1">H3+I3+J3</f>
        <v>75.069999999999993</v>
      </c>
      <c r="M3" s="6" t="str">
        <f t="shared" ref="M3:M64" si="2">IF(K3&lt;40,"ECHEC","")</f>
        <v/>
      </c>
      <c r="N3" s="6" t="str">
        <f>IF(M3="Y",G3,"")</f>
        <v/>
      </c>
    </row>
    <row r="4" spans="1:14" x14ac:dyDescent="0.25">
      <c r="A4" s="4" t="s">
        <v>89</v>
      </c>
      <c r="B4" s="4" t="s">
        <v>151</v>
      </c>
      <c r="C4" s="4" t="s">
        <v>4</v>
      </c>
      <c r="D4" s="5" t="s">
        <v>212</v>
      </c>
      <c r="E4" s="5" t="s">
        <v>160</v>
      </c>
      <c r="F4" s="5" t="s">
        <v>12</v>
      </c>
      <c r="G4" s="5" t="s">
        <v>13</v>
      </c>
      <c r="H4" s="8">
        <v>12.42</v>
      </c>
      <c r="I4" s="8">
        <v>22.85</v>
      </c>
      <c r="J4" s="33">
        <v>26.49</v>
      </c>
      <c r="K4" s="10">
        <f t="shared" si="0"/>
        <v>49.34</v>
      </c>
      <c r="L4" s="31">
        <f t="shared" si="1"/>
        <v>61.760000000000005</v>
      </c>
      <c r="M4" s="6" t="str">
        <f t="shared" si="2"/>
        <v/>
      </c>
      <c r="N4" s="7" t="str">
        <f>IF(M4="Y",G4,IF(M5="Y",G5,""))</f>
        <v/>
      </c>
    </row>
    <row r="5" spans="1:14" x14ac:dyDescent="0.25">
      <c r="A5" s="4" t="s">
        <v>90</v>
      </c>
      <c r="B5" s="4" t="s">
        <v>152</v>
      </c>
      <c r="C5" s="4" t="s">
        <v>4</v>
      </c>
      <c r="D5" s="5" t="s">
        <v>212</v>
      </c>
      <c r="E5" s="5" t="s">
        <v>160</v>
      </c>
      <c r="F5" s="5" t="s">
        <v>12</v>
      </c>
      <c r="G5" s="5" t="s">
        <v>11</v>
      </c>
      <c r="H5" s="8">
        <v>12.42</v>
      </c>
      <c r="I5" s="8">
        <v>22.85</v>
      </c>
      <c r="J5" s="33">
        <v>26.49</v>
      </c>
      <c r="K5" s="10">
        <f t="shared" si="0"/>
        <v>49.34</v>
      </c>
      <c r="L5" s="31">
        <f t="shared" si="1"/>
        <v>61.760000000000005</v>
      </c>
      <c r="M5" s="6" t="str">
        <f t="shared" si="2"/>
        <v/>
      </c>
      <c r="N5" s="7" t="str">
        <f>IF(M5="Y",G5,IF(M4="Y",G4,""))</f>
        <v/>
      </c>
    </row>
    <row r="6" spans="1:14" x14ac:dyDescent="0.25">
      <c r="A6" s="4" t="s">
        <v>91</v>
      </c>
      <c r="B6" s="4" t="s">
        <v>153</v>
      </c>
      <c r="C6" s="4" t="s">
        <v>5</v>
      </c>
      <c r="D6" s="5" t="s">
        <v>212</v>
      </c>
      <c r="E6" s="5" t="s">
        <v>160</v>
      </c>
      <c r="F6" s="5" t="s">
        <v>14</v>
      </c>
      <c r="G6" s="5" t="s">
        <v>11</v>
      </c>
      <c r="H6" s="8">
        <v>12.96</v>
      </c>
      <c r="I6" s="8">
        <v>31.62</v>
      </c>
      <c r="J6" s="33">
        <v>29.94</v>
      </c>
      <c r="K6" s="10">
        <f t="shared" si="0"/>
        <v>61.56</v>
      </c>
      <c r="L6" s="31">
        <f t="shared" si="1"/>
        <v>74.52</v>
      </c>
      <c r="M6" s="6" t="str">
        <f t="shared" si="2"/>
        <v/>
      </c>
      <c r="N6" s="6" t="str">
        <f>IF(M6="Y",G6,"")</f>
        <v/>
      </c>
    </row>
    <row r="7" spans="1:14" x14ac:dyDescent="0.25">
      <c r="A7" s="4" t="s">
        <v>80</v>
      </c>
      <c r="B7" s="9" t="s">
        <v>7</v>
      </c>
      <c r="C7" s="4" t="s">
        <v>6</v>
      </c>
      <c r="D7" s="5" t="s">
        <v>212</v>
      </c>
      <c r="E7" s="5" t="s">
        <v>160</v>
      </c>
      <c r="F7" s="5" t="s">
        <v>8</v>
      </c>
      <c r="G7" s="5" t="s">
        <v>9</v>
      </c>
      <c r="H7" s="8">
        <v>14.13</v>
      </c>
      <c r="I7" s="8">
        <v>27.74</v>
      </c>
      <c r="J7" s="33">
        <v>29.37</v>
      </c>
      <c r="K7" s="10">
        <f t="shared" si="0"/>
        <v>57.11</v>
      </c>
      <c r="L7" s="31">
        <f t="shared" si="1"/>
        <v>71.239999999999995</v>
      </c>
      <c r="M7" s="6" t="str">
        <f t="shared" si="2"/>
        <v/>
      </c>
      <c r="N7" s="6" t="str">
        <f>IF(M7="Y",G7,"")</f>
        <v/>
      </c>
    </row>
    <row r="8" spans="1:14" x14ac:dyDescent="0.25">
      <c r="A8" s="4" t="s">
        <v>92</v>
      </c>
      <c r="B8" s="9" t="s">
        <v>154</v>
      </c>
      <c r="C8" s="4" t="s">
        <v>15</v>
      </c>
      <c r="D8" s="5" t="s">
        <v>212</v>
      </c>
      <c r="E8" s="5" t="s">
        <v>160</v>
      </c>
      <c r="F8" s="5" t="s">
        <v>16</v>
      </c>
      <c r="G8" s="5" t="s">
        <v>17</v>
      </c>
      <c r="H8" s="8">
        <v>11.72</v>
      </c>
      <c r="I8" s="8">
        <v>29.63</v>
      </c>
      <c r="J8" s="33">
        <v>15.65</v>
      </c>
      <c r="K8" s="10">
        <f t="shared" si="0"/>
        <v>45.28</v>
      </c>
      <c r="L8" s="31">
        <f t="shared" si="1"/>
        <v>57</v>
      </c>
      <c r="M8" s="6" t="str">
        <f t="shared" si="2"/>
        <v/>
      </c>
      <c r="N8" s="6" t="str">
        <f>IF(M8="Y",G8,"")</f>
        <v/>
      </c>
    </row>
    <row r="9" spans="1:14" x14ac:dyDescent="0.25">
      <c r="A9" s="4" t="s">
        <v>93</v>
      </c>
      <c r="B9" s="9" t="s">
        <v>156</v>
      </c>
      <c r="C9" s="4" t="s">
        <v>18</v>
      </c>
      <c r="D9" s="5" t="s">
        <v>212</v>
      </c>
      <c r="E9" s="5" t="s">
        <v>160</v>
      </c>
      <c r="F9" s="5" t="s">
        <v>23</v>
      </c>
      <c r="G9" s="5" t="s">
        <v>24</v>
      </c>
      <c r="H9" s="8">
        <v>15.3</v>
      </c>
      <c r="I9" s="8">
        <v>24.03</v>
      </c>
      <c r="J9" s="33">
        <v>19.829999999999998</v>
      </c>
      <c r="K9" s="10">
        <f t="shared" si="0"/>
        <v>43.86</v>
      </c>
      <c r="L9" s="31">
        <f t="shared" si="1"/>
        <v>59.16</v>
      </c>
      <c r="M9" s="6" t="str">
        <f t="shared" si="2"/>
        <v/>
      </c>
      <c r="N9" s="7" t="str">
        <f>IF(M9="Y",G9,IF(M10="Y",G10,IF(M11="Y",G11,"")))</f>
        <v/>
      </c>
    </row>
    <row r="10" spans="1:14" x14ac:dyDescent="0.25">
      <c r="A10" s="4" t="s">
        <v>94</v>
      </c>
      <c r="B10" s="9" t="s">
        <v>157</v>
      </c>
      <c r="C10" s="4" t="s">
        <v>18</v>
      </c>
      <c r="D10" s="5" t="s">
        <v>212</v>
      </c>
      <c r="E10" s="5" t="s">
        <v>160</v>
      </c>
      <c r="F10" s="5" t="s">
        <v>23</v>
      </c>
      <c r="G10" s="5" t="s">
        <v>25</v>
      </c>
      <c r="H10" s="8">
        <v>12.8</v>
      </c>
      <c r="I10" s="8">
        <v>24.03</v>
      </c>
      <c r="J10" s="33">
        <v>19.829999999999998</v>
      </c>
      <c r="K10" s="10">
        <f t="shared" si="0"/>
        <v>43.86</v>
      </c>
      <c r="L10" s="31">
        <f t="shared" si="1"/>
        <v>56.66</v>
      </c>
      <c r="M10" s="6" t="str">
        <f t="shared" si="2"/>
        <v/>
      </c>
      <c r="N10" s="7" t="str">
        <f>IF(M10="Y",G10,IF(M9="Y",G9,IF(M11="Y",G11,"")))</f>
        <v/>
      </c>
    </row>
    <row r="11" spans="1:14" x14ac:dyDescent="0.25">
      <c r="A11" s="4" t="s">
        <v>95</v>
      </c>
      <c r="B11" s="9" t="s">
        <v>155</v>
      </c>
      <c r="C11" s="4" t="s">
        <v>18</v>
      </c>
      <c r="D11" s="5" t="s">
        <v>212</v>
      </c>
      <c r="E11" s="5" t="s">
        <v>160</v>
      </c>
      <c r="F11" s="5" t="s">
        <v>23</v>
      </c>
      <c r="G11" s="5" t="s">
        <v>26</v>
      </c>
      <c r="H11" s="8">
        <v>15.3</v>
      </c>
      <c r="I11" s="8">
        <v>24.03</v>
      </c>
      <c r="J11" s="33">
        <v>19.829999999999998</v>
      </c>
      <c r="K11" s="10">
        <f t="shared" si="0"/>
        <v>43.86</v>
      </c>
      <c r="L11" s="31">
        <f t="shared" si="1"/>
        <v>59.16</v>
      </c>
      <c r="M11" s="6" t="str">
        <f t="shared" si="2"/>
        <v/>
      </c>
      <c r="N11" s="7" t="str">
        <f>IF(M11="Y",G11,IF(M10="Y",G10,IF(M9="Y",G9,"")))</f>
        <v/>
      </c>
    </row>
    <row r="12" spans="1:14" x14ac:dyDescent="0.25">
      <c r="A12" s="4" t="s">
        <v>96</v>
      </c>
      <c r="B12" s="9" t="s">
        <v>158</v>
      </c>
      <c r="C12" s="4" t="s">
        <v>19</v>
      </c>
      <c r="D12" s="5" t="s">
        <v>212</v>
      </c>
      <c r="E12" s="5" t="s">
        <v>160</v>
      </c>
      <c r="F12" s="5" t="s">
        <v>27</v>
      </c>
      <c r="G12" s="5" t="s">
        <v>24</v>
      </c>
      <c r="H12" s="8">
        <v>12.18</v>
      </c>
      <c r="I12" s="8">
        <v>22.92</v>
      </c>
      <c r="J12" s="33">
        <v>31.51</v>
      </c>
      <c r="K12" s="10">
        <f t="shared" si="0"/>
        <v>54.430000000000007</v>
      </c>
      <c r="L12" s="31">
        <f t="shared" si="1"/>
        <v>66.61</v>
      </c>
      <c r="M12" s="6" t="str">
        <f t="shared" si="2"/>
        <v/>
      </c>
      <c r="N12" s="7" t="str">
        <f>IF(M12="Y",G12,IF(M13="Y",G13,""))</f>
        <v/>
      </c>
    </row>
    <row r="13" spans="1:14" x14ac:dyDescent="0.25">
      <c r="A13" s="4" t="s">
        <v>97</v>
      </c>
      <c r="B13" s="9" t="s">
        <v>159</v>
      </c>
      <c r="C13" s="4" t="s">
        <v>19</v>
      </c>
      <c r="D13" s="5" t="s">
        <v>212</v>
      </c>
      <c r="E13" s="5" t="s">
        <v>160</v>
      </c>
      <c r="F13" s="5" t="s">
        <v>27</v>
      </c>
      <c r="G13" s="5" t="s">
        <v>28</v>
      </c>
      <c r="H13" s="8">
        <v>12.18</v>
      </c>
      <c r="I13" s="8">
        <v>22.92</v>
      </c>
      <c r="J13" s="33">
        <v>31.51</v>
      </c>
      <c r="K13" s="10">
        <f t="shared" si="0"/>
        <v>54.430000000000007</v>
      </c>
      <c r="L13" s="31">
        <f t="shared" si="1"/>
        <v>66.61</v>
      </c>
      <c r="M13" s="6" t="str">
        <f t="shared" si="2"/>
        <v/>
      </c>
      <c r="N13" s="7" t="str">
        <f>IF(M13="Y",G13,IF(M12="Y",G12,""))</f>
        <v/>
      </c>
    </row>
    <row r="14" spans="1:14" x14ac:dyDescent="0.25">
      <c r="A14" s="4" t="s">
        <v>98</v>
      </c>
      <c r="B14" s="9" t="s">
        <v>160</v>
      </c>
      <c r="C14" s="4" t="s">
        <v>20</v>
      </c>
      <c r="D14" s="5" t="s">
        <v>212</v>
      </c>
      <c r="E14" s="5" t="s">
        <v>160</v>
      </c>
      <c r="F14" s="5" t="s">
        <v>29</v>
      </c>
      <c r="G14" s="5" t="s">
        <v>30</v>
      </c>
      <c r="H14" s="8">
        <v>16.559999999999999</v>
      </c>
      <c r="I14" s="8">
        <v>26.46</v>
      </c>
      <c r="J14" s="33">
        <v>24.16</v>
      </c>
      <c r="K14" s="10">
        <f t="shared" si="0"/>
        <v>50.620000000000005</v>
      </c>
      <c r="L14" s="31">
        <f t="shared" si="1"/>
        <v>67.179999999999993</v>
      </c>
      <c r="M14" s="6" t="str">
        <f t="shared" si="2"/>
        <v/>
      </c>
      <c r="N14" s="6" t="str">
        <f>IF(M14="Y",G14,"")</f>
        <v/>
      </c>
    </row>
    <row r="15" spans="1:14" x14ac:dyDescent="0.25">
      <c r="A15" s="4" t="s">
        <v>99</v>
      </c>
      <c r="B15" s="9" t="s">
        <v>2</v>
      </c>
      <c r="C15" s="4" t="s">
        <v>21</v>
      </c>
      <c r="D15" s="5" t="s">
        <v>212</v>
      </c>
      <c r="E15" s="5" t="s">
        <v>160</v>
      </c>
      <c r="F15" s="5" t="s">
        <v>31</v>
      </c>
      <c r="G15" s="5" t="s">
        <v>11</v>
      </c>
      <c r="H15" s="8">
        <v>12.96</v>
      </c>
      <c r="I15" s="8">
        <v>30.16</v>
      </c>
      <c r="J15" s="33">
        <v>36.93</v>
      </c>
      <c r="K15" s="10">
        <f t="shared" si="0"/>
        <v>67.09</v>
      </c>
      <c r="L15" s="31">
        <f t="shared" si="1"/>
        <v>80.050000000000011</v>
      </c>
      <c r="M15" s="6" t="str">
        <f t="shared" si="2"/>
        <v/>
      </c>
      <c r="N15" s="7" t="str">
        <f>IF(M15="Y",G15,IF(M16="Y",G16,""))</f>
        <v/>
      </c>
    </row>
    <row r="16" spans="1:14" x14ac:dyDescent="0.25">
      <c r="A16" s="4" t="s">
        <v>100</v>
      </c>
      <c r="B16" s="9" t="s">
        <v>161</v>
      </c>
      <c r="C16" s="4" t="s">
        <v>21</v>
      </c>
      <c r="D16" s="5" t="s">
        <v>212</v>
      </c>
      <c r="E16" s="5" t="s">
        <v>160</v>
      </c>
      <c r="F16" s="5" t="s">
        <v>31</v>
      </c>
      <c r="G16" s="5" t="s">
        <v>13</v>
      </c>
      <c r="H16" s="8">
        <v>12.96</v>
      </c>
      <c r="I16" s="8">
        <v>30.16</v>
      </c>
      <c r="J16" s="33">
        <v>36.93</v>
      </c>
      <c r="K16" s="10">
        <f t="shared" si="0"/>
        <v>67.09</v>
      </c>
      <c r="L16" s="31">
        <f t="shared" si="1"/>
        <v>80.050000000000011</v>
      </c>
      <c r="M16" s="6" t="str">
        <f t="shared" si="2"/>
        <v/>
      </c>
      <c r="N16" s="7" t="str">
        <f>IF(M16="Y",G16,IF(M15="Y",G15,""))</f>
        <v/>
      </c>
    </row>
    <row r="17" spans="1:14" x14ac:dyDescent="0.25">
      <c r="A17" s="4" t="s">
        <v>101</v>
      </c>
      <c r="B17" s="9" t="s">
        <v>162</v>
      </c>
      <c r="C17" s="4" t="s">
        <v>22</v>
      </c>
      <c r="D17" s="5" t="s">
        <v>212</v>
      </c>
      <c r="E17" s="5" t="s">
        <v>160</v>
      </c>
      <c r="F17" s="5" t="s">
        <v>32</v>
      </c>
      <c r="G17" s="5" t="s">
        <v>13</v>
      </c>
      <c r="H17" s="8">
        <v>15.29</v>
      </c>
      <c r="I17" s="8">
        <v>22.33</v>
      </c>
      <c r="J17" s="33">
        <v>24.43</v>
      </c>
      <c r="K17" s="10">
        <f t="shared" si="0"/>
        <v>46.76</v>
      </c>
      <c r="L17" s="31">
        <f t="shared" si="1"/>
        <v>62.05</v>
      </c>
      <c r="M17" s="6" t="str">
        <f t="shared" si="2"/>
        <v/>
      </c>
      <c r="N17" s="6" t="str">
        <f>IF(M17="Y",G17,"")</f>
        <v/>
      </c>
    </row>
    <row r="18" spans="1:14" x14ac:dyDescent="0.25">
      <c r="A18" s="4" t="s">
        <v>102</v>
      </c>
      <c r="B18" s="9" t="s">
        <v>163</v>
      </c>
      <c r="C18" s="4" t="s">
        <v>33</v>
      </c>
      <c r="D18" s="5" t="s">
        <v>212</v>
      </c>
      <c r="E18" s="5" t="s">
        <v>160</v>
      </c>
      <c r="F18" s="5" t="s">
        <v>36</v>
      </c>
      <c r="G18" s="5" t="s">
        <v>11</v>
      </c>
      <c r="H18" s="8">
        <v>13.7</v>
      </c>
      <c r="I18" s="8">
        <v>24.42</v>
      </c>
      <c r="J18" s="33">
        <v>30.99</v>
      </c>
      <c r="K18" s="10">
        <f t="shared" si="0"/>
        <v>55.41</v>
      </c>
      <c r="L18" s="31">
        <f t="shared" si="1"/>
        <v>69.11</v>
      </c>
      <c r="M18" s="6" t="str">
        <f t="shared" si="2"/>
        <v/>
      </c>
      <c r="N18" s="7" t="str">
        <f>IF(M18="Y",G18,IF(M19="Y",G19,""))</f>
        <v/>
      </c>
    </row>
    <row r="19" spans="1:14" x14ac:dyDescent="0.25">
      <c r="A19" s="4" t="s">
        <v>103</v>
      </c>
      <c r="B19" s="9" t="s">
        <v>164</v>
      </c>
      <c r="C19" s="4" t="s">
        <v>33</v>
      </c>
      <c r="D19" s="5" t="s">
        <v>212</v>
      </c>
      <c r="E19" s="5" t="s">
        <v>160</v>
      </c>
      <c r="F19" s="5" t="s">
        <v>36</v>
      </c>
      <c r="G19" s="8" t="s">
        <v>17</v>
      </c>
      <c r="H19" s="8">
        <v>13.7</v>
      </c>
      <c r="I19" s="8">
        <v>24.42</v>
      </c>
      <c r="J19" s="33">
        <v>30.99</v>
      </c>
      <c r="K19" s="10">
        <f t="shared" si="0"/>
        <v>55.41</v>
      </c>
      <c r="L19" s="31">
        <f t="shared" si="1"/>
        <v>69.11</v>
      </c>
      <c r="M19" s="6" t="str">
        <f t="shared" si="2"/>
        <v/>
      </c>
      <c r="N19" s="7" t="str">
        <f>IF(M19="Y",G19,IF(M18="Y",G18,""))</f>
        <v/>
      </c>
    </row>
    <row r="20" spans="1:14" x14ac:dyDescent="0.25">
      <c r="A20" s="4" t="s">
        <v>104</v>
      </c>
      <c r="B20" s="9" t="s">
        <v>165</v>
      </c>
      <c r="C20" s="4" t="s">
        <v>34</v>
      </c>
      <c r="D20" s="5" t="s">
        <v>212</v>
      </c>
      <c r="E20" s="5" t="s">
        <v>160</v>
      </c>
      <c r="F20" s="5" t="s">
        <v>37</v>
      </c>
      <c r="G20" s="5" t="s">
        <v>25</v>
      </c>
      <c r="H20" s="8">
        <v>16.5</v>
      </c>
      <c r="I20" s="8">
        <v>28.68</v>
      </c>
      <c r="J20" s="33">
        <v>33.01</v>
      </c>
      <c r="K20" s="10">
        <f t="shared" si="0"/>
        <v>61.69</v>
      </c>
      <c r="L20" s="31">
        <f t="shared" si="1"/>
        <v>78.19</v>
      </c>
      <c r="M20" s="6" t="str">
        <f t="shared" si="2"/>
        <v/>
      </c>
      <c r="N20" s="6" t="str">
        <f>IF(M20="Y",G20,"")</f>
        <v/>
      </c>
    </row>
    <row r="21" spans="1:14" x14ac:dyDescent="0.25">
      <c r="A21" s="4" t="s">
        <v>105</v>
      </c>
      <c r="B21" s="9" t="s">
        <v>166</v>
      </c>
      <c r="C21" s="4" t="s">
        <v>35</v>
      </c>
      <c r="D21" s="5" t="s">
        <v>212</v>
      </c>
      <c r="E21" s="5" t="s">
        <v>160</v>
      </c>
      <c r="F21" s="5" t="s">
        <v>38</v>
      </c>
      <c r="G21" s="5" t="s">
        <v>30</v>
      </c>
      <c r="H21" s="8">
        <v>10.98</v>
      </c>
      <c r="I21" s="8">
        <v>23.33</v>
      </c>
      <c r="J21" s="33">
        <v>26.73</v>
      </c>
      <c r="K21" s="10">
        <f t="shared" si="0"/>
        <v>50.06</v>
      </c>
      <c r="L21" s="31">
        <f t="shared" si="1"/>
        <v>61.040000000000006</v>
      </c>
      <c r="M21" s="6" t="str">
        <f t="shared" si="2"/>
        <v/>
      </c>
      <c r="N21" s="7" t="str">
        <f>IF(M21="Y",G21,IF(M22="Y",G22,IF(M23="Y",G23,"")))</f>
        <v/>
      </c>
    </row>
    <row r="22" spans="1:14" x14ac:dyDescent="0.25">
      <c r="A22" s="4" t="s">
        <v>106</v>
      </c>
      <c r="B22" s="9" t="s">
        <v>167</v>
      </c>
      <c r="C22" s="4" t="s">
        <v>35</v>
      </c>
      <c r="D22" s="5" t="s">
        <v>212</v>
      </c>
      <c r="E22" s="5" t="s">
        <v>160</v>
      </c>
      <c r="F22" s="5" t="s">
        <v>38</v>
      </c>
      <c r="G22" s="5" t="s">
        <v>11</v>
      </c>
      <c r="H22" s="8">
        <v>11.48</v>
      </c>
      <c r="I22" s="8">
        <v>23.33</v>
      </c>
      <c r="J22" s="33">
        <v>26.73</v>
      </c>
      <c r="K22" s="10">
        <f t="shared" si="0"/>
        <v>50.06</v>
      </c>
      <c r="L22" s="31">
        <f t="shared" si="1"/>
        <v>61.540000000000006</v>
      </c>
      <c r="M22" s="6" t="str">
        <f t="shared" si="2"/>
        <v/>
      </c>
      <c r="N22" s="7" t="str">
        <f>IF(M22="Y",G22,IF(M21="Y",G21,IF(M23="Y",G23,"")))</f>
        <v/>
      </c>
    </row>
    <row r="23" spans="1:14" x14ac:dyDescent="0.25">
      <c r="A23" s="4" t="s">
        <v>107</v>
      </c>
      <c r="B23" s="9" t="s">
        <v>168</v>
      </c>
      <c r="C23" s="4" t="s">
        <v>35</v>
      </c>
      <c r="D23" s="5" t="s">
        <v>212</v>
      </c>
      <c r="E23" s="5" t="s">
        <v>160</v>
      </c>
      <c r="F23" s="5" t="s">
        <v>38</v>
      </c>
      <c r="G23" s="8" t="s">
        <v>17</v>
      </c>
      <c r="H23" s="8">
        <v>11.48</v>
      </c>
      <c r="I23" s="8">
        <v>23.33</v>
      </c>
      <c r="J23" s="33">
        <v>26.73</v>
      </c>
      <c r="K23" s="10">
        <f t="shared" si="0"/>
        <v>50.06</v>
      </c>
      <c r="L23" s="31">
        <f t="shared" si="1"/>
        <v>61.540000000000006</v>
      </c>
      <c r="M23" s="6" t="str">
        <f t="shared" si="2"/>
        <v/>
      </c>
      <c r="N23" s="7" t="str">
        <f>IF(M23="Y",G23,IF(M22="Y",G22,IF(M21="Y",G21,"")))</f>
        <v/>
      </c>
    </row>
    <row r="24" spans="1:14" x14ac:dyDescent="0.25">
      <c r="A24" s="4" t="s">
        <v>108</v>
      </c>
      <c r="B24" s="9" t="s">
        <v>169</v>
      </c>
      <c r="C24" s="4" t="s">
        <v>39</v>
      </c>
      <c r="D24" s="5" t="s">
        <v>212</v>
      </c>
      <c r="E24" s="5" t="s">
        <v>160</v>
      </c>
      <c r="F24" s="5" t="s">
        <v>41</v>
      </c>
      <c r="G24" s="5" t="s">
        <v>9</v>
      </c>
      <c r="H24" s="8">
        <v>11.04</v>
      </c>
      <c r="I24" s="8">
        <v>26.49</v>
      </c>
      <c r="J24" s="33">
        <v>32.61</v>
      </c>
      <c r="K24" s="10">
        <f t="shared" si="0"/>
        <v>59.099999999999994</v>
      </c>
      <c r="L24" s="31">
        <f t="shared" si="1"/>
        <v>70.14</v>
      </c>
      <c r="M24" s="6" t="str">
        <f t="shared" si="2"/>
        <v/>
      </c>
      <c r="N24" s="6" t="str">
        <f>IF(M24="Y",G24,"")</f>
        <v/>
      </c>
    </row>
    <row r="25" spans="1:14" x14ac:dyDescent="0.25">
      <c r="A25" s="4" t="s">
        <v>109</v>
      </c>
      <c r="B25" s="9" t="s">
        <v>170</v>
      </c>
      <c r="C25" s="4" t="s">
        <v>40</v>
      </c>
      <c r="D25" s="5" t="s">
        <v>212</v>
      </c>
      <c r="E25" s="5" t="s">
        <v>7</v>
      </c>
      <c r="F25" s="5" t="s">
        <v>10</v>
      </c>
      <c r="G25" s="5" t="s">
        <v>11</v>
      </c>
      <c r="H25" s="8">
        <v>13.75</v>
      </c>
      <c r="I25" s="8">
        <v>21.98</v>
      </c>
      <c r="J25" s="33">
        <v>25.7</v>
      </c>
      <c r="K25" s="10">
        <f t="shared" si="0"/>
        <v>47.68</v>
      </c>
      <c r="L25" s="31">
        <f t="shared" si="1"/>
        <v>61.430000000000007</v>
      </c>
      <c r="M25" s="6" t="str">
        <f t="shared" si="2"/>
        <v/>
      </c>
      <c r="N25" s="6" t="str">
        <f>IF(M25="Y",G25,"")</f>
        <v/>
      </c>
    </row>
    <row r="26" spans="1:14" x14ac:dyDescent="0.25">
      <c r="A26" s="4" t="s">
        <v>110</v>
      </c>
      <c r="B26" s="9" t="s">
        <v>171</v>
      </c>
      <c r="C26" s="4" t="s">
        <v>42</v>
      </c>
      <c r="D26" s="5" t="s">
        <v>212</v>
      </c>
      <c r="E26" s="5" t="s">
        <v>7</v>
      </c>
      <c r="F26" s="5" t="s">
        <v>43</v>
      </c>
      <c r="G26" s="5" t="s">
        <v>24</v>
      </c>
      <c r="H26" s="8">
        <v>12.18</v>
      </c>
      <c r="I26" s="8">
        <v>29.63</v>
      </c>
      <c r="J26" s="33">
        <v>25.8</v>
      </c>
      <c r="K26" s="10">
        <f t="shared" si="0"/>
        <v>55.43</v>
      </c>
      <c r="L26" s="31">
        <f t="shared" si="1"/>
        <v>67.61</v>
      </c>
      <c r="M26" s="6" t="str">
        <f t="shared" si="2"/>
        <v/>
      </c>
      <c r="N26" s="6" t="str">
        <f>IF(M26="Y",G26,"")</f>
        <v/>
      </c>
    </row>
    <row r="27" spans="1:14" x14ac:dyDescent="0.25">
      <c r="A27" s="4" t="s">
        <v>111</v>
      </c>
      <c r="B27" s="9" t="s">
        <v>172</v>
      </c>
      <c r="C27" s="4" t="s">
        <v>44</v>
      </c>
      <c r="D27" s="5" t="s">
        <v>212</v>
      </c>
      <c r="E27" s="5" t="s">
        <v>160</v>
      </c>
      <c r="F27" s="5" t="s">
        <v>45</v>
      </c>
      <c r="G27" s="5" t="s">
        <v>24</v>
      </c>
      <c r="H27" s="8">
        <v>12.53</v>
      </c>
      <c r="I27" s="8">
        <v>21.64</v>
      </c>
      <c r="J27" s="33">
        <v>26.94</v>
      </c>
      <c r="K27" s="10">
        <f t="shared" si="0"/>
        <v>48.58</v>
      </c>
      <c r="L27" s="31">
        <f t="shared" si="1"/>
        <v>61.11</v>
      </c>
      <c r="M27" s="6" t="str">
        <f t="shared" si="2"/>
        <v/>
      </c>
      <c r="N27" s="6" t="str">
        <f>IF(M27="Y",G27,"")</f>
        <v/>
      </c>
    </row>
    <row r="28" spans="1:14" x14ac:dyDescent="0.25">
      <c r="A28" s="4" t="s">
        <v>112</v>
      </c>
      <c r="B28" s="9" t="s">
        <v>173</v>
      </c>
      <c r="C28" s="4" t="s">
        <v>46</v>
      </c>
      <c r="D28" s="5" t="s">
        <v>212</v>
      </c>
      <c r="E28" s="5" t="s">
        <v>160</v>
      </c>
      <c r="F28" s="5" t="s">
        <v>11</v>
      </c>
      <c r="G28" s="5" t="s">
        <v>11</v>
      </c>
      <c r="H28" s="8">
        <v>12.95</v>
      </c>
      <c r="I28" s="8">
        <v>30.23</v>
      </c>
      <c r="J28" s="33">
        <v>35.29</v>
      </c>
      <c r="K28" s="10">
        <f t="shared" si="0"/>
        <v>65.52</v>
      </c>
      <c r="L28" s="31">
        <f t="shared" si="1"/>
        <v>78.47</v>
      </c>
      <c r="M28" s="6" t="str">
        <f t="shared" si="2"/>
        <v/>
      </c>
      <c r="N28" s="6" t="str">
        <f>IF(M28="Y",G28,"")</f>
        <v/>
      </c>
    </row>
    <row r="29" spans="1:14" x14ac:dyDescent="0.25">
      <c r="A29" s="4" t="s">
        <v>113</v>
      </c>
      <c r="B29" s="9" t="s">
        <v>174</v>
      </c>
      <c r="C29" s="4" t="s">
        <v>47</v>
      </c>
      <c r="D29" s="5" t="s">
        <v>212</v>
      </c>
      <c r="E29" s="5" t="s">
        <v>160</v>
      </c>
      <c r="F29" s="5" t="s">
        <v>49</v>
      </c>
      <c r="G29" s="5" t="s">
        <v>30</v>
      </c>
      <c r="H29" s="8" t="s">
        <v>80</v>
      </c>
      <c r="I29" s="8">
        <v>19.420000000000002</v>
      </c>
      <c r="J29" s="33">
        <v>20.11</v>
      </c>
      <c r="K29" s="10">
        <f t="shared" si="0"/>
        <v>39.53</v>
      </c>
      <c r="L29" s="31">
        <f t="shared" si="1"/>
        <v>55.53</v>
      </c>
      <c r="M29" s="6" t="str">
        <f t="shared" si="2"/>
        <v>ECHEC</v>
      </c>
      <c r="N29" s="7" t="str">
        <f>IF(M29="Y",G29,IF(M30="Y",G30,""))</f>
        <v/>
      </c>
    </row>
    <row r="30" spans="1:14" x14ac:dyDescent="0.25">
      <c r="A30" s="4" t="s">
        <v>114</v>
      </c>
      <c r="B30" s="9" t="s">
        <v>175</v>
      </c>
      <c r="C30" s="4" t="s">
        <v>47</v>
      </c>
      <c r="D30" s="5" t="s">
        <v>212</v>
      </c>
      <c r="E30" s="5" t="s">
        <v>160</v>
      </c>
      <c r="F30" s="5" t="s">
        <v>49</v>
      </c>
      <c r="G30" s="5" t="s">
        <v>11</v>
      </c>
      <c r="H30" s="8">
        <v>15.5</v>
      </c>
      <c r="I30" s="8">
        <v>19.420000000000002</v>
      </c>
      <c r="J30" s="33">
        <v>20.11</v>
      </c>
      <c r="K30" s="10">
        <f t="shared" si="0"/>
        <v>39.53</v>
      </c>
      <c r="L30" s="31">
        <f t="shared" si="1"/>
        <v>55.03</v>
      </c>
      <c r="M30" s="6" t="str">
        <f t="shared" si="2"/>
        <v>ECHEC</v>
      </c>
      <c r="N30" s="7" t="str">
        <f>IF(M30="Y",G30,IF(M29="Y",G29,""))</f>
        <v/>
      </c>
    </row>
    <row r="31" spans="1:14" x14ac:dyDescent="0.25">
      <c r="A31" s="4" t="s">
        <v>115</v>
      </c>
      <c r="B31" s="9" t="s">
        <v>176</v>
      </c>
      <c r="C31" s="4" t="s">
        <v>48</v>
      </c>
      <c r="D31" s="5" t="s">
        <v>212</v>
      </c>
      <c r="E31" s="5" t="s">
        <v>7</v>
      </c>
      <c r="F31" s="5" t="s">
        <v>10</v>
      </c>
      <c r="G31" s="5" t="s">
        <v>11</v>
      </c>
      <c r="H31" s="8">
        <v>12.06</v>
      </c>
      <c r="I31" s="8" t="s">
        <v>82</v>
      </c>
      <c r="J31" s="33">
        <v>31.27</v>
      </c>
      <c r="K31" s="10">
        <f t="shared" si="0"/>
        <v>52.269999999999996</v>
      </c>
      <c r="L31" s="31">
        <f t="shared" si="1"/>
        <v>64.33</v>
      </c>
      <c r="M31" s="6" t="str">
        <f t="shared" si="2"/>
        <v/>
      </c>
      <c r="N31" s="6" t="str">
        <f>IF(M31="Y",G31,"")</f>
        <v/>
      </c>
    </row>
    <row r="32" spans="1:14" x14ac:dyDescent="0.25">
      <c r="A32" s="4" t="s">
        <v>116</v>
      </c>
      <c r="B32" s="9" t="s">
        <v>177</v>
      </c>
      <c r="C32" s="4" t="s">
        <v>50</v>
      </c>
      <c r="D32" s="5" t="s">
        <v>212</v>
      </c>
      <c r="E32" s="5" t="s">
        <v>160</v>
      </c>
      <c r="F32" s="5" t="s">
        <v>16</v>
      </c>
      <c r="G32" s="5" t="s">
        <v>17</v>
      </c>
      <c r="H32" s="8">
        <v>17.16</v>
      </c>
      <c r="I32" s="8">
        <v>33.47</v>
      </c>
      <c r="J32" s="33">
        <v>32.909999999999997</v>
      </c>
      <c r="K32" s="10">
        <f t="shared" si="0"/>
        <v>66.38</v>
      </c>
      <c r="L32" s="31">
        <f t="shared" si="1"/>
        <v>83.539999999999992</v>
      </c>
      <c r="M32" s="6" t="str">
        <f t="shared" si="2"/>
        <v/>
      </c>
      <c r="N32" s="6" t="str">
        <f>IF(M32="Y",G32,"")</f>
        <v/>
      </c>
    </row>
    <row r="33" spans="1:14" x14ac:dyDescent="0.25">
      <c r="A33" s="4" t="s">
        <v>117</v>
      </c>
      <c r="B33" s="9" t="s">
        <v>178</v>
      </c>
      <c r="C33" s="4" t="s">
        <v>51</v>
      </c>
      <c r="D33" s="5" t="s">
        <v>212</v>
      </c>
      <c r="E33" s="5" t="s">
        <v>160</v>
      </c>
      <c r="F33" s="5" t="s">
        <v>53</v>
      </c>
      <c r="G33" s="5" t="s">
        <v>54</v>
      </c>
      <c r="H33" s="8">
        <v>13.36</v>
      </c>
      <c r="I33" s="8">
        <v>23.47</v>
      </c>
      <c r="J33" s="33">
        <v>23.47</v>
      </c>
      <c r="K33" s="10">
        <f t="shared" si="0"/>
        <v>46.94</v>
      </c>
      <c r="L33" s="31">
        <f t="shared" si="1"/>
        <v>60.3</v>
      </c>
      <c r="M33" s="6" t="str">
        <f t="shared" si="2"/>
        <v/>
      </c>
      <c r="N33" s="6" t="str">
        <f>IF(M33="Y",G33,"")</f>
        <v/>
      </c>
    </row>
    <row r="34" spans="1:14" x14ac:dyDescent="0.25">
      <c r="A34" s="4" t="s">
        <v>118</v>
      </c>
      <c r="B34" s="9" t="s">
        <v>179</v>
      </c>
      <c r="C34" s="4" t="s">
        <v>1</v>
      </c>
      <c r="D34" s="5" t="s">
        <v>212</v>
      </c>
      <c r="E34" s="5" t="s">
        <v>160</v>
      </c>
      <c r="F34" s="5" t="s">
        <v>53</v>
      </c>
      <c r="G34" s="5" t="s">
        <v>9</v>
      </c>
      <c r="H34" s="8">
        <v>10.42</v>
      </c>
      <c r="I34" s="8">
        <v>28.13</v>
      </c>
      <c r="J34" s="33">
        <v>28.54</v>
      </c>
      <c r="K34" s="10">
        <f t="shared" si="0"/>
        <v>56.67</v>
      </c>
      <c r="L34" s="31">
        <f t="shared" si="1"/>
        <v>67.09</v>
      </c>
      <c r="M34" s="6" t="str">
        <f t="shared" si="2"/>
        <v/>
      </c>
      <c r="N34" s="13" t="str">
        <f>IF(M34="Y",G34,IF(M35="Y",G35,""))</f>
        <v/>
      </c>
    </row>
    <row r="35" spans="1:14" x14ac:dyDescent="0.25">
      <c r="A35" s="4" t="s">
        <v>119</v>
      </c>
      <c r="B35" s="9" t="s">
        <v>180</v>
      </c>
      <c r="C35" s="4" t="s">
        <v>1</v>
      </c>
      <c r="D35" s="5" t="s">
        <v>212</v>
      </c>
      <c r="E35" s="5" t="s">
        <v>160</v>
      </c>
      <c r="F35" s="5" t="s">
        <v>53</v>
      </c>
      <c r="G35" s="5" t="s">
        <v>11</v>
      </c>
      <c r="H35" s="8">
        <v>10.42</v>
      </c>
      <c r="I35" s="8">
        <v>28.13</v>
      </c>
      <c r="J35" s="33">
        <v>28.54</v>
      </c>
      <c r="K35" s="10">
        <f t="shared" si="0"/>
        <v>56.67</v>
      </c>
      <c r="L35" s="31">
        <f t="shared" si="1"/>
        <v>67.09</v>
      </c>
      <c r="M35" s="6" t="str">
        <f t="shared" si="2"/>
        <v/>
      </c>
      <c r="N35" s="13" t="str">
        <f>IF(M35="Y",G35,IF(M34="Y",G34,""))</f>
        <v/>
      </c>
    </row>
    <row r="36" spans="1:14" x14ac:dyDescent="0.25">
      <c r="A36" s="4" t="s">
        <v>120</v>
      </c>
      <c r="B36" s="9" t="s">
        <v>181</v>
      </c>
      <c r="C36" s="4" t="s">
        <v>52</v>
      </c>
      <c r="D36" s="5" t="s">
        <v>212</v>
      </c>
      <c r="E36" s="5" t="s">
        <v>160</v>
      </c>
      <c r="F36" s="5" t="s">
        <v>55</v>
      </c>
      <c r="G36" s="5" t="s">
        <v>9</v>
      </c>
      <c r="H36" s="8">
        <v>15.66</v>
      </c>
      <c r="I36" s="8">
        <v>24.31</v>
      </c>
      <c r="J36" s="33">
        <v>18.399999999999999</v>
      </c>
      <c r="K36" s="10">
        <f t="shared" si="0"/>
        <v>42.709999999999994</v>
      </c>
      <c r="L36" s="31">
        <f t="shared" si="1"/>
        <v>58.37</v>
      </c>
      <c r="M36" s="6" t="str">
        <f t="shared" si="2"/>
        <v/>
      </c>
      <c r="N36" s="13" t="str">
        <f>IF(M36="Y",G36,IF(M37="Y",G37,""))</f>
        <v/>
      </c>
    </row>
    <row r="37" spans="1:14" x14ac:dyDescent="0.25">
      <c r="A37" s="4" t="s">
        <v>121</v>
      </c>
      <c r="B37" s="9" t="s">
        <v>182</v>
      </c>
      <c r="C37" s="4" t="s">
        <v>52</v>
      </c>
      <c r="D37" s="5" t="s">
        <v>212</v>
      </c>
      <c r="E37" s="5" t="s">
        <v>160</v>
      </c>
      <c r="F37" s="5" t="s">
        <v>55</v>
      </c>
      <c r="G37" s="5" t="s">
        <v>28</v>
      </c>
      <c r="H37" s="8">
        <v>15.66</v>
      </c>
      <c r="I37" s="8">
        <v>24.31</v>
      </c>
      <c r="J37" s="33">
        <v>18.399999999999999</v>
      </c>
      <c r="K37" s="10">
        <f t="shared" si="0"/>
        <v>42.709999999999994</v>
      </c>
      <c r="L37" s="31">
        <f t="shared" si="1"/>
        <v>58.37</v>
      </c>
      <c r="M37" s="6" t="str">
        <f t="shared" si="2"/>
        <v/>
      </c>
      <c r="N37" s="13" t="str">
        <f>IF(M37="Y",G37,IF(M36="Y",G36,""))</f>
        <v/>
      </c>
    </row>
    <row r="38" spans="1:14" x14ac:dyDescent="0.25">
      <c r="A38" s="4" t="s">
        <v>122</v>
      </c>
      <c r="B38" s="9" t="s">
        <v>184</v>
      </c>
      <c r="C38" s="4" t="s">
        <v>56</v>
      </c>
      <c r="D38" s="5" t="s">
        <v>212</v>
      </c>
      <c r="E38" s="5" t="s">
        <v>160</v>
      </c>
      <c r="F38" s="5" t="s">
        <v>58</v>
      </c>
      <c r="G38" s="5" t="s">
        <v>11</v>
      </c>
      <c r="H38" s="8">
        <v>10.39</v>
      </c>
      <c r="I38" s="8">
        <v>28.88</v>
      </c>
      <c r="J38" s="33">
        <v>23.45</v>
      </c>
      <c r="K38" s="10">
        <f t="shared" si="0"/>
        <v>52.33</v>
      </c>
      <c r="L38" s="31">
        <f t="shared" si="1"/>
        <v>62.72</v>
      </c>
      <c r="M38" s="6" t="str">
        <f t="shared" si="2"/>
        <v/>
      </c>
      <c r="N38" s="13" t="str">
        <f>IF(M38="Y",G38,IF(M39="Y",G39,""))</f>
        <v/>
      </c>
    </row>
    <row r="39" spans="1:14" x14ac:dyDescent="0.25">
      <c r="A39" s="4" t="s">
        <v>123</v>
      </c>
      <c r="B39" s="9" t="s">
        <v>183</v>
      </c>
      <c r="C39" s="4" t="s">
        <v>56</v>
      </c>
      <c r="D39" s="5" t="s">
        <v>212</v>
      </c>
      <c r="E39" s="5" t="s">
        <v>160</v>
      </c>
      <c r="F39" s="5" t="s">
        <v>58</v>
      </c>
      <c r="G39" s="5" t="s">
        <v>25</v>
      </c>
      <c r="H39" s="8">
        <v>10.89</v>
      </c>
      <c r="I39" s="8">
        <v>28.88</v>
      </c>
      <c r="J39" s="33">
        <v>23.45</v>
      </c>
      <c r="K39" s="10">
        <f t="shared" si="0"/>
        <v>52.33</v>
      </c>
      <c r="L39" s="31">
        <f t="shared" si="1"/>
        <v>63.22</v>
      </c>
      <c r="M39" s="6" t="str">
        <f t="shared" si="2"/>
        <v/>
      </c>
      <c r="N39" s="7" t="str">
        <f>IF(M39="Y",G39,IF(M38="Y",G38,""))</f>
        <v/>
      </c>
    </row>
    <row r="40" spans="1:14" x14ac:dyDescent="0.25">
      <c r="A40" s="4" t="s">
        <v>124</v>
      </c>
      <c r="B40" s="9" t="s">
        <v>185</v>
      </c>
      <c r="C40" s="4" t="s">
        <v>57</v>
      </c>
      <c r="D40" s="5" t="s">
        <v>212</v>
      </c>
      <c r="E40" s="5" t="s">
        <v>160</v>
      </c>
      <c r="F40" s="5" t="s">
        <v>10</v>
      </c>
      <c r="G40" s="5" t="s">
        <v>28</v>
      </c>
      <c r="H40" s="8">
        <v>14.94</v>
      </c>
      <c r="I40" s="8">
        <v>12.33</v>
      </c>
      <c r="J40" s="33">
        <v>27.73</v>
      </c>
      <c r="K40" s="10">
        <f t="shared" si="0"/>
        <v>40.06</v>
      </c>
      <c r="L40" s="31">
        <f t="shared" si="1"/>
        <v>55</v>
      </c>
      <c r="M40" s="6" t="str">
        <f t="shared" si="2"/>
        <v/>
      </c>
      <c r="N40" s="7" t="str">
        <f>IF(M40="Y",G40,IF(M41="Y",G41,IF(M42="Y",G42,"")))</f>
        <v/>
      </c>
    </row>
    <row r="41" spans="1:14" x14ac:dyDescent="0.25">
      <c r="A41" s="4" t="s">
        <v>125</v>
      </c>
      <c r="B41" s="9" t="s">
        <v>186</v>
      </c>
      <c r="C41" s="4" t="s">
        <v>57</v>
      </c>
      <c r="D41" s="5" t="s">
        <v>212</v>
      </c>
      <c r="E41" s="5" t="s">
        <v>160</v>
      </c>
      <c r="F41" s="5" t="s">
        <v>10</v>
      </c>
      <c r="G41" s="5" t="s">
        <v>25</v>
      </c>
      <c r="H41" s="8">
        <v>14.94</v>
      </c>
      <c r="I41" s="8">
        <v>12.33</v>
      </c>
      <c r="J41" s="33">
        <v>27.73</v>
      </c>
      <c r="K41" s="10">
        <f t="shared" si="0"/>
        <v>40.06</v>
      </c>
      <c r="L41" s="31">
        <f t="shared" si="1"/>
        <v>55</v>
      </c>
      <c r="M41" s="6" t="str">
        <f t="shared" si="2"/>
        <v/>
      </c>
      <c r="N41" s="7" t="str">
        <f>IF(M41="Y",G41,IF(M40="Y",G40,IF(M42="Y",G42,"")))</f>
        <v/>
      </c>
    </row>
    <row r="42" spans="1:14" x14ac:dyDescent="0.25">
      <c r="A42" s="4" t="s">
        <v>126</v>
      </c>
      <c r="B42" s="9" t="s">
        <v>187</v>
      </c>
      <c r="C42" s="4" t="s">
        <v>57</v>
      </c>
      <c r="D42" s="5" t="s">
        <v>212</v>
      </c>
      <c r="E42" s="5" t="s">
        <v>160</v>
      </c>
      <c r="F42" s="5" t="s">
        <v>10</v>
      </c>
      <c r="G42" s="5" t="s">
        <v>26</v>
      </c>
      <c r="H42" s="8">
        <v>14.94</v>
      </c>
      <c r="I42" s="8">
        <v>12.33</v>
      </c>
      <c r="J42" s="33">
        <v>27.73</v>
      </c>
      <c r="K42" s="10">
        <f t="shared" si="0"/>
        <v>40.06</v>
      </c>
      <c r="L42" s="31">
        <f t="shared" si="1"/>
        <v>55</v>
      </c>
      <c r="M42" s="6" t="str">
        <f t="shared" si="2"/>
        <v/>
      </c>
      <c r="N42" s="7" t="str">
        <f>IF(M42="Y",G42,IF(M41="Y",G41,IF(M40="Y",G40,"")))</f>
        <v/>
      </c>
    </row>
    <row r="43" spans="1:14" x14ac:dyDescent="0.25">
      <c r="A43" s="4" t="s">
        <v>127</v>
      </c>
      <c r="B43" s="9" t="s">
        <v>188</v>
      </c>
      <c r="C43" s="4" t="s">
        <v>59</v>
      </c>
      <c r="D43" s="5" t="s">
        <v>212</v>
      </c>
      <c r="E43" s="5" t="s">
        <v>160</v>
      </c>
      <c r="F43" s="5" t="s">
        <v>53</v>
      </c>
      <c r="G43" s="5" t="s">
        <v>9</v>
      </c>
      <c r="H43" s="8">
        <v>14.22</v>
      </c>
      <c r="I43" s="8">
        <v>31.28</v>
      </c>
      <c r="J43" s="33">
        <v>30.16</v>
      </c>
      <c r="K43" s="10">
        <f t="shared" si="0"/>
        <v>61.44</v>
      </c>
      <c r="L43" s="31">
        <f t="shared" si="1"/>
        <v>75.66</v>
      </c>
      <c r="M43" s="6" t="str">
        <f t="shared" si="2"/>
        <v/>
      </c>
      <c r="N43" s="6" t="str">
        <f>IF(M43="Y",G43,"")</f>
        <v/>
      </c>
    </row>
    <row r="44" spans="1:14" x14ac:dyDescent="0.25">
      <c r="A44" s="4" t="s">
        <v>128</v>
      </c>
      <c r="B44" s="9" t="s">
        <v>189</v>
      </c>
      <c r="C44" s="4" t="s">
        <v>60</v>
      </c>
      <c r="D44" s="5" t="s">
        <v>212</v>
      </c>
      <c r="E44" s="5" t="s">
        <v>160</v>
      </c>
      <c r="F44" s="5" t="s">
        <v>63</v>
      </c>
      <c r="G44" s="5" t="s">
        <v>25</v>
      </c>
      <c r="H44" s="8">
        <v>13.96</v>
      </c>
      <c r="I44" s="8">
        <v>12.08</v>
      </c>
      <c r="J44" s="33">
        <v>21.56</v>
      </c>
      <c r="K44" s="10">
        <f t="shared" si="0"/>
        <v>33.64</v>
      </c>
      <c r="L44" s="31">
        <f t="shared" si="1"/>
        <v>47.599999999999994</v>
      </c>
      <c r="M44" s="6" t="str">
        <f t="shared" si="2"/>
        <v>ECHEC</v>
      </c>
      <c r="N44" s="6" t="str">
        <f>IF(M44="Y",G44,"")</f>
        <v/>
      </c>
    </row>
    <row r="45" spans="1:14" x14ac:dyDescent="0.25">
      <c r="A45" s="4" t="s">
        <v>129</v>
      </c>
      <c r="B45" s="9" t="s">
        <v>190</v>
      </c>
      <c r="C45" s="4" t="s">
        <v>61</v>
      </c>
      <c r="D45" s="5" t="s">
        <v>212</v>
      </c>
      <c r="E45" s="5" t="s">
        <v>160</v>
      </c>
      <c r="F45" s="5" t="s">
        <v>10</v>
      </c>
      <c r="G45" s="5" t="s">
        <v>11</v>
      </c>
      <c r="H45" s="8">
        <v>13.3</v>
      </c>
      <c r="I45" s="8">
        <v>29.91</v>
      </c>
      <c r="J45" s="33">
        <v>28.27</v>
      </c>
      <c r="K45" s="10">
        <f t="shared" si="0"/>
        <v>58.18</v>
      </c>
      <c r="L45" s="31">
        <f t="shared" si="1"/>
        <v>71.48</v>
      </c>
      <c r="M45" s="6" t="str">
        <f t="shared" si="2"/>
        <v/>
      </c>
      <c r="N45" s="6" t="str">
        <f>IF(M45="Y",G45,"")</f>
        <v/>
      </c>
    </row>
    <row r="46" spans="1:14" x14ac:dyDescent="0.25">
      <c r="A46" s="4" t="s">
        <v>130</v>
      </c>
      <c r="B46" s="9" t="s">
        <v>191</v>
      </c>
      <c r="C46" s="4" t="s">
        <v>62</v>
      </c>
      <c r="D46" s="5" t="s">
        <v>212</v>
      </c>
      <c r="E46" s="5" t="s">
        <v>160</v>
      </c>
      <c r="F46" s="5" t="s">
        <v>64</v>
      </c>
      <c r="G46" s="5" t="s">
        <v>11</v>
      </c>
      <c r="H46" s="8">
        <v>14.83</v>
      </c>
      <c r="I46" s="8">
        <v>28.54</v>
      </c>
      <c r="J46" s="33">
        <v>30.02</v>
      </c>
      <c r="K46" s="10">
        <f t="shared" si="0"/>
        <v>58.56</v>
      </c>
      <c r="L46" s="31">
        <f t="shared" si="1"/>
        <v>73.39</v>
      </c>
      <c r="M46" s="6" t="str">
        <f t="shared" si="2"/>
        <v/>
      </c>
      <c r="N46" s="7" t="str">
        <f>IF(M46="Y",G46,IF(M47="Y",G47,""))</f>
        <v/>
      </c>
    </row>
    <row r="47" spans="1:14" x14ac:dyDescent="0.25">
      <c r="A47" s="4" t="s">
        <v>131</v>
      </c>
      <c r="B47" s="9" t="s">
        <v>192</v>
      </c>
      <c r="C47" s="4" t="s">
        <v>62</v>
      </c>
      <c r="D47" s="5" t="s">
        <v>212</v>
      </c>
      <c r="E47" s="5" t="s">
        <v>160</v>
      </c>
      <c r="F47" s="5" t="s">
        <v>64</v>
      </c>
      <c r="G47" s="8" t="s">
        <v>65</v>
      </c>
      <c r="H47" s="8">
        <v>13.83</v>
      </c>
      <c r="I47" s="8">
        <v>28.54</v>
      </c>
      <c r="J47" s="33">
        <v>30.02</v>
      </c>
      <c r="K47" s="10">
        <f t="shared" si="0"/>
        <v>58.56</v>
      </c>
      <c r="L47" s="31">
        <f t="shared" si="1"/>
        <v>72.39</v>
      </c>
      <c r="M47" s="6" t="str">
        <f t="shared" si="2"/>
        <v/>
      </c>
      <c r="N47" s="7" t="str">
        <f>IF(M47="Y",G47,IF(M46="Y",G46,""))</f>
        <v/>
      </c>
    </row>
    <row r="48" spans="1:14" x14ac:dyDescent="0.25">
      <c r="A48" s="4" t="s">
        <v>132</v>
      </c>
      <c r="B48" s="9" t="s">
        <v>193</v>
      </c>
      <c r="C48" s="4" t="s">
        <v>66</v>
      </c>
      <c r="D48" s="5" t="s">
        <v>212</v>
      </c>
      <c r="E48" s="5" t="s">
        <v>160</v>
      </c>
      <c r="F48" s="5" t="s">
        <v>14</v>
      </c>
      <c r="G48" s="5" t="s">
        <v>11</v>
      </c>
      <c r="H48" s="8">
        <v>14.22</v>
      </c>
      <c r="I48" s="8">
        <v>24.58</v>
      </c>
      <c r="J48" s="33">
        <v>19.829999999999998</v>
      </c>
      <c r="K48" s="10">
        <f t="shared" si="0"/>
        <v>44.41</v>
      </c>
      <c r="L48" s="31">
        <f t="shared" si="1"/>
        <v>58.629999999999995</v>
      </c>
      <c r="M48" s="6" t="str">
        <f t="shared" si="2"/>
        <v/>
      </c>
      <c r="N48" s="6" t="str">
        <f>IF(M48="Y",G48,"")</f>
        <v/>
      </c>
    </row>
    <row r="49" spans="1:14" x14ac:dyDescent="0.25">
      <c r="A49" s="4" t="s">
        <v>133</v>
      </c>
      <c r="B49" s="9" t="s">
        <v>194</v>
      </c>
      <c r="C49" s="4" t="s">
        <v>67</v>
      </c>
      <c r="D49" s="5" t="s">
        <v>212</v>
      </c>
      <c r="E49" s="5" t="s">
        <v>160</v>
      </c>
      <c r="F49" s="5" t="s">
        <v>68</v>
      </c>
      <c r="G49" s="5" t="s">
        <v>25</v>
      </c>
      <c r="H49" s="8">
        <v>14.5</v>
      </c>
      <c r="I49" s="8">
        <v>11.02</v>
      </c>
      <c r="J49" s="33">
        <v>25.61</v>
      </c>
      <c r="K49" s="10">
        <f t="shared" si="0"/>
        <v>36.629999999999995</v>
      </c>
      <c r="L49" s="31">
        <f t="shared" si="1"/>
        <v>51.129999999999995</v>
      </c>
      <c r="M49" s="6" t="str">
        <f t="shared" si="2"/>
        <v>ECHEC</v>
      </c>
      <c r="N49" s="7" t="str">
        <f>IF(M49="Y",G49,IF(M50="Y",G50,""))</f>
        <v/>
      </c>
    </row>
    <row r="50" spans="1:14" x14ac:dyDescent="0.25">
      <c r="A50" s="4" t="s">
        <v>134</v>
      </c>
      <c r="B50" s="9" t="s">
        <v>195</v>
      </c>
      <c r="C50" s="4" t="s">
        <v>67</v>
      </c>
      <c r="D50" s="5" t="s">
        <v>212</v>
      </c>
      <c r="E50" s="5" t="s">
        <v>160</v>
      </c>
      <c r="F50" s="5" t="s">
        <v>68</v>
      </c>
      <c r="G50" s="5" t="s">
        <v>26</v>
      </c>
      <c r="H50" s="8" t="s">
        <v>81</v>
      </c>
      <c r="I50" s="8">
        <v>11.02</v>
      </c>
      <c r="J50" s="33">
        <v>25.61</v>
      </c>
      <c r="K50" s="10">
        <f t="shared" si="0"/>
        <v>36.629999999999995</v>
      </c>
      <c r="L50" s="31">
        <f t="shared" si="1"/>
        <v>50.629999999999995</v>
      </c>
      <c r="M50" s="6" t="str">
        <f t="shared" si="2"/>
        <v>ECHEC</v>
      </c>
      <c r="N50" s="7" t="str">
        <f>IF(M50="Y",G50,IF(M49="Y",G49,""))</f>
        <v/>
      </c>
    </row>
    <row r="51" spans="1:14" x14ac:dyDescent="0.25">
      <c r="A51" s="4" t="s">
        <v>135</v>
      </c>
      <c r="B51" s="9" t="s">
        <v>196</v>
      </c>
      <c r="C51" s="4" t="s">
        <v>69</v>
      </c>
      <c r="D51" s="5" t="s">
        <v>212</v>
      </c>
      <c r="E51" s="5" t="s">
        <v>7</v>
      </c>
      <c r="F51" s="5" t="s">
        <v>13</v>
      </c>
      <c r="G51" s="5" t="s">
        <v>13</v>
      </c>
      <c r="H51" s="8">
        <v>16.5</v>
      </c>
      <c r="I51" s="8">
        <v>12.08</v>
      </c>
      <c r="J51" s="33">
        <v>21.47</v>
      </c>
      <c r="K51" s="10">
        <f t="shared" si="0"/>
        <v>33.549999999999997</v>
      </c>
      <c r="L51" s="31">
        <f t="shared" si="1"/>
        <v>50.05</v>
      </c>
      <c r="M51" s="6" t="str">
        <f t="shared" si="2"/>
        <v>ECHEC</v>
      </c>
      <c r="N51" s="6" t="str">
        <f>IF(M51="Y",G51,"")</f>
        <v/>
      </c>
    </row>
    <row r="52" spans="1:14" x14ac:dyDescent="0.25">
      <c r="A52" s="4" t="s">
        <v>136</v>
      </c>
      <c r="B52" s="9" t="s">
        <v>197</v>
      </c>
      <c r="C52" s="4" t="s">
        <v>70</v>
      </c>
      <c r="D52" s="5" t="s">
        <v>212</v>
      </c>
      <c r="E52" s="5" t="s">
        <v>160</v>
      </c>
      <c r="F52" s="5" t="s">
        <v>72</v>
      </c>
      <c r="G52" s="5" t="s">
        <v>65</v>
      </c>
      <c r="H52" s="8">
        <v>10.17</v>
      </c>
      <c r="I52" s="8">
        <v>28.1</v>
      </c>
      <c r="J52" s="33">
        <v>38</v>
      </c>
      <c r="K52" s="10">
        <f t="shared" si="0"/>
        <v>66.099999999999994</v>
      </c>
      <c r="L52" s="31">
        <f t="shared" si="1"/>
        <v>76.27000000000001</v>
      </c>
      <c r="M52" s="6" t="str">
        <f t="shared" si="2"/>
        <v/>
      </c>
      <c r="N52" s="6" t="str">
        <f>IF(M52="Y",G52,"")</f>
        <v/>
      </c>
    </row>
    <row r="53" spans="1:14" x14ac:dyDescent="0.25">
      <c r="A53" s="4" t="s">
        <v>137</v>
      </c>
      <c r="B53" s="9" t="s">
        <v>198</v>
      </c>
      <c r="C53" s="4" t="s">
        <v>71</v>
      </c>
      <c r="D53" s="5" t="s">
        <v>212</v>
      </c>
      <c r="E53" s="5" t="s">
        <v>160</v>
      </c>
      <c r="F53" s="5" t="s">
        <v>73</v>
      </c>
      <c r="G53" s="5" t="s">
        <v>25</v>
      </c>
      <c r="H53" s="8">
        <v>16.52</v>
      </c>
      <c r="I53" s="8">
        <v>29.42</v>
      </c>
      <c r="J53" s="33">
        <v>24.59</v>
      </c>
      <c r="K53" s="10">
        <f t="shared" si="0"/>
        <v>54.010000000000005</v>
      </c>
      <c r="L53" s="31">
        <f t="shared" si="1"/>
        <v>70.53</v>
      </c>
      <c r="M53" s="6" t="str">
        <f t="shared" si="2"/>
        <v/>
      </c>
      <c r="N53" s="6" t="str">
        <f>IF(M53="Y",G53,"")</f>
        <v/>
      </c>
    </row>
    <row r="54" spans="1:14" x14ac:dyDescent="0.25">
      <c r="A54" s="4" t="s">
        <v>138</v>
      </c>
      <c r="B54" s="9" t="s">
        <v>199</v>
      </c>
      <c r="C54" s="4" t="s">
        <v>74</v>
      </c>
      <c r="D54" s="5" t="s">
        <v>212</v>
      </c>
      <c r="E54" s="5" t="s">
        <v>160</v>
      </c>
      <c r="F54" s="5" t="s">
        <v>10</v>
      </c>
      <c r="G54" s="5" t="s">
        <v>11</v>
      </c>
      <c r="H54" s="8">
        <v>16.5</v>
      </c>
      <c r="I54" s="8">
        <v>27.25</v>
      </c>
      <c r="J54" s="33">
        <v>29.66</v>
      </c>
      <c r="K54" s="10">
        <f t="shared" si="0"/>
        <v>56.91</v>
      </c>
      <c r="L54" s="31">
        <f t="shared" si="1"/>
        <v>73.41</v>
      </c>
      <c r="M54" s="6" t="str">
        <f t="shared" si="2"/>
        <v/>
      </c>
      <c r="N54" s="6" t="str">
        <f>IF(M54="Y",G54,"")</f>
        <v/>
      </c>
    </row>
    <row r="55" spans="1:14" x14ac:dyDescent="0.25">
      <c r="A55" s="4" t="s">
        <v>139</v>
      </c>
      <c r="B55" s="9" t="s">
        <v>200</v>
      </c>
      <c r="C55" s="4" t="s">
        <v>75</v>
      </c>
      <c r="D55" s="5" t="s">
        <v>212</v>
      </c>
      <c r="E55" s="5" t="s">
        <v>160</v>
      </c>
      <c r="F55" s="5" t="s">
        <v>16</v>
      </c>
      <c r="G55" s="5" t="s">
        <v>9</v>
      </c>
      <c r="H55" s="8">
        <v>15.96</v>
      </c>
      <c r="I55" s="8">
        <v>31.2</v>
      </c>
      <c r="J55" s="33">
        <v>24.83</v>
      </c>
      <c r="K55" s="10">
        <f t="shared" si="0"/>
        <v>56.03</v>
      </c>
      <c r="L55" s="31">
        <f t="shared" si="1"/>
        <v>71.989999999999995</v>
      </c>
      <c r="M55" s="6" t="str">
        <f t="shared" si="2"/>
        <v/>
      </c>
      <c r="N55" s="7" t="str">
        <f>IF(M55="Y",G55,IF(M56="Y",G56,IF(M57="Y",G57,"")))</f>
        <v/>
      </c>
    </row>
    <row r="56" spans="1:14" x14ac:dyDescent="0.25">
      <c r="A56" s="4" t="s">
        <v>140</v>
      </c>
      <c r="B56" s="9" t="s">
        <v>201</v>
      </c>
      <c r="C56" s="4" t="s">
        <v>75</v>
      </c>
      <c r="D56" s="5" t="s">
        <v>212</v>
      </c>
      <c r="E56" s="5" t="s">
        <v>160</v>
      </c>
      <c r="F56" s="5" t="s">
        <v>16</v>
      </c>
      <c r="G56" s="5" t="s">
        <v>28</v>
      </c>
      <c r="H56" s="8">
        <v>12.46</v>
      </c>
      <c r="I56" s="8">
        <v>31.2</v>
      </c>
      <c r="J56" s="33">
        <v>24.83</v>
      </c>
      <c r="K56" s="10">
        <f t="shared" si="0"/>
        <v>56.03</v>
      </c>
      <c r="L56" s="31">
        <f t="shared" si="1"/>
        <v>68.489999999999995</v>
      </c>
      <c r="M56" s="6" t="str">
        <f t="shared" si="2"/>
        <v/>
      </c>
      <c r="N56" s="7" t="str">
        <f>IF(M56="Y",G56,IF(M55="Y",G55,IF(M57="Y",G57,"")))</f>
        <v/>
      </c>
    </row>
    <row r="57" spans="1:14" x14ac:dyDescent="0.25">
      <c r="A57" s="4" t="s">
        <v>141</v>
      </c>
      <c r="B57" s="9" t="s">
        <v>202</v>
      </c>
      <c r="C57" s="4" t="s">
        <v>75</v>
      </c>
      <c r="D57" s="5" t="s">
        <v>212</v>
      </c>
      <c r="E57" s="5" t="s">
        <v>160</v>
      </c>
      <c r="F57" s="5" t="s">
        <v>16</v>
      </c>
      <c r="G57" s="8" t="s">
        <v>54</v>
      </c>
      <c r="H57" s="8">
        <v>15.96</v>
      </c>
      <c r="I57" s="8">
        <v>31.2</v>
      </c>
      <c r="J57" s="33">
        <v>24.83</v>
      </c>
      <c r="K57" s="10">
        <f t="shared" si="0"/>
        <v>56.03</v>
      </c>
      <c r="L57" s="31">
        <f t="shared" si="1"/>
        <v>71.989999999999995</v>
      </c>
      <c r="M57" s="6" t="str">
        <f t="shared" si="2"/>
        <v/>
      </c>
      <c r="N57" s="7" t="str">
        <f>IF(M57="Y",G57,IF(M56="Y",G56,IF(M55="Y",G55,"")))</f>
        <v/>
      </c>
    </row>
    <row r="58" spans="1:14" x14ac:dyDescent="0.25">
      <c r="A58" s="4" t="s">
        <v>142</v>
      </c>
      <c r="B58" s="9" t="s">
        <v>203</v>
      </c>
      <c r="C58" s="4" t="s">
        <v>76</v>
      </c>
      <c r="D58" s="5" t="s">
        <v>212</v>
      </c>
      <c r="E58" s="5" t="s">
        <v>160</v>
      </c>
      <c r="F58" s="5" t="s">
        <v>77</v>
      </c>
      <c r="G58" s="5" t="s">
        <v>9</v>
      </c>
      <c r="H58" s="8">
        <v>12.43</v>
      </c>
      <c r="I58" s="8">
        <v>26.83</v>
      </c>
      <c r="J58" s="33">
        <v>16.38</v>
      </c>
      <c r="K58" s="10">
        <f t="shared" si="0"/>
        <v>43.209999999999994</v>
      </c>
      <c r="L58" s="31">
        <f t="shared" si="1"/>
        <v>55.64</v>
      </c>
      <c r="M58" s="6" t="str">
        <f t="shared" si="2"/>
        <v/>
      </c>
      <c r="N58" s="7" t="str">
        <f>IF(M58="Y",G58,IF(M59="Y",G59,IF(M60="Y",G60,"")))</f>
        <v/>
      </c>
    </row>
    <row r="59" spans="1:14" x14ac:dyDescent="0.25">
      <c r="A59" s="4" t="s">
        <v>143</v>
      </c>
      <c r="B59" s="9" t="s">
        <v>204</v>
      </c>
      <c r="C59" s="4" t="s">
        <v>76</v>
      </c>
      <c r="D59" s="5" t="s">
        <v>212</v>
      </c>
      <c r="E59" s="5" t="s">
        <v>160</v>
      </c>
      <c r="F59" s="5" t="s">
        <v>77</v>
      </c>
      <c r="G59" s="5" t="s">
        <v>54</v>
      </c>
      <c r="H59" s="8">
        <v>12.43</v>
      </c>
      <c r="I59" s="8">
        <v>26.83</v>
      </c>
      <c r="J59" s="33">
        <v>16.38</v>
      </c>
      <c r="K59" s="10">
        <f t="shared" si="0"/>
        <v>43.209999999999994</v>
      </c>
      <c r="L59" s="31">
        <f t="shared" si="1"/>
        <v>55.64</v>
      </c>
      <c r="M59" s="6" t="str">
        <f t="shared" si="2"/>
        <v/>
      </c>
      <c r="N59" s="7" t="str">
        <f>IF(M59="Y",G59,IF(M58="Y",G58,IF(M60="Y",G60,"")))</f>
        <v/>
      </c>
    </row>
    <row r="60" spans="1:14" x14ac:dyDescent="0.25">
      <c r="A60" s="4" t="s">
        <v>144</v>
      </c>
      <c r="B60" s="9" t="s">
        <v>205</v>
      </c>
      <c r="C60" s="4" t="s">
        <v>76</v>
      </c>
      <c r="D60" s="5" t="s">
        <v>212</v>
      </c>
      <c r="E60" s="5" t="s">
        <v>160</v>
      </c>
      <c r="F60" s="5" t="s">
        <v>77</v>
      </c>
      <c r="G60" s="5" t="s">
        <v>28</v>
      </c>
      <c r="H60" s="8">
        <v>12.93</v>
      </c>
      <c r="I60" s="8">
        <v>26.83</v>
      </c>
      <c r="J60" s="33">
        <v>16.38</v>
      </c>
      <c r="K60" s="10">
        <f t="shared" si="0"/>
        <v>43.209999999999994</v>
      </c>
      <c r="L60" s="31">
        <f t="shared" si="1"/>
        <v>56.14</v>
      </c>
      <c r="M60" s="6" t="str">
        <f t="shared" si="2"/>
        <v/>
      </c>
      <c r="N60" s="7" t="str">
        <f>IF(M60="Y",G60,IF(M59="Y",G59,IF(M58="Y",G58,"")))</f>
        <v/>
      </c>
    </row>
    <row r="61" spans="1:14" x14ac:dyDescent="0.25">
      <c r="A61" s="4" t="s">
        <v>145</v>
      </c>
      <c r="B61" s="4" t="s">
        <v>206</v>
      </c>
      <c r="C61" s="4" t="s">
        <v>78</v>
      </c>
      <c r="D61" s="5" t="s">
        <v>212</v>
      </c>
      <c r="E61" s="5" t="s">
        <v>160</v>
      </c>
      <c r="F61" s="5" t="s">
        <v>38</v>
      </c>
      <c r="G61" s="5" t="s">
        <v>25</v>
      </c>
      <c r="H61" s="8">
        <v>12.84</v>
      </c>
      <c r="I61" s="8">
        <v>23.29</v>
      </c>
      <c r="J61" s="33">
        <v>29.99</v>
      </c>
      <c r="K61" s="10">
        <f t="shared" si="0"/>
        <v>53.28</v>
      </c>
      <c r="L61" s="31">
        <f t="shared" si="1"/>
        <v>66.11999999999999</v>
      </c>
      <c r="M61" s="6" t="str">
        <f t="shared" si="2"/>
        <v/>
      </c>
      <c r="N61" s="7" t="str">
        <f>IF(M61="Y",G61,IF(M62="Y",G62,IF(M63="Y",G63,"")))</f>
        <v/>
      </c>
    </row>
    <row r="62" spans="1:14" x14ac:dyDescent="0.25">
      <c r="A62" s="4" t="s">
        <v>146</v>
      </c>
      <c r="B62" s="4" t="s">
        <v>207</v>
      </c>
      <c r="C62" s="4" t="s">
        <v>78</v>
      </c>
      <c r="D62" s="5" t="s">
        <v>212</v>
      </c>
      <c r="E62" s="5" t="s">
        <v>160</v>
      </c>
      <c r="F62" s="5" t="s">
        <v>38</v>
      </c>
      <c r="G62" s="5" t="s">
        <v>13</v>
      </c>
      <c r="H62" s="8">
        <v>12.84</v>
      </c>
      <c r="I62" s="8">
        <v>23.29</v>
      </c>
      <c r="J62" s="33">
        <v>29.99</v>
      </c>
      <c r="K62" s="10">
        <f t="shared" si="0"/>
        <v>53.28</v>
      </c>
      <c r="L62" s="31">
        <f t="shared" si="1"/>
        <v>66.11999999999999</v>
      </c>
      <c r="M62" s="6" t="str">
        <f t="shared" si="2"/>
        <v/>
      </c>
      <c r="N62" s="7" t="str">
        <f>IF(M62="Y",G62,IF(M61="Y",G61,IF(M63="Y",G63,"")))</f>
        <v/>
      </c>
    </row>
    <row r="63" spans="1:14" x14ac:dyDescent="0.25">
      <c r="A63" s="4" t="s">
        <v>147</v>
      </c>
      <c r="B63" s="4" t="s">
        <v>203</v>
      </c>
      <c r="C63" s="4" t="s">
        <v>78</v>
      </c>
      <c r="D63" s="5" t="s">
        <v>212</v>
      </c>
      <c r="E63" s="5" t="s">
        <v>160</v>
      </c>
      <c r="F63" s="5" t="s">
        <v>38</v>
      </c>
      <c r="G63" s="5" t="s">
        <v>11</v>
      </c>
      <c r="H63" s="8">
        <v>12.84</v>
      </c>
      <c r="I63" s="8">
        <v>23.29</v>
      </c>
      <c r="J63" s="33">
        <v>29.99</v>
      </c>
      <c r="K63" s="10">
        <f t="shared" si="0"/>
        <v>53.28</v>
      </c>
      <c r="L63" s="31">
        <f t="shared" si="1"/>
        <v>66.11999999999999</v>
      </c>
      <c r="M63" s="6" t="str">
        <f t="shared" si="2"/>
        <v/>
      </c>
      <c r="N63" s="7" t="str">
        <f>IF(M63="Y",G63,IF(M62="Y",G62,IF(M61="Y",G61,"")))</f>
        <v/>
      </c>
    </row>
    <row r="64" spans="1:14" x14ac:dyDescent="0.25">
      <c r="A64" s="4" t="s">
        <v>148</v>
      </c>
      <c r="B64" s="4" t="s">
        <v>202</v>
      </c>
      <c r="C64" s="4" t="s">
        <v>79</v>
      </c>
      <c r="D64" s="5" t="s">
        <v>212</v>
      </c>
      <c r="E64" s="5" t="s">
        <v>160</v>
      </c>
      <c r="F64" s="5" t="s">
        <v>10</v>
      </c>
      <c r="G64" s="5" t="s">
        <v>11</v>
      </c>
      <c r="H64" s="8">
        <v>14.4</v>
      </c>
      <c r="I64" s="8">
        <v>29.77</v>
      </c>
      <c r="J64" s="33">
        <v>22.75</v>
      </c>
      <c r="K64" s="10">
        <f t="shared" si="0"/>
        <v>52.519999999999996</v>
      </c>
      <c r="L64" s="31">
        <f t="shared" si="1"/>
        <v>66.92</v>
      </c>
      <c r="M64" s="6" t="str">
        <f t="shared" si="2"/>
        <v/>
      </c>
      <c r="N64" s="6" t="str">
        <f>IF(M64="Y",G64,"")</f>
        <v/>
      </c>
    </row>
    <row r="66" spans="1:15" ht="15.75" thickBot="1" x14ac:dyDescent="0.3">
      <c r="A66" s="14"/>
      <c r="B66" s="14"/>
      <c r="I66" s="34" t="s">
        <v>222</v>
      </c>
      <c r="J66" s="34" t="s">
        <v>223</v>
      </c>
      <c r="K66" s="29"/>
      <c r="L66" s="29" t="s">
        <v>83</v>
      </c>
      <c r="M66" s="29" t="s">
        <v>224</v>
      </c>
      <c r="N66" s="30" t="s">
        <v>84</v>
      </c>
    </row>
    <row r="67" spans="1:15" x14ac:dyDescent="0.25">
      <c r="A67" s="15"/>
      <c r="B67" s="16"/>
      <c r="G67" s="18" t="s">
        <v>85</v>
      </c>
      <c r="H67" s="40" t="s">
        <v>7</v>
      </c>
      <c r="I67" s="35">
        <v>1</v>
      </c>
      <c r="J67" s="35">
        <f>SUMPRODUCT(($E$2:$E$64="F")*($G$2:$G$64="AC01%"))</f>
        <v>0</v>
      </c>
      <c r="K67" s="26"/>
      <c r="L67" s="26">
        <f>J67-SUMPRODUCT(($G$2:$G$64="AC01%")*($E$2:$E$64="F")*($K$2:$K$64&lt;40)*(ISTEXT($N$2:$N$64)))</f>
        <v>0</v>
      </c>
      <c r="M67" s="26">
        <f>I67-SUMPRODUCT(($M$2:$M$64="Y")*($E$2:$E$64="F")*($G$2:$G$64="AC01%"))</f>
        <v>1</v>
      </c>
      <c r="N67" s="19">
        <f t="shared" ref="N67:N92" si="3">IF(M67=0,"Toutes les places attribuées",L67/M67)</f>
        <v>0</v>
      </c>
      <c r="O67" s="20"/>
    </row>
    <row r="68" spans="1:15" x14ac:dyDescent="0.25">
      <c r="A68" s="15"/>
      <c r="B68" s="16"/>
      <c r="G68" s="21" t="s">
        <v>86</v>
      </c>
      <c r="H68" s="41" t="s">
        <v>2</v>
      </c>
      <c r="I68" s="36">
        <v>1</v>
      </c>
      <c r="J68" s="36">
        <f>SUMPRODUCT(($E$2:$E$64="N")*($G$2:$G$64="CI01X"))</f>
        <v>0</v>
      </c>
      <c r="K68" s="27"/>
      <c r="L68" s="27">
        <f>J68-SUMPRODUCT(($G$2:$G$64="CI01X")*($E$2:$E$64="N")*($K$2:$K$64&lt;40)*(ISTEXT($N$2:$N$64)))</f>
        <v>0</v>
      </c>
      <c r="M68" s="27">
        <f>I68-SUMPRODUCT(($M$2:$M$64="Y")*($E$2:$E$64="N")*($G$2:$G$64="CI01X"))</f>
        <v>1</v>
      </c>
      <c r="N68" s="17">
        <f t="shared" si="3"/>
        <v>0</v>
      </c>
      <c r="O68" s="22"/>
    </row>
    <row r="69" spans="1:15" x14ac:dyDescent="0.25">
      <c r="A69" s="15"/>
      <c r="B69" s="16"/>
      <c r="G69" s="21" t="s">
        <v>65</v>
      </c>
      <c r="H69" s="41" t="s">
        <v>2</v>
      </c>
      <c r="I69" s="36">
        <v>1</v>
      </c>
      <c r="J69" s="36">
        <f>SUMPRODUCT(($E$2:$E$64="N")*($G$2:$G$64="NT01%"))</f>
        <v>0</v>
      </c>
      <c r="K69" s="27"/>
      <c r="L69" s="27">
        <f>J69-SUMPRODUCT(($G$2:$G$64="NT01%")*($E$2:$E$64="N")*($K$2:$K$64&lt;40)*(ISTEXT($N$2:$N$64)))</f>
        <v>0</v>
      </c>
      <c r="M69" s="27">
        <f>I69-SUMPRODUCT(($M$2:$M$64="Y")*($E$2:$E$64="N")*($G$2:$G$64="NT01%"))</f>
        <v>1</v>
      </c>
      <c r="N69" s="17">
        <f t="shared" si="3"/>
        <v>0</v>
      </c>
      <c r="O69" s="22"/>
    </row>
    <row r="70" spans="1:15" x14ac:dyDescent="0.25">
      <c r="A70" s="15"/>
      <c r="B70" s="16"/>
      <c r="G70" s="21" t="s">
        <v>9</v>
      </c>
      <c r="H70" s="41" t="s">
        <v>7</v>
      </c>
      <c r="I70" s="36">
        <v>2</v>
      </c>
      <c r="J70" s="36">
        <f>SUMPRODUCT(($E$2:$E$64="F")*($G$2:$G$64="GS01X"))</f>
        <v>0</v>
      </c>
      <c r="K70" s="27"/>
      <c r="L70" s="27">
        <f>J70-SUMPRODUCT(($G$2:$G$64="GS01X")*($E$2:$E$64="F")*($K$2:$K$64&lt;40)*(ISTEXT($N$2:$N$64)))</f>
        <v>0</v>
      </c>
      <c r="M70" s="27">
        <f>I70-SUMPRODUCT(($M$2:$M$64="Y")*($E$2:$E$64="F")*($G$2:$G$64="GS01X"))</f>
        <v>2</v>
      </c>
      <c r="N70" s="17">
        <f t="shared" si="3"/>
        <v>0</v>
      </c>
      <c r="O70" s="22"/>
    </row>
    <row r="71" spans="1:15" x14ac:dyDescent="0.25">
      <c r="A71" s="15"/>
      <c r="B71" s="16"/>
      <c r="G71" s="21" t="s">
        <v>25</v>
      </c>
      <c r="H71" s="41" t="s">
        <v>7</v>
      </c>
      <c r="I71" s="36">
        <v>1</v>
      </c>
      <c r="J71" s="36">
        <f>SUMPRODUCT(($E$2:$E$64="F")*($G$2:$G$64="AS11%"))</f>
        <v>0</v>
      </c>
      <c r="K71" s="27"/>
      <c r="L71" s="27">
        <f>J71-SUMPRODUCT(($G$2:$G$64="AS11%")*($E$2:$E$64="F")*($K$2:$K$64&lt;40)*(ISTEXT($N$2:$N$64)))</f>
        <v>0</v>
      </c>
      <c r="M71" s="27">
        <f>I71-SUMPRODUCT(($M$2:$M$64="Y")*($E$2:$E$64="F")*($G$2:$G$64="AS11%"))</f>
        <v>1</v>
      </c>
      <c r="N71" s="17">
        <f t="shared" si="3"/>
        <v>0</v>
      </c>
      <c r="O71" s="22"/>
    </row>
    <row r="72" spans="1:15" x14ac:dyDescent="0.25">
      <c r="A72" s="15"/>
      <c r="B72" s="16"/>
      <c r="G72" s="21" t="s">
        <v>26</v>
      </c>
      <c r="H72" s="41" t="s">
        <v>7</v>
      </c>
      <c r="I72" s="36">
        <v>1</v>
      </c>
      <c r="J72" s="36">
        <f>SUMPRODUCT(($E$2:$E$64="F")*($G$2:$G$64="AT01%"))</f>
        <v>0</v>
      </c>
      <c r="K72" s="27"/>
      <c r="L72" s="27">
        <f>J72-SUMPRODUCT(($G$2:$G$64="AT01%")*($E$2:$E$64="F")*($K$2:$K$64&lt;40)*(ISTEXT($N$2:$N$64)))</f>
        <v>0</v>
      </c>
      <c r="M72" s="27">
        <f>I72-SUMPRODUCT(($M$2:$M$64="Y")*($E$2:$E$64="F")*($G$2:$G$64="AT01%"))</f>
        <v>1</v>
      </c>
      <c r="N72" s="17">
        <f t="shared" si="3"/>
        <v>0</v>
      </c>
      <c r="O72" s="22"/>
    </row>
    <row r="73" spans="1:15" x14ac:dyDescent="0.25">
      <c r="A73" s="15"/>
      <c r="B73" s="16"/>
      <c r="G73" s="21" t="s">
        <v>54</v>
      </c>
      <c r="H73" s="41" t="s">
        <v>7</v>
      </c>
      <c r="I73" s="36">
        <v>1</v>
      </c>
      <c r="J73" s="36">
        <f>SUMPRODUCT(($E$2:$E$64="F")*($G$2:$G$64="GS01L"))</f>
        <v>0</v>
      </c>
      <c r="K73" s="27"/>
      <c r="L73" s="27">
        <f>J73-SUMPRODUCT(($G$2:$G$64="GS01L")*($E$2:$E$64="F")*($K$2:$K$64&lt;40)*(ISTEXT($N$2:$N$64)))</f>
        <v>0</v>
      </c>
      <c r="M73" s="27">
        <f>I73-SUMPRODUCT(($M$2:$M$64="Y")*($E$2:$E$64="F")*($G$2:$G$64="GS01L"))</f>
        <v>1</v>
      </c>
      <c r="N73" s="17">
        <f t="shared" si="3"/>
        <v>0</v>
      </c>
      <c r="O73" s="22"/>
    </row>
    <row r="74" spans="1:15" x14ac:dyDescent="0.25">
      <c r="A74" s="15"/>
      <c r="B74" s="16"/>
      <c r="G74" s="21" t="s">
        <v>9</v>
      </c>
      <c r="H74" s="41" t="s">
        <v>2</v>
      </c>
      <c r="I74" s="36">
        <v>1</v>
      </c>
      <c r="J74" s="36">
        <f>SUMPRODUCT(($E$2:$E$64="N")*($G$2:$G$64="GS01X"))</f>
        <v>0</v>
      </c>
      <c r="K74" s="27"/>
      <c r="L74" s="27">
        <f>J74-SUMPRODUCT(($G$2:$G$64="GS01X")*($E$2:$E$64="N")*($K$2:$K$64&lt;40)*(ISTEXT($N$2:$N$64)))</f>
        <v>0</v>
      </c>
      <c r="M74" s="27">
        <f>I74-SUMPRODUCT(($M$2:$M$64="Y")*($E$2:$E$64="N")*($G$2:$G$64="GS01X"))</f>
        <v>1</v>
      </c>
      <c r="N74" s="17">
        <f t="shared" si="3"/>
        <v>0</v>
      </c>
      <c r="O74" s="22"/>
    </row>
    <row r="75" spans="1:15" x14ac:dyDescent="0.25">
      <c r="A75" s="15"/>
      <c r="B75" s="16"/>
      <c r="G75" s="21" t="s">
        <v>30</v>
      </c>
      <c r="H75" s="41" t="s">
        <v>2</v>
      </c>
      <c r="I75" s="36">
        <v>1</v>
      </c>
      <c r="J75" s="36">
        <f>SUMPRODUCT(($E$2:$E$64="N")*($G$2:$G$64="EN01X"))</f>
        <v>0</v>
      </c>
      <c r="K75" s="27"/>
      <c r="L75" s="27">
        <f>J75-SUMPRODUCT(($G$2:$G$64="EN01X")*($E$2:$E$64="N")*($K$2:$K$64&lt;40)*(ISTEXT($N$2:$N$64)))</f>
        <v>0</v>
      </c>
      <c r="M75" s="27">
        <f>I75-SUMPRODUCT(($M$2:$M$64="Y")*($E$2:$E$64="N")*($G$2:$G$64="EN01X"))</f>
        <v>1</v>
      </c>
      <c r="N75" s="17">
        <f t="shared" si="3"/>
        <v>0</v>
      </c>
      <c r="O75" s="22"/>
    </row>
    <row r="76" spans="1:15" x14ac:dyDescent="0.25">
      <c r="A76" s="15"/>
      <c r="B76" s="16"/>
      <c r="G76" s="21" t="s">
        <v>11</v>
      </c>
      <c r="H76" s="41" t="s">
        <v>2</v>
      </c>
      <c r="I76" s="36">
        <v>5</v>
      </c>
      <c r="J76" s="36">
        <f>SUMPRODUCT(($E$2:$E$64="N")*($G$2:$G$64="SU02X"))</f>
        <v>0</v>
      </c>
      <c r="K76" s="27"/>
      <c r="L76" s="27">
        <f>J76-SUMPRODUCT(($G$2:$G$64="SU02X")*($E$2:$E$64="N")*($K$2:$K$64&lt;40)*(ISTEXT($N$2:$N$64)))</f>
        <v>0</v>
      </c>
      <c r="M76" s="27">
        <f>I76-SUMPRODUCT(($M$2:$M$64="Y")*($E$2:$E$64="N")*($G$2:$G$64="SU02X"))</f>
        <v>5</v>
      </c>
      <c r="N76" s="17">
        <f t="shared" si="3"/>
        <v>0</v>
      </c>
      <c r="O76" s="22"/>
    </row>
    <row r="77" spans="1:15" x14ac:dyDescent="0.25">
      <c r="A77" s="15"/>
      <c r="B77" s="16"/>
      <c r="G77" s="21" t="s">
        <v>24</v>
      </c>
      <c r="H77" s="41" t="s">
        <v>7</v>
      </c>
      <c r="I77" s="36">
        <v>1</v>
      </c>
      <c r="J77" s="36">
        <f>SUMPRODUCT(($E$2:$E$64="F")*($G$2:$G$64="CT01X"))</f>
        <v>1</v>
      </c>
      <c r="K77" s="27"/>
      <c r="L77" s="27">
        <f>J77-SUMPRODUCT(($G$2:$G$64="CT01X")*($E$2:$E$64="F")*($K$2:$K$64&lt;40)*(ISTEXT($N$2:$N$64)))</f>
        <v>1</v>
      </c>
      <c r="M77" s="27">
        <f>I77-SUMPRODUCT(($M$2:$M$64="Y")*($E$2:$E$64="F")*($G$2:$G$64="CT01X"))</f>
        <v>1</v>
      </c>
      <c r="N77" s="17">
        <f t="shared" si="3"/>
        <v>1</v>
      </c>
      <c r="O77" s="22"/>
    </row>
    <row r="78" spans="1:15" x14ac:dyDescent="0.25">
      <c r="A78" s="15"/>
      <c r="B78" s="16"/>
      <c r="G78" s="21" t="s">
        <v>17</v>
      </c>
      <c r="H78" s="41" t="s">
        <v>2</v>
      </c>
      <c r="I78" s="36">
        <v>1</v>
      </c>
      <c r="J78" s="36">
        <f>SUMPRODUCT(($E$2:$E$64="N")*($G$2:$G$64="SU07X"))</f>
        <v>0</v>
      </c>
      <c r="K78" s="27"/>
      <c r="L78" s="27">
        <f>J78-SUMPRODUCT(($G$2:$G$64="SU07X")*($E$2:$E$64="N")*($K$2:$K$64&lt;40)*(ISTEXT($N$2:$N$64)))</f>
        <v>0</v>
      </c>
      <c r="M78" s="27">
        <f>I78-SUMPRODUCT(($M$2:$M$64="Y")*($E$2:$E$64="N")*($G$2:$G$64="SU07X"))</f>
        <v>1</v>
      </c>
      <c r="N78" s="17">
        <f t="shared" si="3"/>
        <v>0</v>
      </c>
      <c r="O78" s="22"/>
    </row>
    <row r="79" spans="1:15" x14ac:dyDescent="0.25">
      <c r="A79" s="15"/>
      <c r="B79" s="16"/>
      <c r="G79" s="21" t="s">
        <v>25</v>
      </c>
      <c r="H79" s="41" t="s">
        <v>2</v>
      </c>
      <c r="I79" s="36">
        <v>1</v>
      </c>
      <c r="J79" s="36">
        <f>SUMPRODUCT(($E$2:$E$64="N")*($G$2:$G$64="AS11%"))</f>
        <v>0</v>
      </c>
      <c r="K79" s="27"/>
      <c r="L79" s="27">
        <f>J79-SUMPRODUCT(($G$2:$G$64="AS11%")*($E$2:$E$64="N")*($K$2:$K$64&lt;40)*(ISTEXT($N$2:$N$64)))</f>
        <v>0</v>
      </c>
      <c r="M79" s="27">
        <f>I79-SUMPRODUCT(($M$2:$M$64="Y")*($E$2:$E$64="N")*($G$2:$G$64="AS11%"))</f>
        <v>1</v>
      </c>
      <c r="N79" s="17">
        <f t="shared" si="3"/>
        <v>0</v>
      </c>
      <c r="O79" s="22"/>
    </row>
    <row r="80" spans="1:15" x14ac:dyDescent="0.25">
      <c r="A80" s="15"/>
      <c r="B80" s="16"/>
      <c r="G80" s="21" t="s">
        <v>28</v>
      </c>
      <c r="H80" s="41" t="s">
        <v>7</v>
      </c>
      <c r="I80" s="36">
        <v>1</v>
      </c>
      <c r="J80" s="36">
        <f>SUMPRODUCT(($E$2:$E$64="F")*($G$2:$G$64="GT01X"))</f>
        <v>0</v>
      </c>
      <c r="K80" s="27"/>
      <c r="L80" s="27">
        <f>J80-SUMPRODUCT(($G$2:$G$64="GT01X")*($E$2:$E$64="F")*($K$2:$K$64&lt;40)*(ISTEXT($N$2:$N$64)))</f>
        <v>0</v>
      </c>
      <c r="M80" s="27">
        <f>I80-SUMPRODUCT(($M$2:$M$64="Y")*($E$2:$E$64="F")*($G$2:$G$64="GT01X"))</f>
        <v>1</v>
      </c>
      <c r="N80" s="17">
        <f t="shared" si="3"/>
        <v>0</v>
      </c>
      <c r="O80" s="22"/>
    </row>
    <row r="81" spans="1:15" x14ac:dyDescent="0.25">
      <c r="A81" s="15"/>
      <c r="B81" s="16"/>
      <c r="G81" s="21" t="s">
        <v>13</v>
      </c>
      <c r="H81" s="41" t="s">
        <v>2</v>
      </c>
      <c r="I81" s="36">
        <v>1</v>
      </c>
      <c r="J81" s="36">
        <f>SUMPRODUCT(($E$2:$E$64="N")*($G$2:$G$64="SM01S"))</f>
        <v>0</v>
      </c>
      <c r="K81" s="27"/>
      <c r="L81" s="27">
        <f>J81-SUMPRODUCT(($G$2:$G$64="SM01S")*($E$2:$E$64="N")*($K$2:$K$64&lt;40)*(ISTEXT($N$2:$N$64)))</f>
        <v>0</v>
      </c>
      <c r="M81" s="27">
        <f>I81-SUMPRODUCT(($M$2:$M$64="Y")*($E$2:$E$64="N")*($G$2:$G$64="SM01S"))</f>
        <v>1</v>
      </c>
      <c r="N81" s="17">
        <f t="shared" si="3"/>
        <v>0</v>
      </c>
      <c r="O81" s="22"/>
    </row>
    <row r="82" spans="1:15" x14ac:dyDescent="0.25">
      <c r="A82" s="15"/>
      <c r="B82" s="16"/>
      <c r="G82" s="21" t="s">
        <v>85</v>
      </c>
      <c r="H82" s="41" t="s">
        <v>2</v>
      </c>
      <c r="I82" s="36">
        <v>0</v>
      </c>
      <c r="J82" s="36">
        <f>SUMPRODUCT(($E$2:$E$64="N")*($G$2:$G$64="AC01%"))</f>
        <v>0</v>
      </c>
      <c r="K82" s="27"/>
      <c r="L82" s="27">
        <f>J82-SUMPRODUCT(($G$2:$G$64="AC01%")*($E$2:$E$64="N")*($K$2:$K$64&lt;40)*(ISTEXT($N$2:$N$64)))</f>
        <v>0</v>
      </c>
      <c r="M82" s="27">
        <f>I82-SUMPRODUCT(($M$2:$M$64="Y")*($E$2:$E$64="N")*($G$2:$G$64="AC01%"))</f>
        <v>0</v>
      </c>
      <c r="N82" s="17" t="str">
        <f t="shared" si="3"/>
        <v>Toutes les places attribuées</v>
      </c>
      <c r="O82" s="22"/>
    </row>
    <row r="83" spans="1:15" x14ac:dyDescent="0.25">
      <c r="A83" s="14"/>
      <c r="B83" s="14"/>
      <c r="G83" s="21" t="s">
        <v>26</v>
      </c>
      <c r="H83" s="41" t="s">
        <v>2</v>
      </c>
      <c r="I83" s="36">
        <v>0</v>
      </c>
      <c r="J83" s="36">
        <f>SUMPRODUCT(($E$2:$E$64="N")*($G$2:$G$64="AT01%"))</f>
        <v>0</v>
      </c>
      <c r="K83" s="27"/>
      <c r="L83" s="27">
        <f>J83-SUMPRODUCT(($G$2:$G$64="AT01%")*($E$2:$E$64="N")*($K$2:$K$64&lt;40)*(ISTEXT($N$2:$N$64)))</f>
        <v>0</v>
      </c>
      <c r="M83" s="27">
        <f>I83-SUMPRODUCT(($M$2:$M$64="Y")*($E$2:$E$64="N")*($G$2:$G$64="AT01%"))</f>
        <v>0</v>
      </c>
      <c r="N83" s="17" t="str">
        <f t="shared" si="3"/>
        <v>Toutes les places attribuées</v>
      </c>
      <c r="O83" s="22"/>
    </row>
    <row r="84" spans="1:15" x14ac:dyDescent="0.25">
      <c r="A84" s="14"/>
      <c r="B84" s="14"/>
      <c r="G84" s="21" t="s">
        <v>86</v>
      </c>
      <c r="H84" s="41" t="s">
        <v>7</v>
      </c>
      <c r="I84" s="36">
        <v>0</v>
      </c>
      <c r="J84" s="36">
        <f>SUMPRODUCT(($E$2:$E$64="F")*($G$2:$G$64="CI01X"))</f>
        <v>0</v>
      </c>
      <c r="K84" s="27"/>
      <c r="L84" s="27">
        <f>J84-SUMPRODUCT(($G$2:$G$64="CI01X")*($E$2:$E$64="F")*($K$2:$K$64&lt;40)*(ISTEXT($N$2:$N$64)))</f>
        <v>0</v>
      </c>
      <c r="M84" s="27">
        <f>I84-SUMPRODUCT(($M$2:$M$64="Y")*($E$2:$E$64="F")*($G$2:$G$64="CI01X"))</f>
        <v>0</v>
      </c>
      <c r="N84" s="17" t="str">
        <f t="shared" si="3"/>
        <v>Toutes les places attribuées</v>
      </c>
      <c r="O84" s="22"/>
    </row>
    <row r="85" spans="1:15" x14ac:dyDescent="0.25">
      <c r="A85" s="14"/>
      <c r="B85" s="14"/>
      <c r="G85" s="21" t="s">
        <v>24</v>
      </c>
      <c r="H85" s="41" t="s">
        <v>2</v>
      </c>
      <c r="I85" s="36">
        <v>0</v>
      </c>
      <c r="J85" s="36">
        <f>SUMPRODUCT(($E$2:$E$64="N")*($G$2:$G$64="CT01X"))</f>
        <v>0</v>
      </c>
      <c r="K85" s="27"/>
      <c r="L85" s="27">
        <f>J85-SUMPRODUCT(($G$2:$G$64="CT01X")*($E$2:$E$64="N")*($K$2:$K$64&lt;40)*(ISTEXT($N$2:$N$64)))</f>
        <v>0</v>
      </c>
      <c r="M85" s="27">
        <f>I85-SUMPRODUCT(($M$2:$M$64="Y")*($E$2:$E$64="N")*($G$2:$G$64="CT01X"))</f>
        <v>0</v>
      </c>
      <c r="N85" s="17" t="str">
        <f t="shared" si="3"/>
        <v>Toutes les places attribuées</v>
      </c>
      <c r="O85" s="22"/>
    </row>
    <row r="86" spans="1:15" x14ac:dyDescent="0.25">
      <c r="A86" s="14"/>
      <c r="B86" s="14"/>
      <c r="G86" s="21" t="s">
        <v>30</v>
      </c>
      <c r="H86" s="41" t="s">
        <v>7</v>
      </c>
      <c r="I86" s="36">
        <v>0</v>
      </c>
      <c r="J86" s="36">
        <f>SUMPRODUCT(($E$2:$E$64="F")*($G$2:$G$64="EN01X"))</f>
        <v>0</v>
      </c>
      <c r="K86" s="27"/>
      <c r="L86" s="27">
        <f>J86-SUMPRODUCT(($G$2:$G$64="EN01X")*($E$2:$E$64="F")*($K$2:$K$64&lt;40)*(ISTEXT($N$2:$N$64)))</f>
        <v>0</v>
      </c>
      <c r="M86" s="27">
        <f>I86-SUMPRODUCT(($M$2:$M$64="Y")*($E$2:$E$64="F")*($G$2:$G$64="EN01X"))</f>
        <v>0</v>
      </c>
      <c r="N86" s="17" t="str">
        <f t="shared" si="3"/>
        <v>Toutes les places attribuées</v>
      </c>
      <c r="O86" s="22"/>
    </row>
    <row r="87" spans="1:15" x14ac:dyDescent="0.25">
      <c r="A87" s="14"/>
      <c r="B87" s="14"/>
      <c r="G87" s="21" t="s">
        <v>54</v>
      </c>
      <c r="H87" s="41" t="s">
        <v>2</v>
      </c>
      <c r="I87" s="36">
        <v>0</v>
      </c>
      <c r="J87" s="36">
        <f>SUMPRODUCT(($E$2:$E$64="N")*($G$2:$G$64="GS01L"))</f>
        <v>0</v>
      </c>
      <c r="K87" s="27"/>
      <c r="L87" s="27">
        <f>J87-SUMPRODUCT(($G$2:$G$64="GS01L")*($E$2:$E$64="N")*($K$2:$K$64&lt;40)*(ISTEXT($N$2:$N$64)))</f>
        <v>0</v>
      </c>
      <c r="M87" s="27">
        <f>I87-SUMPRODUCT(($M$2:$M$64="Y")*($E$2:$E$64="N")*($G$2:$G$64="GS01L"))</f>
        <v>0</v>
      </c>
      <c r="N87" s="17" t="str">
        <f t="shared" si="3"/>
        <v>Toutes les places attribuées</v>
      </c>
      <c r="O87" s="22"/>
    </row>
    <row r="88" spans="1:15" x14ac:dyDescent="0.25">
      <c r="A88" s="14"/>
      <c r="B88" s="14"/>
      <c r="G88" s="21" t="s">
        <v>28</v>
      </c>
      <c r="H88" s="41" t="s">
        <v>2</v>
      </c>
      <c r="I88" s="36">
        <v>0</v>
      </c>
      <c r="J88" s="36">
        <f>SUMPRODUCT(($E$2:$E$64="N")*($G$2:$G$64="GT01X"))</f>
        <v>0</v>
      </c>
      <c r="K88" s="27"/>
      <c r="L88" s="27">
        <f>J88-SUMPRODUCT(($G$2:$G$64="GT01X")*($E$2:$E$64="N")*($K$2:$K$64&lt;40)*(ISTEXT($N$2:$N$64)))</f>
        <v>0</v>
      </c>
      <c r="M88" s="27">
        <f>I88-SUMPRODUCT(($M$2:$M$64="Y")*($E$2:$E$64="N")*($G$2:$G$64="GT01X"))</f>
        <v>0</v>
      </c>
      <c r="N88" s="17" t="str">
        <f t="shared" si="3"/>
        <v>Toutes les places attribuées</v>
      </c>
      <c r="O88" s="22"/>
    </row>
    <row r="89" spans="1:15" x14ac:dyDescent="0.25">
      <c r="G89" s="21" t="s">
        <v>65</v>
      </c>
      <c r="H89" s="41" t="s">
        <v>7</v>
      </c>
      <c r="I89" s="36">
        <v>0</v>
      </c>
      <c r="J89" s="36">
        <f>SUMPRODUCT(($E$2:$E$64="F")*($G$2:$G$64="NT01%"))</f>
        <v>0</v>
      </c>
      <c r="K89" s="27"/>
      <c r="L89" s="27">
        <f>J89-SUMPRODUCT(($G$2:$G$64="NT01%")*($E$2:$E$64="F")*($K$2:$K$64&lt;40)*(ISTEXT($N$2:$N$64)))</f>
        <v>0</v>
      </c>
      <c r="M89" s="27">
        <f>I89-SUMPRODUCT(($M$2:$M$64="Y")*($E$2:$E$64="F")*($G$2:$G$64="NT01%"))</f>
        <v>0</v>
      </c>
      <c r="N89" s="17" t="str">
        <f t="shared" si="3"/>
        <v>Toutes les places attribuées</v>
      </c>
      <c r="O89" s="22"/>
    </row>
    <row r="90" spans="1:15" x14ac:dyDescent="0.25">
      <c r="G90" s="21" t="s">
        <v>13</v>
      </c>
      <c r="H90" s="41" t="s">
        <v>7</v>
      </c>
      <c r="I90" s="36">
        <v>0</v>
      </c>
      <c r="J90" s="36">
        <f>SUMPRODUCT(($E$2:$E$64="F")*($G$2:$G$64="SM01S"))</f>
        <v>1</v>
      </c>
      <c r="K90" s="27"/>
      <c r="L90" s="27">
        <f>J90-SUMPRODUCT(($G$2:$G$64="SM01S")*($E$2:$E$64="F")*($K$2:$K$64&lt;40)*(ISTEXT($N$2:$N$64)))</f>
        <v>0</v>
      </c>
      <c r="M90" s="27">
        <f>I90-SUMPRODUCT(($M$2:$M$64="Y")*($E$2:$E$64="F")*($G$2:$G$64="SM01S"))</f>
        <v>0</v>
      </c>
      <c r="N90" s="17" t="str">
        <f t="shared" si="3"/>
        <v>Toutes les places attribuées</v>
      </c>
      <c r="O90" s="22"/>
    </row>
    <row r="91" spans="1:15" x14ac:dyDescent="0.25">
      <c r="G91" s="21" t="s">
        <v>11</v>
      </c>
      <c r="H91" s="41" t="s">
        <v>7</v>
      </c>
      <c r="I91" s="36">
        <v>0</v>
      </c>
      <c r="J91" s="36">
        <f>SUMPRODUCT(($E$2:$E$64="F")*($G$2:$G$64="SU02X"))</f>
        <v>2</v>
      </c>
      <c r="K91" s="27"/>
      <c r="L91" s="27">
        <f>J91-SUMPRODUCT(($G$2:$G$64="SU02X")*($E$2:$E$64="F")*($K$2:$K$64&lt;40)*(ISTEXT($N$2:$N$64)))</f>
        <v>2</v>
      </c>
      <c r="M91" s="27">
        <f>I91-SUMPRODUCT(($M$2:$M$64="Y")*($E$2:$E$64="F")*($G$2:$G$64="SU02X"))</f>
        <v>0</v>
      </c>
      <c r="N91" s="17" t="str">
        <f t="shared" si="3"/>
        <v>Toutes les places attribuées</v>
      </c>
      <c r="O91" s="22"/>
    </row>
    <row r="92" spans="1:15" ht="15.75" thickBot="1" x14ac:dyDescent="0.3">
      <c r="G92" s="23" t="s">
        <v>17</v>
      </c>
      <c r="H92" s="42" t="s">
        <v>7</v>
      </c>
      <c r="I92" s="37">
        <v>0</v>
      </c>
      <c r="J92" s="37">
        <f>SUMPRODUCT(($E$2:$E$64="F")*($G$2:$G$64="SU07X"))</f>
        <v>0</v>
      </c>
      <c r="K92" s="28"/>
      <c r="L92" s="28">
        <f>J92-SUMPRODUCT(($G$2:$G$64="SU07X")*($E$2:$E$64="F")*($K$2:$K$64&lt;40)*(ISTEXT($N$2:$N$64)))</f>
        <v>0</v>
      </c>
      <c r="M92" s="28">
        <f>I92-SUMPRODUCT(($M$2:$M$64="Y")*($E$2:$E$64="F")*($G$2:$G$64="SU07X"))</f>
        <v>0</v>
      </c>
      <c r="N92" s="24" t="str">
        <f t="shared" si="3"/>
        <v>Toutes les places attribuées</v>
      </c>
      <c r="O92" s="25"/>
    </row>
    <row r="93" spans="1:15" x14ac:dyDescent="0.25">
      <c r="G93" s="11"/>
      <c r="H93" s="38"/>
      <c r="I93" s="38"/>
      <c r="J93" s="38"/>
      <c r="K93" s="11"/>
      <c r="L93" s="11"/>
      <c r="M93" s="11"/>
      <c r="N93" s="12"/>
      <c r="O93" s="11"/>
    </row>
    <row r="94" spans="1:15" x14ac:dyDescent="0.25">
      <c r="G94" s="11"/>
      <c r="H94" s="38"/>
      <c r="I94" s="38"/>
      <c r="J94" s="38"/>
      <c r="K94" s="11"/>
      <c r="L94" s="11"/>
      <c r="M94" s="11"/>
      <c r="N94" s="11"/>
      <c r="O94" s="11"/>
    </row>
  </sheetData>
  <autoFilter ref="A1:N64"/>
  <sortState ref="G67:N94">
    <sortCondition ref="N67:N94"/>
  </sortState>
  <conditionalFormatting sqref="L1:L64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{F70F787E-81E8-445D-AB44-AA1066990B9F}</x14:id>
        </ext>
      </extLst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er">
                <anchor moveWithCells="1" sizeWithCells="1">
                  <from>
                    <xdr:col>2</xdr:col>
                    <xdr:colOff>19050</xdr:colOff>
                    <xdr:row>67</xdr:row>
                    <xdr:rowOff>28575</xdr:rowOff>
                  </from>
                  <to>
                    <xdr:col>4</xdr:col>
                    <xdr:colOff>409575</xdr:colOff>
                    <xdr:row>70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5" name="Option Button 37">
              <controlPr defaultSize="0" autoFill="0" autoLine="0" autoPict="0" macro="[0]!aa">
                <anchor moveWithCells="1">
                  <from>
                    <xdr:col>0</xdr:col>
                    <xdr:colOff>0</xdr:colOff>
                    <xdr:row>66</xdr:row>
                    <xdr:rowOff>0</xdr:rowOff>
                  </from>
                  <to>
                    <xdr:col>2</xdr:col>
                    <xdr:colOff>0</xdr:colOff>
                    <xdr:row>67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6" name="Option Button 39">
              <controlPr defaultSize="0" autoFill="0" autoLine="0" autoPict="0" macro="[0]!AC01X">
                <anchor moveWithCells="1">
                  <from>
                    <xdr:col>0</xdr:col>
                    <xdr:colOff>0</xdr:colOff>
                    <xdr:row>67</xdr:row>
                    <xdr:rowOff>0</xdr:rowOff>
                  </from>
                  <to>
                    <xdr:col>2</xdr:col>
                    <xdr:colOff>0</xdr:colOff>
                    <xdr:row>68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7" name="Option Button 40">
              <controlPr defaultSize="0" autoFill="0" autoLine="0" autoPict="0" macro="[0]!AS11X">
                <anchor moveWithCells="1">
                  <from>
                    <xdr:col>0</xdr:col>
                    <xdr:colOff>0</xdr:colOff>
                    <xdr:row>67</xdr:row>
                    <xdr:rowOff>180975</xdr:rowOff>
                  </from>
                  <to>
                    <xdr:col>2</xdr:col>
                    <xdr:colOff>0</xdr:colOff>
                    <xdr:row>69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8" name="Option Button 41">
              <controlPr defaultSize="0" autoFill="0" autoLine="0" autoPict="0" macro="[0]!AT">
                <anchor moveWithCells="1">
                  <from>
                    <xdr:col>0</xdr:col>
                    <xdr:colOff>0</xdr:colOff>
                    <xdr:row>68</xdr:row>
                    <xdr:rowOff>180975</xdr:rowOff>
                  </from>
                  <to>
                    <xdr:col>2</xdr:col>
                    <xdr:colOff>0</xdr:colOff>
                    <xdr:row>70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9" name="Option Button 42">
              <controlPr defaultSize="0" autoFill="0" autoLine="0" autoPict="0" macro="[0]!CI01X">
                <anchor moveWithCells="1">
                  <from>
                    <xdr:col>0</xdr:col>
                    <xdr:colOff>0</xdr:colOff>
                    <xdr:row>69</xdr:row>
                    <xdr:rowOff>171450</xdr:rowOff>
                  </from>
                  <to>
                    <xdr:col>2</xdr:col>
                    <xdr:colOff>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10" name="Option Button 43">
              <controlPr defaultSize="0" autoFill="0" autoLine="0" autoPict="0" macro="[0]!CT01X">
                <anchor moveWithCells="1">
                  <from>
                    <xdr:col>0</xdr:col>
                    <xdr:colOff>0</xdr:colOff>
                    <xdr:row>70</xdr:row>
                    <xdr:rowOff>171450</xdr:rowOff>
                  </from>
                  <to>
                    <xdr:col>2</xdr:col>
                    <xdr:colOff>0</xdr:colOff>
                    <xdr:row>72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11" name="Option Button 44">
              <controlPr defaultSize="0" autoFill="0" autoLine="0" autoPict="0" macro="[0]!EN01X">
                <anchor moveWithCells="1">
                  <from>
                    <xdr:col>0</xdr:col>
                    <xdr:colOff>0</xdr:colOff>
                    <xdr:row>71</xdr:row>
                    <xdr:rowOff>171450</xdr:rowOff>
                  </from>
                  <to>
                    <xdr:col>2</xdr:col>
                    <xdr:colOff>0</xdr:colOff>
                    <xdr:row>73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12" name="Option Button 45">
              <controlPr defaultSize="0" autoFill="0" autoLine="0" autoPict="0" macro="[0]!GS01X">
                <anchor moveWithCells="1">
                  <from>
                    <xdr:col>0</xdr:col>
                    <xdr:colOff>0</xdr:colOff>
                    <xdr:row>72</xdr:row>
                    <xdr:rowOff>171450</xdr:rowOff>
                  </from>
                  <to>
                    <xdr:col>2</xdr:col>
                    <xdr:colOff>0</xdr:colOff>
                    <xdr:row>74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13" name="Option Button 46">
              <controlPr defaultSize="0" autoFill="0" autoLine="0" autoPict="0" macro="[0]!GS01L">
                <anchor moveWithCells="1">
                  <from>
                    <xdr:col>0</xdr:col>
                    <xdr:colOff>0</xdr:colOff>
                    <xdr:row>73</xdr:row>
                    <xdr:rowOff>171450</xdr:rowOff>
                  </from>
                  <to>
                    <xdr:col>2</xdr:col>
                    <xdr:colOff>0</xdr:colOff>
                    <xdr:row>75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14" name="Option Button 47">
              <controlPr defaultSize="0" autoFill="0" autoLine="0" autoPict="0" macro="[0]!GT01X">
                <anchor moveWithCells="1">
                  <from>
                    <xdr:col>0</xdr:col>
                    <xdr:colOff>0</xdr:colOff>
                    <xdr:row>74</xdr:row>
                    <xdr:rowOff>171450</xdr:rowOff>
                  </from>
                  <to>
                    <xdr:col>2</xdr:col>
                    <xdr:colOff>0</xdr:colOff>
                    <xdr:row>76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15" name="Option Button 48">
              <controlPr defaultSize="0" autoFill="0" autoLine="0" autoPict="0" macro="[0]!NT01X">
                <anchor moveWithCells="1">
                  <from>
                    <xdr:col>0</xdr:col>
                    <xdr:colOff>0</xdr:colOff>
                    <xdr:row>75</xdr:row>
                    <xdr:rowOff>161925</xdr:rowOff>
                  </from>
                  <to>
                    <xdr:col>2</xdr:col>
                    <xdr:colOff>0</xdr:colOff>
                    <xdr:row>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16" name="Option Button 49">
              <controlPr defaultSize="0" autoFill="0" autoLine="0" autoPict="0" macro="[0]!SM01S">
                <anchor moveWithCells="1">
                  <from>
                    <xdr:col>0</xdr:col>
                    <xdr:colOff>0</xdr:colOff>
                    <xdr:row>76</xdr:row>
                    <xdr:rowOff>161925</xdr:rowOff>
                  </from>
                  <to>
                    <xdr:col>2</xdr:col>
                    <xdr:colOff>0</xdr:colOff>
                    <xdr:row>78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7" name="Option Button 50">
              <controlPr defaultSize="0" autoFill="0" autoLine="0" autoPict="0" macro="[0]!SU02X">
                <anchor moveWithCells="1">
                  <from>
                    <xdr:col>0</xdr:col>
                    <xdr:colOff>0</xdr:colOff>
                    <xdr:row>77</xdr:row>
                    <xdr:rowOff>161925</xdr:rowOff>
                  </from>
                  <to>
                    <xdr:col>2</xdr:col>
                    <xdr:colOff>0</xdr:colOff>
                    <xdr:row>79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8" name="Option Button 51">
              <controlPr defaultSize="0" autoFill="0" autoLine="0" autoPict="0" macro="[0]!SU07X">
                <anchor moveWithCells="1">
                  <from>
                    <xdr:col>0</xdr:col>
                    <xdr:colOff>0</xdr:colOff>
                    <xdr:row>78</xdr:row>
                    <xdr:rowOff>161925</xdr:rowOff>
                  </from>
                  <to>
                    <xdr:col>2</xdr:col>
                    <xdr:colOff>0</xdr:colOff>
                    <xdr:row>80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9" name="Option Button 52">
              <controlPr defaultSize="0" autoFill="0" autoLine="0" autoPict="0" macro="[0]!F">
                <anchor moveWithCells="1">
                  <from>
                    <xdr:col>0</xdr:col>
                    <xdr:colOff>0</xdr:colOff>
                    <xdr:row>80</xdr:row>
                    <xdr:rowOff>0</xdr:rowOff>
                  </from>
                  <to>
                    <xdr:col>2</xdr:col>
                    <xdr:colOff>0</xdr:colOff>
                    <xdr:row>81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0" name="Option Button 53">
              <controlPr defaultSize="0" autoFill="0" autoLine="0" autoPict="0" macro="[0]!N">
                <anchor moveWithCells="1">
                  <from>
                    <xdr:col>0</xdr:col>
                    <xdr:colOff>0</xdr:colOff>
                    <xdr:row>81</xdr:row>
                    <xdr:rowOff>0</xdr:rowOff>
                  </from>
                  <to>
                    <xdr:col>2</xdr:col>
                    <xdr:colOff>0</xdr:colOff>
                    <xdr:row>82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70F787E-81E8-445D-AB44-AA1066990B9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L1:L64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Belgian Defense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Carmoy Gregory</dc:creator>
  <cp:lastModifiedBy>fred</cp:lastModifiedBy>
  <dcterms:created xsi:type="dcterms:W3CDTF">2016-10-25T06:41:05Z</dcterms:created>
  <dcterms:modified xsi:type="dcterms:W3CDTF">2016-10-31T08:38:00Z</dcterms:modified>
</cp:coreProperties>
</file>