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05" windowWidth="19320" windowHeight="10005"/>
  </bookViews>
  <sheets>
    <sheet name="PAIE" sheetId="4" r:id="rId1"/>
  </sheets>
  <calcPr calcId="125725"/>
</workbook>
</file>

<file path=xl/calcChain.xml><?xml version="1.0" encoding="utf-8"?>
<calcChain xmlns="http://schemas.openxmlformats.org/spreadsheetml/2006/main">
  <c r="D7" i="4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5"/>
  <c r="D6"/>
  <c r="D4"/>
  <c r="C35"/>
  <c r="I23"/>
  <c r="I30"/>
  <c r="I34"/>
  <c r="D35" l="1"/>
  <c r="G23" l="1"/>
  <c r="H23" s="1"/>
  <c r="G34"/>
  <c r="H34" s="1"/>
  <c r="E34"/>
  <c r="F34" s="1"/>
  <c r="G30"/>
  <c r="H30" s="1"/>
  <c r="E30"/>
  <c r="F30" s="1"/>
  <c r="E23"/>
  <c r="F23" s="1"/>
  <c r="I16"/>
  <c r="I9"/>
  <c r="E9" s="1"/>
  <c r="F9" s="1"/>
  <c r="B5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I35" l="1"/>
  <c r="G9"/>
  <c r="H9" s="1"/>
  <c r="G16"/>
  <c r="H16" s="1"/>
  <c r="E16"/>
  <c r="F16" s="1"/>
  <c r="F35" s="1"/>
  <c r="E35" l="1"/>
  <c r="H35"/>
  <c r="D37" s="1"/>
  <c r="D45" s="1"/>
  <c r="G35"/>
  <c r="C37" s="1"/>
</calcChain>
</file>

<file path=xl/sharedStrings.xml><?xml version="1.0" encoding="utf-8"?>
<sst xmlns="http://schemas.openxmlformats.org/spreadsheetml/2006/main" count="24" uniqueCount="24">
  <si>
    <t>DATE</t>
  </si>
  <si>
    <t>NBR D'heures</t>
  </si>
  <si>
    <t>TOTAL</t>
  </si>
  <si>
    <t>Tarif entretien &lt;9h</t>
  </si>
  <si>
    <t>Tarif entretien &gt;9h</t>
  </si>
  <si>
    <t>Frais entretien</t>
  </si>
  <si>
    <t>SALAIRE DE BASE</t>
  </si>
  <si>
    <t>MONTANT PAIE DU MOIS</t>
  </si>
  <si>
    <t>Paie du mois = salaire de base + total frais entretien</t>
  </si>
  <si>
    <t>Heures complémentaires</t>
  </si>
  <si>
    <t xml:space="preserve"> </t>
  </si>
  <si>
    <t>CALCUL PAIE DU MOIS DE  JUILLET 2014</t>
  </si>
  <si>
    <t>Heures supplémentaires</t>
  </si>
  <si>
    <t>Nbre heures total /semaine</t>
  </si>
  <si>
    <t>nbre heures hebdo normales &lt;= 46</t>
  </si>
  <si>
    <t xml:space="preserve">nbre d'heure sup </t>
  </si>
  <si>
    <t>Nb d'heures Hebdo :</t>
  </si>
  <si>
    <t>Paye normale</t>
  </si>
  <si>
    <t>Paye heure sup</t>
  </si>
  <si>
    <t>Tarif heure NORMALE</t>
  </si>
  <si>
    <t>Tarif Heure SUPPLEMENTAIRE</t>
  </si>
  <si>
    <t>??</t>
  </si>
  <si>
    <t xml:space="preserve"> +0,33/heure supp</t>
  </si>
  <si>
    <t>tes frais d'entre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</si>
</sst>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$-F800]dddd\,\ mmmm\ dd\,\ yyyy"/>
    <numFmt numFmtId="165" formatCode="h:mm;@"/>
    <numFmt numFmtId="166" formatCode="[h]:mm:ss;@"/>
    <numFmt numFmtId="167" formatCode="_-* #,##0.00\ [$€-40C]_-;\-* #,##0.00\ [$€-40C]_-;_-* &quot;-&quot;??\ [$€-40C]_-;_-@_-"/>
    <numFmt numFmtId="168" formatCode="[$-F400]h:mm:ss\ AM/PM"/>
    <numFmt numFmtId="169" formatCode="#\.##0.00;&quot;0&quot;"/>
  </numFmts>
  <fonts count="19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name val="Calibri"/>
      <family val="2"/>
      <scheme val="minor"/>
    </font>
    <font>
      <b/>
      <sz val="14"/>
      <name val="Verdana"/>
      <family val="2"/>
    </font>
    <font>
      <b/>
      <sz val="16"/>
      <name val="Calibri"/>
      <family val="2"/>
      <scheme val="minor"/>
    </font>
    <font>
      <i/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color rgb="FF333333"/>
      <name val="Segoe UI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7">
    <xf numFmtId="0" fontId="0" fillId="0" borderId="0" xfId="0"/>
    <xf numFmtId="0" fontId="1" fillId="0" borderId="3" xfId="0" applyFont="1" applyBorder="1" applyAlignment="1">
      <alignment horizontal="right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1" xfId="0" applyFont="1" applyBorder="1" applyAlignment="1">
      <alignment horizontal="center" wrapText="1"/>
    </xf>
    <xf numFmtId="44" fontId="7" fillId="0" borderId="0" xfId="1" applyFont="1"/>
    <xf numFmtId="2" fontId="12" fillId="0" borderId="8" xfId="0" applyNumberFormat="1" applyFont="1" applyBorder="1"/>
    <xf numFmtId="167" fontId="1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44" fontId="11" fillId="0" borderId="1" xfId="1" applyFont="1" applyBorder="1"/>
    <xf numFmtId="0" fontId="14" fillId="0" borderId="0" xfId="0" applyFont="1"/>
    <xf numFmtId="168" fontId="14" fillId="0" borderId="0" xfId="0" applyNumberFormat="1" applyFont="1"/>
    <xf numFmtId="2" fontId="2" fillId="0" borderId="9" xfId="0" applyNumberFormat="1" applyFont="1" applyBorder="1"/>
    <xf numFmtId="0" fontId="4" fillId="0" borderId="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169" fontId="18" fillId="0" borderId="5" xfId="0" applyNumberFormat="1" applyFont="1" applyBorder="1"/>
    <xf numFmtId="169" fontId="18" fillId="0" borderId="0" xfId="0" applyNumberFormat="1" applyFont="1" applyBorder="1"/>
    <xf numFmtId="0" fontId="6" fillId="0" borderId="0" xfId="0" applyFont="1" applyAlignment="1">
      <alignment horizontal="center"/>
    </xf>
    <xf numFmtId="46" fontId="0" fillId="0" borderId="0" xfId="0" applyNumberFormat="1"/>
    <xf numFmtId="168" fontId="18" fillId="0" borderId="5" xfId="0" applyNumberFormat="1" applyFont="1" applyBorder="1"/>
    <xf numFmtId="168" fontId="18" fillId="0" borderId="0" xfId="0" applyNumberFormat="1" applyFont="1" applyBorder="1"/>
    <xf numFmtId="168" fontId="11" fillId="0" borderId="3" xfId="0" applyNumberFormat="1" applyFont="1" applyBorder="1"/>
    <xf numFmtId="166" fontId="0" fillId="0" borderId="0" xfId="0" applyNumberFormat="1"/>
    <xf numFmtId="44" fontId="0" fillId="0" borderId="0" xfId="1" applyFont="1"/>
    <xf numFmtId="166" fontId="18" fillId="0" borderId="6" xfId="0" applyNumberFormat="1" applyFont="1" applyBorder="1"/>
    <xf numFmtId="0" fontId="0" fillId="0" borderId="0" xfId="0" applyBorder="1"/>
    <xf numFmtId="0" fontId="0" fillId="0" borderId="0" xfId="0" applyAlignment="1">
      <alignment horizontal="right"/>
    </xf>
    <xf numFmtId="0" fontId="15" fillId="0" borderId="4" xfId="0" applyFont="1" applyBorder="1" applyAlignment="1">
      <alignment horizontal="center" vertical="center" wrapText="1"/>
    </xf>
    <xf numFmtId="166" fontId="18" fillId="0" borderId="0" xfId="0" applyNumberFormat="1" applyFont="1" applyBorder="1"/>
    <xf numFmtId="0" fontId="15" fillId="0" borderId="10" xfId="0" applyFont="1" applyBorder="1" applyAlignment="1">
      <alignment horizontal="center" vertical="center" wrapText="1"/>
    </xf>
    <xf numFmtId="169" fontId="18" fillId="0" borderId="10" xfId="0" applyNumberFormat="1" applyFont="1" applyBorder="1"/>
    <xf numFmtId="169" fontId="18" fillId="0" borderId="11" xfId="0" applyNumberFormat="1" applyFont="1" applyBorder="1"/>
    <xf numFmtId="44" fontId="0" fillId="0" borderId="12" xfId="1" applyFont="1" applyBorder="1"/>
    <xf numFmtId="168" fontId="18" fillId="0" borderId="10" xfId="0" applyNumberFormat="1" applyFont="1" applyBorder="1"/>
    <xf numFmtId="168" fontId="18" fillId="0" borderId="11" xfId="0" applyNumberFormat="1" applyFont="1" applyBorder="1"/>
    <xf numFmtId="0" fontId="16" fillId="0" borderId="10" xfId="0" applyFont="1" applyFill="1" applyBorder="1" applyAlignment="1">
      <alignment horizontal="center" vertical="center" wrapText="1"/>
    </xf>
    <xf numFmtId="0" fontId="18" fillId="0" borderId="10" xfId="0" applyFont="1" applyBorder="1"/>
    <xf numFmtId="0" fontId="18" fillId="0" borderId="11" xfId="0" applyFont="1" applyBorder="1"/>
    <xf numFmtId="44" fontId="18" fillId="0" borderId="10" xfId="1" applyFont="1" applyBorder="1"/>
    <xf numFmtId="44" fontId="18" fillId="0" borderId="11" xfId="1" applyFont="1" applyBorder="1"/>
    <xf numFmtId="0" fontId="15" fillId="0" borderId="10" xfId="0" applyFont="1" applyBorder="1" applyAlignment="1">
      <alignment wrapText="1"/>
    </xf>
    <xf numFmtId="166" fontId="17" fillId="0" borderId="10" xfId="0" applyNumberFormat="1" applyFont="1" applyBorder="1"/>
    <xf numFmtId="166" fontId="18" fillId="0" borderId="11" xfId="0" applyNumberFormat="1" applyFont="1" applyBorder="1"/>
    <xf numFmtId="166" fontId="18" fillId="0" borderId="12" xfId="0" applyNumberFormat="1" applyFont="1" applyBorder="1"/>
    <xf numFmtId="166" fontId="18" fillId="0" borderId="10" xfId="0" applyNumberFormat="1" applyFont="1" applyBorder="1"/>
    <xf numFmtId="21" fontId="0" fillId="0" borderId="0" xfId="0" applyNumberFormat="1"/>
    <xf numFmtId="164" fontId="0" fillId="0" borderId="13" xfId="0" applyNumberFormat="1" applyBorder="1"/>
    <xf numFmtId="164" fontId="0" fillId="0" borderId="14" xfId="0" applyNumberFormat="1" applyBorder="1"/>
    <xf numFmtId="164" fontId="0" fillId="0" borderId="15" xfId="0" applyNumberFormat="1" applyBorder="1"/>
    <xf numFmtId="166" fontId="9" fillId="0" borderId="12" xfId="0" applyNumberFormat="1" applyFont="1" applyBorder="1"/>
    <xf numFmtId="44" fontId="10" fillId="0" borderId="12" xfId="1" applyFont="1" applyBorder="1"/>
    <xf numFmtId="165" fontId="0" fillId="0" borderId="16" xfId="0" applyNumberFormat="1" applyBorder="1"/>
    <xf numFmtId="165" fontId="0" fillId="0" borderId="17" xfId="0" applyNumberFormat="1" applyBorder="1"/>
    <xf numFmtId="165" fontId="0" fillId="0" borderId="18" xfId="0" applyNumberFormat="1" applyBorder="1"/>
    <xf numFmtId="165" fontId="0" fillId="0" borderId="18" xfId="0" applyNumberFormat="1" applyFill="1" applyBorder="1"/>
    <xf numFmtId="0" fontId="18" fillId="0" borderId="0" xfId="0" applyNumberFormat="1" applyFont="1" applyBorder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45"/>
  <sheetViews>
    <sheetView tabSelected="1" workbookViewId="0">
      <selection activeCell="J11" sqref="J11"/>
    </sheetView>
  </sheetViews>
  <sheetFormatPr baseColWidth="10" defaultRowHeight="15"/>
  <cols>
    <col min="1" max="1" width="10" customWidth="1"/>
    <col min="2" max="2" width="26.5703125" customWidth="1"/>
    <col min="3" max="3" width="16.42578125" customWidth="1"/>
    <col min="4" max="4" width="19.140625" customWidth="1"/>
    <col min="5" max="5" width="14.140625" customWidth="1"/>
    <col min="6" max="6" width="12.28515625" customWidth="1"/>
    <col min="7" max="7" width="12.28515625" bestFit="1" customWidth="1"/>
    <col min="8" max="8" width="11.28515625" customWidth="1"/>
    <col min="9" max="9" width="12.85546875" style="11" customWidth="1"/>
  </cols>
  <sheetData>
    <row r="1" spans="2:11" ht="28.5" customHeight="1">
      <c r="B1" s="18" t="s">
        <v>11</v>
      </c>
      <c r="C1" s="18"/>
      <c r="D1" s="18"/>
      <c r="G1" s="27" t="s">
        <v>16</v>
      </c>
      <c r="H1" s="19">
        <v>1.9166666666666667</v>
      </c>
    </row>
    <row r="2" spans="2:11" ht="15.75" thickBot="1">
      <c r="H2" s="46"/>
      <c r="I2" s="46"/>
    </row>
    <row r="3" spans="2:11" ht="30.75" customHeight="1" thickBot="1">
      <c r="B3" s="9" t="s">
        <v>0</v>
      </c>
      <c r="C3" s="9" t="s">
        <v>1</v>
      </c>
      <c r="D3" s="14" t="s">
        <v>5</v>
      </c>
      <c r="E3" s="28" t="s">
        <v>14</v>
      </c>
      <c r="F3" s="30" t="s">
        <v>17</v>
      </c>
      <c r="G3" s="15" t="s">
        <v>15</v>
      </c>
      <c r="H3" s="36" t="s">
        <v>18</v>
      </c>
      <c r="I3" s="41" t="s">
        <v>13</v>
      </c>
    </row>
    <row r="4" spans="2:11" ht="17.25">
      <c r="B4" s="47">
        <v>41821</v>
      </c>
      <c r="C4" s="52">
        <v>0.30208333333333331</v>
      </c>
      <c r="D4" s="13">
        <f>IF(HOUR(C4)&gt;0,IF(HOUR(C4)&gt;=9,($C$39+(HOUR(C4)-9)*0.33),$C$38),0)</f>
        <v>2.65</v>
      </c>
      <c r="E4" s="16"/>
      <c r="F4" s="31"/>
      <c r="G4" s="16"/>
      <c r="H4" s="37"/>
      <c r="I4" s="42"/>
    </row>
    <row r="5" spans="2:11" ht="15.75">
      <c r="B5" s="48">
        <f>B4+1</f>
        <v>41822</v>
      </c>
      <c r="C5" s="53">
        <v>0.35416666666666669</v>
      </c>
      <c r="D5" s="13">
        <f t="shared" ref="D5:D34" si="0">IF(HOUR(C5)&gt;0,IF(HOUR(C5)&gt;=9,($C$39+(HOUR(C5)-9)*0.33),$C$38),0)</f>
        <v>2.65</v>
      </c>
      <c r="E5" s="17"/>
      <c r="F5" s="32"/>
      <c r="G5" s="17"/>
      <c r="H5" s="38"/>
      <c r="I5" s="43"/>
    </row>
    <row r="6" spans="2:11" ht="15.75">
      <c r="B6" s="48">
        <f>B5+1</f>
        <v>41823</v>
      </c>
      <c r="C6" s="53">
        <v>0.39583333333333331</v>
      </c>
      <c r="D6" s="13">
        <f t="shared" si="0"/>
        <v>2.98</v>
      </c>
      <c r="E6" s="56"/>
      <c r="F6" s="32"/>
      <c r="G6" s="17"/>
      <c r="H6" s="38"/>
      <c r="I6" s="43"/>
    </row>
    <row r="7" spans="2:11" ht="15.75">
      <c r="B7" s="48">
        <f t="shared" ref="B7:B34" si="1">B6+1</f>
        <v>41824</v>
      </c>
      <c r="C7" s="53">
        <v>0</v>
      </c>
      <c r="D7" s="13">
        <f t="shared" si="0"/>
        <v>0</v>
      </c>
      <c r="E7" s="17"/>
      <c r="F7" s="32"/>
      <c r="G7" s="17"/>
      <c r="H7" s="38"/>
      <c r="I7" s="43"/>
    </row>
    <row r="8" spans="2:11" ht="15.75">
      <c r="B8" s="48">
        <f t="shared" si="1"/>
        <v>41825</v>
      </c>
      <c r="C8" s="53">
        <v>0</v>
      </c>
      <c r="D8" s="13">
        <f t="shared" si="0"/>
        <v>0</v>
      </c>
      <c r="E8" s="17"/>
      <c r="F8" s="32"/>
      <c r="G8" s="17"/>
      <c r="H8" s="38"/>
      <c r="I8" s="43"/>
    </row>
    <row r="9" spans="2:11" ht="16.5" thickBot="1">
      <c r="B9" s="49">
        <f t="shared" si="1"/>
        <v>41826</v>
      </c>
      <c r="C9" s="54">
        <v>0</v>
      </c>
      <c r="D9" s="13">
        <f t="shared" si="0"/>
        <v>0</v>
      </c>
      <c r="E9" s="25">
        <f>IF(I9&lt;=$H$1,I9,$H$1)</f>
        <v>1.0520833333333333</v>
      </c>
      <c r="F9" s="33">
        <f>((DAY(E9)*24)+(HOUR(E9)+(MINUTE(E9)/60)))*$C$40</f>
        <v>78.275000000000006</v>
      </c>
      <c r="G9" s="25">
        <f>IF(I9&gt;$H$1,I9-$H$1,0)</f>
        <v>0</v>
      </c>
      <c r="H9" s="33">
        <f>(HOUR(G9)*3.2)+(MINUTE(G9)/60)*$C$41</f>
        <v>0</v>
      </c>
      <c r="I9" s="44">
        <f>SUM(C4:C9)</f>
        <v>1.0520833333333333</v>
      </c>
      <c r="K9" s="26"/>
    </row>
    <row r="10" spans="2:11" ht="15.75">
      <c r="B10" s="47">
        <f t="shared" si="1"/>
        <v>41827</v>
      </c>
      <c r="C10" s="52">
        <v>0</v>
      </c>
      <c r="D10" s="13">
        <f t="shared" si="0"/>
        <v>0</v>
      </c>
      <c r="E10" s="26"/>
      <c r="F10" s="34"/>
      <c r="G10" s="20"/>
      <c r="H10" s="39"/>
      <c r="I10" s="45"/>
      <c r="K10" s="29"/>
    </row>
    <row r="11" spans="2:11" ht="15.75">
      <c r="B11" s="48">
        <f t="shared" si="1"/>
        <v>41828</v>
      </c>
      <c r="C11" s="53">
        <v>0.25</v>
      </c>
      <c r="D11" s="13">
        <f t="shared" si="0"/>
        <v>2.65</v>
      </c>
      <c r="E11" s="17"/>
      <c r="F11" s="35"/>
      <c r="G11" s="21"/>
      <c r="H11" s="40"/>
      <c r="I11" s="43"/>
      <c r="J11" t="s">
        <v>23</v>
      </c>
      <c r="K11" s="26"/>
    </row>
    <row r="12" spans="2:11" ht="15.75">
      <c r="B12" s="48">
        <f t="shared" si="1"/>
        <v>41829</v>
      </c>
      <c r="C12" s="53">
        <v>0.25</v>
      </c>
      <c r="D12" s="13">
        <f t="shared" si="0"/>
        <v>2.65</v>
      </c>
      <c r="E12" s="17"/>
      <c r="F12" s="35"/>
      <c r="G12" s="21"/>
      <c r="H12" s="40"/>
      <c r="I12" s="43"/>
      <c r="K12" s="26"/>
    </row>
    <row r="13" spans="2:11" ht="15" customHeight="1">
      <c r="B13" s="48">
        <f t="shared" si="1"/>
        <v>41830</v>
      </c>
      <c r="C13" s="53">
        <v>0.29166666666666669</v>
      </c>
      <c r="D13" s="13">
        <f t="shared" si="0"/>
        <v>2.65</v>
      </c>
      <c r="E13" s="17"/>
      <c r="F13" s="35"/>
      <c r="G13" s="21"/>
      <c r="H13" s="40"/>
      <c r="I13" s="43"/>
    </row>
    <row r="14" spans="2:11" ht="15" customHeight="1">
      <c r="B14" s="48">
        <f t="shared" si="1"/>
        <v>41831</v>
      </c>
      <c r="C14" s="53">
        <v>0</v>
      </c>
      <c r="D14" s="13">
        <f t="shared" si="0"/>
        <v>0</v>
      </c>
      <c r="E14" s="17"/>
      <c r="F14" s="35"/>
      <c r="G14" s="21"/>
      <c r="H14" s="40"/>
      <c r="I14" s="43"/>
    </row>
    <row r="15" spans="2:11" ht="15.75">
      <c r="B15" s="48">
        <f t="shared" si="1"/>
        <v>41832</v>
      </c>
      <c r="C15" s="53">
        <v>0</v>
      </c>
      <c r="D15" s="13">
        <f t="shared" si="0"/>
        <v>0</v>
      </c>
      <c r="E15" s="17"/>
      <c r="F15" s="35"/>
      <c r="G15" s="21"/>
      <c r="H15" s="40"/>
      <c r="I15" s="43"/>
    </row>
    <row r="16" spans="2:11" ht="16.5" thickBot="1">
      <c r="B16" s="49">
        <f t="shared" si="1"/>
        <v>41833</v>
      </c>
      <c r="C16" s="54">
        <v>0</v>
      </c>
      <c r="D16" s="13">
        <f t="shared" si="0"/>
        <v>0</v>
      </c>
      <c r="E16" s="25">
        <f>IF(I16&lt;=$H$1,I16,$H$1)</f>
        <v>0.79166666666666674</v>
      </c>
      <c r="F16" s="33">
        <f>((DAY(E16)*24)+(HOUR(E16)+(MINUTE(E16)/60)))*$C$40</f>
        <v>58.9</v>
      </c>
      <c r="G16" s="25">
        <f>IF(I16&gt;$H$1,I16-$H$1,0)</f>
        <v>0</v>
      </c>
      <c r="H16" s="33">
        <f>(HOUR(G16)*3.2)+(MINUTE(G16)/60)*$C$41</f>
        <v>0</v>
      </c>
      <c r="I16" s="44">
        <f>SUM(C10:C16)</f>
        <v>0.79166666666666674</v>
      </c>
    </row>
    <row r="17" spans="2:9" ht="15.75">
      <c r="B17" s="47">
        <f t="shared" si="1"/>
        <v>41834</v>
      </c>
      <c r="C17" s="52">
        <v>0</v>
      </c>
      <c r="D17" s="13">
        <f t="shared" si="0"/>
        <v>0</v>
      </c>
      <c r="E17" s="16"/>
      <c r="F17" s="34"/>
      <c r="G17" s="20"/>
      <c r="H17" s="39"/>
      <c r="I17" s="45"/>
    </row>
    <row r="18" spans="2:9" ht="15.75">
      <c r="B18" s="48">
        <f t="shared" si="1"/>
        <v>41835</v>
      </c>
      <c r="C18" s="53">
        <v>0.54166666666666663</v>
      </c>
      <c r="D18" s="13">
        <f t="shared" si="0"/>
        <v>4.3</v>
      </c>
      <c r="E18" s="17"/>
      <c r="F18" s="35"/>
      <c r="G18" s="21"/>
      <c r="H18" s="40"/>
      <c r="I18" s="43"/>
    </row>
    <row r="19" spans="2:9" ht="15.75">
      <c r="B19" s="48">
        <f t="shared" si="1"/>
        <v>41836</v>
      </c>
      <c r="C19" s="53">
        <v>0.54166666666666663</v>
      </c>
      <c r="D19" s="13">
        <f t="shared" si="0"/>
        <v>4.3</v>
      </c>
      <c r="E19" s="17"/>
      <c r="F19" s="35"/>
      <c r="G19" s="21"/>
      <c r="H19" s="40"/>
      <c r="I19" s="43"/>
    </row>
    <row r="20" spans="2:9" ht="15.75">
      <c r="B20" s="48">
        <f t="shared" si="1"/>
        <v>41837</v>
      </c>
      <c r="C20" s="53">
        <v>0.54166666666666663</v>
      </c>
      <c r="D20" s="13">
        <f t="shared" si="0"/>
        <v>4.3</v>
      </c>
      <c r="E20" s="17"/>
      <c r="F20" s="35"/>
      <c r="G20" s="21"/>
      <c r="H20" s="40"/>
      <c r="I20" s="43"/>
    </row>
    <row r="21" spans="2:9" ht="15.75">
      <c r="B21" s="48">
        <f t="shared" si="1"/>
        <v>41838</v>
      </c>
      <c r="C21" s="53">
        <v>0.54166666666666663</v>
      </c>
      <c r="D21" s="13">
        <f t="shared" si="0"/>
        <v>4.3</v>
      </c>
      <c r="E21" s="17"/>
      <c r="F21" s="35"/>
      <c r="G21" s="21"/>
      <c r="H21" s="40"/>
      <c r="I21" s="43"/>
    </row>
    <row r="22" spans="2:9" ht="15.75">
      <c r="B22" s="48">
        <f t="shared" si="1"/>
        <v>41839</v>
      </c>
      <c r="C22" s="53">
        <v>0</v>
      </c>
      <c r="D22" s="13">
        <f t="shared" si="0"/>
        <v>0</v>
      </c>
      <c r="E22" s="17"/>
      <c r="F22" s="35"/>
      <c r="G22" s="21"/>
      <c r="H22" s="40"/>
      <c r="I22" s="43"/>
    </row>
    <row r="23" spans="2:9" ht="16.5" thickBot="1">
      <c r="B23" s="49">
        <f t="shared" si="1"/>
        <v>41840</v>
      </c>
      <c r="C23" s="54">
        <v>0</v>
      </c>
      <c r="D23" s="13">
        <f t="shared" si="0"/>
        <v>0</v>
      </c>
      <c r="E23" s="25">
        <f>IF(I23&lt;=$H$1,I23,$H$1)</f>
        <v>1.9166666666666667</v>
      </c>
      <c r="F23" s="33">
        <f>((DAY(E23)*24)+(HOUR(E23)+(MINUTE(E23)/60)))*$C$40</f>
        <v>142.6</v>
      </c>
      <c r="G23" s="25">
        <f>IF(I23&gt;$H$1,I23-$H$1,0)</f>
        <v>0.24999999999999978</v>
      </c>
      <c r="H23" s="33">
        <f>(HOUR(G23)*3.2)+(MINUTE(G23)/60)*$C$41</f>
        <v>19.200000000000003</v>
      </c>
      <c r="I23" s="44">
        <f>SUM(C17:C23)</f>
        <v>2.1666666666666665</v>
      </c>
    </row>
    <row r="24" spans="2:9" ht="15.75">
      <c r="B24" s="47">
        <f t="shared" si="1"/>
        <v>41841</v>
      </c>
      <c r="C24" s="52">
        <v>0</v>
      </c>
      <c r="D24" s="13">
        <f t="shared" si="0"/>
        <v>0</v>
      </c>
      <c r="E24" s="16"/>
      <c r="F24" s="34"/>
      <c r="G24" s="20"/>
      <c r="H24" s="39"/>
      <c r="I24" s="45"/>
    </row>
    <row r="25" spans="2:9" ht="15.75">
      <c r="B25" s="48">
        <f t="shared" si="1"/>
        <v>41842</v>
      </c>
      <c r="C25" s="53">
        <v>0.4375</v>
      </c>
      <c r="D25" s="13">
        <f t="shared" si="0"/>
        <v>3.31</v>
      </c>
      <c r="E25" s="17"/>
      <c r="F25" s="35"/>
      <c r="G25" s="21"/>
      <c r="H25" s="40"/>
      <c r="I25" s="43"/>
    </row>
    <row r="26" spans="2:9" ht="15.75">
      <c r="B26" s="48">
        <f t="shared" si="1"/>
        <v>41843</v>
      </c>
      <c r="C26" s="53">
        <v>0.41666666666666669</v>
      </c>
      <c r="D26" s="13">
        <f t="shared" si="0"/>
        <v>3.31</v>
      </c>
      <c r="E26" s="17"/>
      <c r="F26" s="35"/>
      <c r="G26" s="21"/>
      <c r="H26" s="40"/>
      <c r="I26" s="43"/>
    </row>
    <row r="27" spans="2:9" ht="15.75">
      <c r="B27" s="48">
        <f t="shared" si="1"/>
        <v>41844</v>
      </c>
      <c r="C27" s="53">
        <v>0.41666666666666669</v>
      </c>
      <c r="D27" s="13">
        <f t="shared" si="0"/>
        <v>3.31</v>
      </c>
      <c r="E27" s="17"/>
      <c r="F27" s="35"/>
      <c r="G27" s="21"/>
      <c r="H27" s="40"/>
      <c r="I27" s="43"/>
    </row>
    <row r="28" spans="2:9" ht="15.75">
      <c r="B28" s="48">
        <f t="shared" si="1"/>
        <v>41845</v>
      </c>
      <c r="C28" s="53">
        <v>0.41666666666666669</v>
      </c>
      <c r="D28" s="13">
        <f t="shared" si="0"/>
        <v>3.31</v>
      </c>
      <c r="E28" s="17"/>
      <c r="F28" s="35"/>
      <c r="G28" s="21"/>
      <c r="H28" s="40"/>
      <c r="I28" s="43"/>
    </row>
    <row r="29" spans="2:9" ht="15.75">
      <c r="B29" s="48">
        <f t="shared" si="1"/>
        <v>41846</v>
      </c>
      <c r="C29" s="53">
        <v>0.41666666666666669</v>
      </c>
      <c r="D29" s="13">
        <f t="shared" si="0"/>
        <v>3.31</v>
      </c>
      <c r="E29" s="17"/>
      <c r="F29" s="35"/>
      <c r="G29" s="21"/>
      <c r="H29" s="40"/>
      <c r="I29" s="43"/>
    </row>
    <row r="30" spans="2:9" ht="16.5" thickBot="1">
      <c r="B30" s="49">
        <f t="shared" si="1"/>
        <v>41847</v>
      </c>
      <c r="C30" s="54">
        <v>0</v>
      </c>
      <c r="D30" s="13">
        <f t="shared" si="0"/>
        <v>0</v>
      </c>
      <c r="E30" s="25">
        <f>IF(I30&lt;=$H$1,I30,$H$1)</f>
        <v>1.9166666666666667</v>
      </c>
      <c r="F30" s="33">
        <f>((DAY(E30)*24)+(HOUR(E30)+(MINUTE(E30)/60)))*$C$40</f>
        <v>142.6</v>
      </c>
      <c r="G30" s="25">
        <f>IF(I30&gt;$H$1,I30-$H$1,0)</f>
        <v>0.18750000000000022</v>
      </c>
      <c r="H30" s="33">
        <f>(HOUR(G30)*3.2)+(MINUTE(G30)/60)*$C$41</f>
        <v>14.4</v>
      </c>
      <c r="I30" s="44">
        <f>SUM(C24:C30)</f>
        <v>2.104166666666667</v>
      </c>
    </row>
    <row r="31" spans="2:9" ht="15.75">
      <c r="B31" s="47">
        <f t="shared" si="1"/>
        <v>41848</v>
      </c>
      <c r="C31" s="52">
        <v>0</v>
      </c>
      <c r="D31" s="13">
        <f t="shared" si="0"/>
        <v>0</v>
      </c>
      <c r="E31" s="16"/>
      <c r="F31" s="31"/>
      <c r="G31" s="16"/>
      <c r="H31" s="39"/>
      <c r="I31" s="45"/>
    </row>
    <row r="32" spans="2:9" ht="15.75">
      <c r="B32" s="48">
        <f t="shared" si="1"/>
        <v>41849</v>
      </c>
      <c r="C32" s="53">
        <v>0.375</v>
      </c>
      <c r="D32" s="13">
        <f t="shared" si="0"/>
        <v>2.98</v>
      </c>
      <c r="E32" s="17"/>
      <c r="F32" s="32"/>
      <c r="G32" s="17"/>
      <c r="H32" s="40"/>
      <c r="I32" s="43"/>
    </row>
    <row r="33" spans="2:9" ht="15.75">
      <c r="B33" s="48">
        <f t="shared" si="1"/>
        <v>41850</v>
      </c>
      <c r="C33" s="53">
        <v>0.35416666666666669</v>
      </c>
      <c r="D33" s="13">
        <f t="shared" si="0"/>
        <v>2.65</v>
      </c>
      <c r="E33" s="17"/>
      <c r="F33" s="32"/>
      <c r="G33" s="17"/>
      <c r="H33" s="40"/>
      <c r="I33" s="43"/>
    </row>
    <row r="34" spans="2:9" ht="16.5" thickBot="1">
      <c r="B34" s="49">
        <f t="shared" si="1"/>
        <v>41851</v>
      </c>
      <c r="C34" s="55">
        <v>0</v>
      </c>
      <c r="D34" s="13">
        <f t="shared" si="0"/>
        <v>0</v>
      </c>
      <c r="E34" s="25">
        <f>IF(I34&lt;=$H$1,I34,$H$1)</f>
        <v>0.72916666666666674</v>
      </c>
      <c r="F34" s="33">
        <f>((DAY(E34)*24)+(HOUR(E34)+(MINUTE(E34)/60)))*$C$40</f>
        <v>54.25</v>
      </c>
      <c r="G34" s="25">
        <f>IF(I34&gt;$H$1,I34-$H$1,0)</f>
        <v>0</v>
      </c>
      <c r="H34" s="33">
        <f>(HOUR(G34)*3.2)+(MINUTE(G34)/60)*$C$41</f>
        <v>0</v>
      </c>
      <c r="I34" s="44">
        <f>SUM(C31:C34)</f>
        <v>0.72916666666666674</v>
      </c>
    </row>
    <row r="35" spans="2:9" ht="24" thickBot="1">
      <c r="B35" s="1" t="s">
        <v>2</v>
      </c>
      <c r="C35" s="50">
        <f>SUM(C4:C34)</f>
        <v>6.8437500000000009</v>
      </c>
      <c r="D35" s="51">
        <f>SUM(D4:D34)</f>
        <v>55.610000000000007</v>
      </c>
      <c r="E35" s="23">
        <f>E16+E9+E23+E30+E34</f>
        <v>6.4062500000000009</v>
      </c>
      <c r="F35" s="24">
        <f>SUM(F4:F34)</f>
        <v>476.625</v>
      </c>
      <c r="G35" s="23">
        <f>G34+G30+G23+G16+G9</f>
        <v>0.4375</v>
      </c>
      <c r="H35" s="24">
        <f>SUM(H4:H34)</f>
        <v>33.6</v>
      </c>
      <c r="I35" s="23">
        <f>I16+I9+I23+I30+I34</f>
        <v>6.84375</v>
      </c>
    </row>
    <row r="36" spans="2:9" ht="30" customHeight="1" thickBot="1">
      <c r="B36" s="5" t="s">
        <v>9</v>
      </c>
      <c r="C36" s="22" t="s">
        <v>21</v>
      </c>
      <c r="D36" s="7"/>
      <c r="E36" s="23"/>
      <c r="I36" s="12"/>
    </row>
    <row r="37" spans="2:9" ht="30" customHeight="1" thickBot="1">
      <c r="B37" s="5" t="s">
        <v>12</v>
      </c>
      <c r="C37" s="22">
        <f>G35</f>
        <v>0.4375</v>
      </c>
      <c r="D37" s="10">
        <f>H35</f>
        <v>33.6</v>
      </c>
      <c r="E37" s="23"/>
      <c r="I37" s="12"/>
    </row>
    <row r="38" spans="2:9">
      <c r="B38" s="4" t="s">
        <v>3</v>
      </c>
      <c r="C38" s="6">
        <v>2.65</v>
      </c>
      <c r="D38" s="4"/>
      <c r="E38" s="23"/>
    </row>
    <row r="39" spans="2:9">
      <c r="B39" s="4" t="s">
        <v>4</v>
      </c>
      <c r="C39" s="6">
        <v>2.98</v>
      </c>
      <c r="D39" s="4" t="s">
        <v>22</v>
      </c>
    </row>
    <row r="40" spans="2:9">
      <c r="B40" s="4" t="s">
        <v>19</v>
      </c>
      <c r="C40" s="6">
        <v>3.1</v>
      </c>
      <c r="D40" s="4"/>
    </row>
    <row r="41" spans="2:9">
      <c r="B41" s="4" t="s">
        <v>20</v>
      </c>
      <c r="C41" s="6">
        <v>3.2</v>
      </c>
      <c r="D41" s="4"/>
    </row>
    <row r="42" spans="2:9">
      <c r="B42" s="4" t="s">
        <v>6</v>
      </c>
      <c r="C42" s="6">
        <v>292.95</v>
      </c>
      <c r="D42" s="4" t="s">
        <v>10</v>
      </c>
    </row>
    <row r="43" spans="2:9">
      <c r="B43" s="4" t="s">
        <v>8</v>
      </c>
      <c r="C43" s="4"/>
      <c r="D43" s="4"/>
    </row>
    <row r="45" spans="2:9" ht="32.25" customHeight="1">
      <c r="B45" s="3" t="s">
        <v>7</v>
      </c>
      <c r="C45" s="2"/>
      <c r="D45" s="8">
        <f>C42+D35+D37</f>
        <v>382.16</v>
      </c>
    </row>
  </sheetData>
  <mergeCells count="1">
    <mergeCell ref="B1:D1"/>
  </mergeCells>
  <pageMargins left="0.7" right="0.7" top="0.76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zouille</dc:creator>
  <cp:lastModifiedBy>fred</cp:lastModifiedBy>
  <cp:lastPrinted>2014-08-07T19:15:50Z</cp:lastPrinted>
  <dcterms:created xsi:type="dcterms:W3CDTF">2014-07-30T15:13:12Z</dcterms:created>
  <dcterms:modified xsi:type="dcterms:W3CDTF">2014-08-07T21:15:23Z</dcterms:modified>
</cp:coreProperties>
</file>