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9.xml" ContentType="application/vnd.ms-office.activeX+xml"/>
  <Override PartName="/xl/activeX/activeX25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4.bin" ContentType="application/vnd.ms-office.activeX"/>
  <Override PartName="/xl/activeX/activeX19.xml" ContentType="application/vnd.ms-office.activeX+xml"/>
  <Override PartName="/xl/activeX/activeX23.bin" ContentType="application/vnd.ms-office.activeX"/>
  <Override PartName="/xl/activeX/activeX32.bin" ContentType="application/vnd.ms-office.activeX"/>
  <Override PartName="/xl/activeX/activeX39.xml" ContentType="application/vnd.ms-office.activeX+xml"/>
  <Override PartName="/xl/worksheets/sheet7.xml" ContentType="application/vnd.openxmlformats-officedocument.spreadsheetml.worksheet+xml"/>
  <Override PartName="/xl/activeX/activeX5.xml" ContentType="application/vnd.ms-office.activeX+xml"/>
  <Override PartName="/xl/activeX/activeX12.bin" ContentType="application/vnd.ms-office.activeX"/>
  <Override PartName="/xl/activeX/activeX17.xml" ContentType="application/vnd.ms-office.activeX+xml"/>
  <Override PartName="/xl/activeX/activeX21.bin" ContentType="application/vnd.ms-office.activeX"/>
  <Override PartName="/xl/activeX/activeX28.xml" ContentType="application/vnd.ms-office.activeX+xml"/>
  <Override PartName="/xl/activeX/activeX30.bin" ContentType="application/vnd.ms-office.activeX"/>
  <Override PartName="/xl/activeX/activeX37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0.bin" ContentType="application/vnd.ms-office.activeX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drawings/drawing2.xml" ContentType="application/vnd.openxmlformats-officedocument.drawing+xml"/>
  <Override PartName="/xl/activeX/activeX35.xml" ContentType="application/vnd.ms-office.activeX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22.xml" ContentType="application/vnd.ms-office.activeX+xml"/>
  <Override PartName="/xl/comments2.xml" ContentType="application/vnd.openxmlformats-officedocument.spreadsheetml.comments+xml"/>
  <Override PartName="/xl/activeX/activeX33.xml" ContentType="application/vnd.ms-office.activeX+xml"/>
  <Override PartName="/xl/worksheets/sheet1.xml" ContentType="application/vnd.openxmlformats-officedocument.spreadsheetml.worksheet+xml"/>
  <Override PartName="/xl/activeX/activeX9.bin" ContentType="application/vnd.ms-office.activeX"/>
  <Override PartName="/xl/activeX/activeX11.xml" ContentType="application/vnd.ms-office.activeX+xml"/>
  <Override PartName="/xl/activeX/activeX20.xml" ContentType="application/vnd.ms-office.activeX+xml"/>
  <Override PartName="/xl/activeX/activeX31.xml" ContentType="application/vnd.ms-office.activeX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19.bin" ContentType="application/vnd.ms-office.activeX"/>
  <Override PartName="/xl/activeX/activeX39.bin" ContentType="application/vnd.ms-office.activeX"/>
  <Override PartName="/xl/activeX/activeX5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37.bin" ContentType="application/vnd.ms-office.activeX"/>
  <Default Extension="bin" ContentType="application/vnd.openxmlformats-officedocument.spreadsheetml.printerSettings"/>
  <Override PartName="/xl/activeX/activeX3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35.bin" ContentType="application/vnd.ms-office.activeX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2.bin" ContentType="application/vnd.ms-office.activeX"/>
  <Override PartName="/xl/activeX/activeX24.bin" ContentType="application/vnd.ms-office.activeX"/>
  <Override PartName="/xl/activeX/activeX29.xml" ContentType="application/vnd.ms-office.activeX+xml"/>
  <Override PartName="/xl/activeX/activeX33.bin" ContentType="application/vnd.ms-office.activeX"/>
  <Override PartName="/xl/activeX/activeX38.xml" ContentType="application/vnd.ms-office.activeX+xml"/>
  <Override PartName="/xl/worksheets/sheet6.xml" ContentType="application/vnd.openxmlformats-officedocument.spreadsheetml.worksheet+xml"/>
  <Override PartName="/xl/activeX/activeX6.xml" ContentType="application/vnd.ms-office.activeX+xml"/>
  <Override PartName="/xl/activeX/activeX11.bin" ContentType="application/vnd.ms-office.activeX"/>
  <Override PartName="/xl/activeX/activeX18.xml" ContentType="application/vnd.ms-office.activeX+xml"/>
  <Override PartName="/xl/activeX/activeX20.bin" ContentType="application/vnd.ms-office.activeX"/>
  <Default Extension="emf" ContentType="image/x-emf"/>
  <Override PartName="/xl/activeX/activeX27.xml" ContentType="application/vnd.ms-office.activeX+xml"/>
  <Override PartName="/xl/activeX/activeX31.bin" ContentType="application/vnd.ms-office.activeX"/>
  <Override PartName="/xl/activeX/activeX36.xml" ContentType="application/vnd.ms-office.activeX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4.xml" ContentType="application/vnd.ms-office.activeX+xml"/>
  <Override PartName="/xl/activeX/activeX23.xml" ContentType="application/vnd.ms-office.activeX+xml"/>
  <Override PartName="/xl/drawings/drawing1.xml" ContentType="application/vnd.openxmlformats-officedocument.drawing+xml"/>
  <Override PartName="/xl/activeX/activeX32.xml" ContentType="application/vnd.ms-office.activeX+xml"/>
  <Default Extension="vml" ContentType="application/vnd.openxmlformats-officedocument.vmlDrawing"/>
  <Override PartName="/xl/comments1.xml" ContentType="application/vnd.openxmlformats-officedocument.spreadsheetml.comments+xml"/>
  <Override PartName="/xl/activeX/activeX12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calcChain.xml" ContentType="application/vnd.openxmlformats-officedocument.spreadsheetml.calcChain+xml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  <Override PartName="/xl/activeX/activeX38.bin" ContentType="application/vnd.ms-office.activeX"/>
  <Override PartName="/xl/activeX/activeX6.bin" ContentType="application/vnd.ms-office.activeX"/>
  <Override PartName="/xl/activeX/activeX18.bin" ContentType="application/vnd.ms-office.activeX"/>
  <Override PartName="/xl/activeX/activeX27.bin" ContentType="application/vnd.ms-office.activeX"/>
  <Override PartName="/xl/activeX/activeX36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34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1240" windowHeight="12585" activeTab="3"/>
  </bookViews>
  <sheets>
    <sheet name="modeles" sheetId="4" r:id="rId1"/>
    <sheet name="Accueil" sheetId="1" r:id="rId2"/>
    <sheet name="Déclarations AM" sheetId="58" r:id="rId3"/>
    <sheet name="Vérifications 2013 AM" sheetId="60" r:id="rId4"/>
    <sheet name="Vérifications 2014 AM" sheetId="61" r:id="rId5"/>
    <sheet name="Synthèse AM" sheetId="127" r:id="rId6"/>
    <sheet name="Essai" sheetId="128" r:id="rId7"/>
  </sheets>
  <definedNames>
    <definedName name="Liste1">modeles!$S$18:$S$20</definedName>
    <definedName name="Liste10">modeles!$P$24:$P$54</definedName>
    <definedName name="Liste11">modeles!$M$16:$M$27</definedName>
    <definedName name="Liste12">modeles!$M$16:$M$27</definedName>
    <definedName name="Liste13">modeles!$M$16:$M$27</definedName>
    <definedName name="Liste14">modeles!$I$23:$I$27</definedName>
    <definedName name="Liste15">modeles!$J$30:$J$32</definedName>
    <definedName name="Liste2">modeles!$S$23:$S$24</definedName>
    <definedName name="Liste3">modeles!$S$28:$S$29</definedName>
    <definedName name="Liste4">modeles!$S$37:$S$43</definedName>
    <definedName name="Liste6">modeles!$S$38:$S$43</definedName>
    <definedName name="Liste7">modeles!$S$37:$S$43</definedName>
    <definedName name="Liste8">modeles!$P$23:$P$54</definedName>
    <definedName name="Liste9">modeles!$P$24:$P$54</definedName>
  </definedNames>
  <calcPr calcId="125725"/>
</workbook>
</file>

<file path=xl/calcChain.xml><?xml version="1.0" encoding="utf-8"?>
<calcChain xmlns="http://schemas.openxmlformats.org/spreadsheetml/2006/main">
  <c r="G60" i="128"/>
  <c r="G50"/>
  <c r="G43"/>
  <c r="G36"/>
  <c r="G26"/>
  <c r="G19"/>
  <c r="G14"/>
  <c r="G13"/>
  <c r="G12"/>
  <c r="F62"/>
  <c r="G62" s="1"/>
  <c r="F60"/>
  <c r="F55"/>
  <c r="G55" s="1"/>
  <c r="F50"/>
  <c r="F48"/>
  <c r="G48" s="1"/>
  <c r="F43"/>
  <c r="F38"/>
  <c r="G38" s="1"/>
  <c r="F36"/>
  <c r="F31"/>
  <c r="G31" s="1"/>
  <c r="F26"/>
  <c r="F24"/>
  <c r="G24" s="1"/>
  <c r="F19"/>
  <c r="F15"/>
  <c r="F14"/>
  <c r="F13"/>
  <c r="F12"/>
  <c r="E32"/>
  <c r="E18"/>
  <c r="D80"/>
  <c r="D79"/>
  <c r="D78"/>
  <c r="D74"/>
  <c r="D73"/>
  <c r="D72"/>
  <c r="D68"/>
  <c r="D67"/>
  <c r="D66"/>
  <c r="D62"/>
  <c r="D61"/>
  <c r="D60"/>
  <c r="D56"/>
  <c r="F56" s="1"/>
  <c r="G56" s="1"/>
  <c r="D55"/>
  <c r="D54"/>
  <c r="D50"/>
  <c r="D49"/>
  <c r="F49" s="1"/>
  <c r="G49" s="1"/>
  <c r="D48"/>
  <c r="D44"/>
  <c r="D43"/>
  <c r="E43" s="1"/>
  <c r="D42"/>
  <c r="F42" s="1"/>
  <c r="G42" s="1"/>
  <c r="D38"/>
  <c r="E38" s="1"/>
  <c r="D37"/>
  <c r="D36"/>
  <c r="E36" s="1"/>
  <c r="D32"/>
  <c r="F32" s="1"/>
  <c r="G32" s="1"/>
  <c r="D31"/>
  <c r="E31" s="1"/>
  <c r="D30"/>
  <c r="D26"/>
  <c r="E26" s="1"/>
  <c r="D25"/>
  <c r="F25" s="1"/>
  <c r="G25" s="1"/>
  <c r="D24"/>
  <c r="E24" s="1"/>
  <c r="D20"/>
  <c r="D19"/>
  <c r="E19" s="1"/>
  <c r="D18"/>
  <c r="F18" s="1"/>
  <c r="G18" s="1"/>
  <c r="D14"/>
  <c r="D13"/>
  <c r="D12"/>
  <c r="C44"/>
  <c r="C43"/>
  <c r="C42"/>
  <c r="C38"/>
  <c r="C37"/>
  <c r="C36"/>
  <c r="C32"/>
  <c r="C31"/>
  <c r="C30"/>
  <c r="C26"/>
  <c r="C25"/>
  <c r="C24"/>
  <c r="C20"/>
  <c r="C19"/>
  <c r="C18"/>
  <c r="B62"/>
  <c r="B61"/>
  <c r="B60"/>
  <c r="B56"/>
  <c r="B55"/>
  <c r="B54"/>
  <c r="B50"/>
  <c r="B49"/>
  <c r="B48"/>
  <c r="B44"/>
  <c r="B43"/>
  <c r="B42"/>
  <c r="B38"/>
  <c r="B37"/>
  <c r="B36"/>
  <c r="B32"/>
  <c r="B31"/>
  <c r="B30"/>
  <c r="B26"/>
  <c r="B25"/>
  <c r="B24"/>
  <c r="B20"/>
  <c r="B19"/>
  <c r="B18"/>
  <c r="G14" i="127"/>
  <c r="F62"/>
  <c r="G62" s="1"/>
  <c r="F60"/>
  <c r="G60" s="1"/>
  <c r="F55"/>
  <c r="G55" s="1"/>
  <c r="F50"/>
  <c r="G50" s="1"/>
  <c r="F48"/>
  <c r="G48" s="1"/>
  <c r="F43"/>
  <c r="G43" s="1"/>
  <c r="F38"/>
  <c r="G38" s="1"/>
  <c r="F36"/>
  <c r="G36" s="1"/>
  <c r="F31"/>
  <c r="G31" s="1"/>
  <c r="F26"/>
  <c r="G26" s="1"/>
  <c r="F24"/>
  <c r="G24" s="1"/>
  <c r="F19"/>
  <c r="G19" s="1"/>
  <c r="F15"/>
  <c r="F14"/>
  <c r="F13"/>
  <c r="F12"/>
  <c r="E44"/>
  <c r="E30"/>
  <c r="D80"/>
  <c r="D79"/>
  <c r="D78"/>
  <c r="D74"/>
  <c r="D73"/>
  <c r="D72"/>
  <c r="D68"/>
  <c r="D67"/>
  <c r="D66"/>
  <c r="D62"/>
  <c r="D61"/>
  <c r="D60"/>
  <c r="D56"/>
  <c r="D55"/>
  <c r="D54"/>
  <c r="D50"/>
  <c r="D49"/>
  <c r="D48"/>
  <c r="D44"/>
  <c r="D43"/>
  <c r="E43" s="1"/>
  <c r="D42"/>
  <c r="D38"/>
  <c r="E38" s="1"/>
  <c r="D37"/>
  <c r="D36"/>
  <c r="E36" s="1"/>
  <c r="D32"/>
  <c r="D31"/>
  <c r="E31" s="1"/>
  <c r="D30"/>
  <c r="D26"/>
  <c r="E26" s="1"/>
  <c r="D25"/>
  <c r="D24"/>
  <c r="E24" s="1"/>
  <c r="D20"/>
  <c r="D19"/>
  <c r="E19" s="1"/>
  <c r="D18"/>
  <c r="D14"/>
  <c r="D13"/>
  <c r="D12"/>
  <c r="C44"/>
  <c r="C43"/>
  <c r="C42"/>
  <c r="C38"/>
  <c r="C37"/>
  <c r="E37" s="1"/>
  <c r="C36"/>
  <c r="C32"/>
  <c r="C31"/>
  <c r="C30"/>
  <c r="C26"/>
  <c r="C25"/>
  <c r="C24"/>
  <c r="C20"/>
  <c r="E20" s="1"/>
  <c r="C19"/>
  <c r="C18"/>
  <c r="B62"/>
  <c r="B61"/>
  <c r="B60"/>
  <c r="B56"/>
  <c r="B55"/>
  <c r="B54"/>
  <c r="B50"/>
  <c r="B49"/>
  <c r="B48"/>
  <c r="B44"/>
  <c r="B43"/>
  <c r="B42"/>
  <c r="B38"/>
  <c r="B37"/>
  <c r="B36"/>
  <c r="B32"/>
  <c r="B31"/>
  <c r="B30"/>
  <c r="B26"/>
  <c r="B25"/>
  <c r="B24"/>
  <c r="B20"/>
  <c r="B19"/>
  <c r="B18"/>
  <c r="Y79"/>
  <c r="X79"/>
  <c r="W79"/>
  <c r="V79"/>
  <c r="X78"/>
  <c r="W78"/>
  <c r="X77"/>
  <c r="W77"/>
  <c r="Y73"/>
  <c r="X73"/>
  <c r="W73"/>
  <c r="V73"/>
  <c r="X72"/>
  <c r="W72"/>
  <c r="X71"/>
  <c r="W71"/>
  <c r="Y67"/>
  <c r="X67"/>
  <c r="W67"/>
  <c r="V67"/>
  <c r="X66"/>
  <c r="W66"/>
  <c r="X65"/>
  <c r="W65"/>
  <c r="Y61"/>
  <c r="X61"/>
  <c r="W61"/>
  <c r="V61"/>
  <c r="X60"/>
  <c r="W60"/>
  <c r="X59"/>
  <c r="W59"/>
  <c r="Y55"/>
  <c r="X55"/>
  <c r="W55"/>
  <c r="V55"/>
  <c r="X54"/>
  <c r="W54"/>
  <c r="X53"/>
  <c r="W53"/>
  <c r="Y49"/>
  <c r="X49"/>
  <c r="W49"/>
  <c r="V49"/>
  <c r="X48"/>
  <c r="W48"/>
  <c r="X47"/>
  <c r="W47"/>
  <c r="Y43"/>
  <c r="X43"/>
  <c r="W43"/>
  <c r="V43"/>
  <c r="X42"/>
  <c r="W42"/>
  <c r="X41"/>
  <c r="W41"/>
  <c r="Y37"/>
  <c r="X37"/>
  <c r="W37"/>
  <c r="V37"/>
  <c r="X36"/>
  <c r="W36"/>
  <c r="X35"/>
  <c r="W35"/>
  <c r="Y31"/>
  <c r="X31"/>
  <c r="W31"/>
  <c r="V31"/>
  <c r="X30"/>
  <c r="W30"/>
  <c r="X29"/>
  <c r="W29"/>
  <c r="Y25"/>
  <c r="X25"/>
  <c r="W25"/>
  <c r="V25"/>
  <c r="X24"/>
  <c r="W24"/>
  <c r="X23"/>
  <c r="W23"/>
  <c r="Y19"/>
  <c r="X19"/>
  <c r="W19"/>
  <c r="V19"/>
  <c r="X18"/>
  <c r="W18"/>
  <c r="X17"/>
  <c r="W17"/>
  <c r="R189"/>
  <c r="R188"/>
  <c r="R187"/>
  <c r="R186"/>
  <c r="R182"/>
  <c r="R181"/>
  <c r="R180"/>
  <c r="R179"/>
  <c r="R175"/>
  <c r="R174"/>
  <c r="R173"/>
  <c r="R172"/>
  <c r="R168"/>
  <c r="R167"/>
  <c r="R166"/>
  <c r="R165"/>
  <c r="R161"/>
  <c r="R160"/>
  <c r="R159"/>
  <c r="R158"/>
  <c r="R154"/>
  <c r="R153"/>
  <c r="R152"/>
  <c r="R151"/>
  <c r="R147"/>
  <c r="R146"/>
  <c r="R145"/>
  <c r="R144"/>
  <c r="R140"/>
  <c r="R139"/>
  <c r="R138"/>
  <c r="R137"/>
  <c r="R133"/>
  <c r="R132"/>
  <c r="R131"/>
  <c r="R130"/>
  <c r="R126"/>
  <c r="R125"/>
  <c r="R124"/>
  <c r="R123"/>
  <c r="R119"/>
  <c r="R118"/>
  <c r="R117"/>
  <c r="R116"/>
  <c r="R112"/>
  <c r="R111"/>
  <c r="R110"/>
  <c r="R109"/>
  <c r="N78" i="60"/>
  <c r="I12"/>
  <c r="I13"/>
  <c r="H12"/>
  <c r="H13"/>
  <c r="H14"/>
  <c r="H15"/>
  <c r="H16"/>
  <c r="H17"/>
  <c r="H18"/>
  <c r="H19"/>
  <c r="N14"/>
  <c r="N13"/>
  <c r="T12" i="127" s="1"/>
  <c r="N12" i="60"/>
  <c r="T11" i="127" s="1"/>
  <c r="N14" i="61"/>
  <c r="N13"/>
  <c r="N12"/>
  <c r="J2" i="58"/>
  <c r="R40" s="1"/>
  <c r="T40" s="1"/>
  <c r="D2"/>
  <c r="T13" i="127" l="1"/>
  <c r="F18"/>
  <c r="G18" s="1"/>
  <c r="F20"/>
  <c r="G20" s="1"/>
  <c r="F25"/>
  <c r="G25" s="1"/>
  <c r="F30"/>
  <c r="G30" s="1"/>
  <c r="F32"/>
  <c r="G32" s="1"/>
  <c r="F37"/>
  <c r="G37" s="1"/>
  <c r="F42"/>
  <c r="G42" s="1"/>
  <c r="F44"/>
  <c r="G44" s="1"/>
  <c r="F49"/>
  <c r="G49" s="1"/>
  <c r="F54"/>
  <c r="G54" s="1"/>
  <c r="F56"/>
  <c r="G56" s="1"/>
  <c r="F61"/>
  <c r="G61" s="1"/>
  <c r="E18"/>
  <c r="E25"/>
  <c r="E32"/>
  <c r="E42"/>
  <c r="F20" i="128"/>
  <c r="G20" s="1"/>
  <c r="E20"/>
  <c r="F30"/>
  <c r="G30" s="1"/>
  <c r="E30"/>
  <c r="F37"/>
  <c r="G37" s="1"/>
  <c r="E37"/>
  <c r="F44"/>
  <c r="G44" s="1"/>
  <c r="E44"/>
  <c r="F54"/>
  <c r="G54" s="1"/>
  <c r="F61"/>
  <c r="G61" s="1"/>
  <c r="E25"/>
  <c r="E42"/>
  <c r="P2" i="61"/>
  <c r="D8" i="58"/>
  <c r="P2" i="60"/>
  <c r="D7" i="58"/>
  <c r="E7"/>
  <c r="M7"/>
  <c r="O7" s="1"/>
  <c r="R7"/>
  <c r="T7" s="1"/>
  <c r="R20"/>
  <c r="T20" s="1"/>
  <c r="D33"/>
  <c r="E33" s="1"/>
  <c r="H33"/>
  <c r="J33" s="1"/>
  <c r="M28"/>
  <c r="O28" s="1"/>
  <c r="R27"/>
  <c r="T27" s="1"/>
  <c r="H20"/>
  <c r="R19"/>
  <c r="T19" s="1"/>
  <c r="R39"/>
  <c r="T39" s="1"/>
  <c r="H19"/>
  <c r="M14"/>
  <c r="O14" s="1"/>
  <c r="R13"/>
  <c r="T13" s="1"/>
  <c r="D27"/>
  <c r="E27" s="1"/>
  <c r="M12" i="61" s="1"/>
  <c r="O12" s="1"/>
  <c r="D40" i="58"/>
  <c r="E40" s="1"/>
  <c r="H39"/>
  <c r="J39" s="1"/>
  <c r="M39"/>
  <c r="O39" s="1"/>
  <c r="R34"/>
  <c r="T34" s="1"/>
  <c r="M19"/>
  <c r="O19" s="1"/>
  <c r="D28"/>
  <c r="E28" s="1"/>
  <c r="H27"/>
  <c r="J27" s="1"/>
  <c r="M27"/>
  <c r="O27" s="1"/>
  <c r="M40"/>
  <c r="O40" s="1"/>
  <c r="H13"/>
  <c r="M13"/>
  <c r="O13" s="1"/>
  <c r="R8"/>
  <c r="T8" s="1"/>
  <c r="H7"/>
  <c r="D39"/>
  <c r="E39" s="1"/>
  <c r="H34"/>
  <c r="J34" s="1"/>
  <c r="M33"/>
  <c r="O33" s="1"/>
  <c r="R33"/>
  <c r="T33" s="1"/>
  <c r="H14"/>
  <c r="M8"/>
  <c r="O8" s="1"/>
  <c r="M20"/>
  <c r="O20" s="1"/>
  <c r="R14"/>
  <c r="T14" s="1"/>
  <c r="H8"/>
  <c r="D34"/>
  <c r="E34" s="1"/>
  <c r="H28"/>
  <c r="J28" s="1"/>
  <c r="H40"/>
  <c r="J40" s="1"/>
  <c r="M34"/>
  <c r="M35" s="1"/>
  <c r="O35" s="1"/>
  <c r="R28"/>
  <c r="T28" s="1"/>
  <c r="M29"/>
  <c r="O29" s="1"/>
  <c r="M41"/>
  <c r="O41" s="1"/>
  <c r="D29"/>
  <c r="E29" s="1"/>
  <c r="H35"/>
  <c r="J35" s="1"/>
  <c r="R41"/>
  <c r="T41" s="1"/>
  <c r="D20"/>
  <c r="D19"/>
  <c r="E19" s="1"/>
  <c r="D14"/>
  <c r="D13"/>
  <c r="E13" s="1"/>
  <c r="J7" l="1"/>
  <c r="B66" i="128"/>
  <c r="F66" s="1"/>
  <c r="G66" s="1"/>
  <c r="B66" i="127"/>
  <c r="F66" s="1"/>
  <c r="G66" s="1"/>
  <c r="J19" i="58"/>
  <c r="B78" i="127"/>
  <c r="F78" s="1"/>
  <c r="G78" s="1"/>
  <c r="B78" i="128"/>
  <c r="F78" s="1"/>
  <c r="G78" s="1"/>
  <c r="C54"/>
  <c r="E54" s="1"/>
  <c r="C54" i="127"/>
  <c r="E54" s="1"/>
  <c r="C60" i="128"/>
  <c r="E60" s="1"/>
  <c r="C60" i="127"/>
  <c r="E60" s="1"/>
  <c r="B67" i="128"/>
  <c r="F67" s="1"/>
  <c r="G67" s="1"/>
  <c r="B67" i="127"/>
  <c r="F67" s="1"/>
  <c r="G67" s="1"/>
  <c r="J14" i="58"/>
  <c r="B73" i="128"/>
  <c r="F73" s="1"/>
  <c r="G73" s="1"/>
  <c r="B73" i="127"/>
  <c r="F73" s="1"/>
  <c r="G73" s="1"/>
  <c r="J13" i="58"/>
  <c r="B72" i="128"/>
  <c r="F72" s="1"/>
  <c r="G72" s="1"/>
  <c r="B72" i="127"/>
  <c r="F72" s="1"/>
  <c r="G72" s="1"/>
  <c r="J20" i="58"/>
  <c r="B79" i="128"/>
  <c r="F79" s="1"/>
  <c r="G79" s="1"/>
  <c r="B79" i="127"/>
  <c r="F79" s="1"/>
  <c r="G79" s="1"/>
  <c r="C48" i="128"/>
  <c r="E48" s="1"/>
  <c r="C12"/>
  <c r="E12" s="1"/>
  <c r="C48" i="127"/>
  <c r="E48" s="1"/>
  <c r="C12"/>
  <c r="M12" i="60"/>
  <c r="B12" i="128"/>
  <c r="B12" i="127"/>
  <c r="B13"/>
  <c r="B13" i="128"/>
  <c r="D9" i="58"/>
  <c r="L13" i="60"/>
  <c r="R12" i="127" s="1"/>
  <c r="L12" i="60"/>
  <c r="R11" i="127" s="1"/>
  <c r="D41" i="58"/>
  <c r="E41" s="1"/>
  <c r="M15"/>
  <c r="O15" s="1"/>
  <c r="H21"/>
  <c r="M21"/>
  <c r="O21" s="1"/>
  <c r="R9"/>
  <c r="T9" s="1"/>
  <c r="R35"/>
  <c r="T35" s="1"/>
  <c r="R21"/>
  <c r="T21" s="1"/>
  <c r="H29"/>
  <c r="J29" s="1"/>
  <c r="R15"/>
  <c r="T15" s="1"/>
  <c r="M9"/>
  <c r="O9" s="1"/>
  <c r="R29"/>
  <c r="T29" s="1"/>
  <c r="O34"/>
  <c r="H15"/>
  <c r="D35"/>
  <c r="E35" s="1"/>
  <c r="H41"/>
  <c r="J41" s="1"/>
  <c r="H9"/>
  <c r="J8"/>
  <c r="E20"/>
  <c r="D21"/>
  <c r="E21" s="1"/>
  <c r="E8"/>
  <c r="D15"/>
  <c r="E15" s="1"/>
  <c r="E14"/>
  <c r="C55" i="128" l="1"/>
  <c r="E55" s="1"/>
  <c r="C55" i="127"/>
  <c r="E55" s="1"/>
  <c r="C49" i="128"/>
  <c r="E49" s="1"/>
  <c r="C13"/>
  <c r="E13" s="1"/>
  <c r="C49" i="127"/>
  <c r="E49" s="1"/>
  <c r="C13"/>
  <c r="E13" s="1"/>
  <c r="M13" i="60"/>
  <c r="C61" i="128"/>
  <c r="E61" s="1"/>
  <c r="C61" i="127"/>
  <c r="E61" s="1"/>
  <c r="J9" i="58"/>
  <c r="B68" i="128"/>
  <c r="F68" s="1"/>
  <c r="G68" s="1"/>
  <c r="B68" i="127"/>
  <c r="F68" s="1"/>
  <c r="G68" s="1"/>
  <c r="B14" i="128"/>
  <c r="B14" i="127"/>
  <c r="E12"/>
  <c r="C79" i="128"/>
  <c r="E79" s="1"/>
  <c r="C79" i="127"/>
  <c r="E79" s="1"/>
  <c r="C73"/>
  <c r="E73" s="1"/>
  <c r="C73" i="128"/>
  <c r="E73" s="1"/>
  <c r="C78"/>
  <c r="E78" s="1"/>
  <c r="C78" i="127"/>
  <c r="E78" s="1"/>
  <c r="C56"/>
  <c r="E56" s="1"/>
  <c r="C56" i="128"/>
  <c r="E56" s="1"/>
  <c r="C62"/>
  <c r="E62" s="1"/>
  <c r="C62" i="127"/>
  <c r="E62" s="1"/>
  <c r="C67" i="128"/>
  <c r="E67" s="1"/>
  <c r="C67" i="127"/>
  <c r="E67" s="1"/>
  <c r="J15" i="58"/>
  <c r="B74" i="128"/>
  <c r="F74" s="1"/>
  <c r="G74" s="1"/>
  <c r="B74" i="127"/>
  <c r="F74" s="1"/>
  <c r="G74" s="1"/>
  <c r="J21" i="58"/>
  <c r="B80" i="128"/>
  <c r="F80" s="1"/>
  <c r="G80" s="1"/>
  <c r="B80" i="127"/>
  <c r="F80" s="1"/>
  <c r="G80" s="1"/>
  <c r="Y59"/>
  <c r="Y41"/>
  <c r="G12"/>
  <c r="Y17"/>
  <c r="Y29"/>
  <c r="Y53"/>
  <c r="Y77"/>
  <c r="Y65"/>
  <c r="Y23"/>
  <c r="Y47"/>
  <c r="Y71"/>
  <c r="Y35"/>
  <c r="S11"/>
  <c r="O12" i="60"/>
  <c r="U11" i="127" s="1"/>
  <c r="C72" i="128"/>
  <c r="E72" s="1"/>
  <c r="C72" i="127"/>
  <c r="E72" s="1"/>
  <c r="C66" i="128"/>
  <c r="E66" s="1"/>
  <c r="C66" i="127"/>
  <c r="E66" s="1"/>
  <c r="L14" i="60"/>
  <c r="R13" i="127" s="1"/>
  <c r="E9" i="58"/>
  <c r="Y78" i="127" l="1"/>
  <c r="G13"/>
  <c r="Y60"/>
  <c r="Y36"/>
  <c r="Y18"/>
  <c r="Y42"/>
  <c r="Y66"/>
  <c r="Y30"/>
  <c r="Y54"/>
  <c r="Y24"/>
  <c r="Y48"/>
  <c r="Y72"/>
  <c r="C80" i="128"/>
  <c r="E80" s="1"/>
  <c r="C80" i="127"/>
  <c r="E80" s="1"/>
  <c r="C68" i="128"/>
  <c r="E68" s="1"/>
  <c r="C68" i="127"/>
  <c r="E68" s="1"/>
  <c r="C50" i="128"/>
  <c r="E50" s="1"/>
  <c r="C14"/>
  <c r="E14" s="1"/>
  <c r="C50" i="127"/>
  <c r="E50" s="1"/>
  <c r="C14"/>
  <c r="M14" i="60"/>
  <c r="C74" i="128"/>
  <c r="E74" s="1"/>
  <c r="C74" i="127"/>
  <c r="E74" s="1"/>
  <c r="V41"/>
  <c r="V59"/>
  <c r="S12"/>
  <c r="O13" i="60"/>
  <c r="U12" i="127" s="1"/>
  <c r="N80" i="61"/>
  <c r="N79"/>
  <c r="N78"/>
  <c r="N74"/>
  <c r="N73"/>
  <c r="N72"/>
  <c r="M80"/>
  <c r="M79"/>
  <c r="M78"/>
  <c r="M74"/>
  <c r="M73"/>
  <c r="M72"/>
  <c r="L80"/>
  <c r="L79"/>
  <c r="L78"/>
  <c r="L74"/>
  <c r="L73"/>
  <c r="L72"/>
  <c r="N67"/>
  <c r="N68"/>
  <c r="N66"/>
  <c r="M68"/>
  <c r="M67"/>
  <c r="M66"/>
  <c r="L68"/>
  <c r="L67"/>
  <c r="L66"/>
  <c r="N62"/>
  <c r="N61"/>
  <c r="N60"/>
  <c r="N56"/>
  <c r="N55"/>
  <c r="N54"/>
  <c r="M62"/>
  <c r="M61"/>
  <c r="M60"/>
  <c r="M56"/>
  <c r="M55"/>
  <c r="M54"/>
  <c r="L62"/>
  <c r="L61"/>
  <c r="L60"/>
  <c r="L56"/>
  <c r="L55"/>
  <c r="L54"/>
  <c r="N50"/>
  <c r="N49"/>
  <c r="N48"/>
  <c r="M50"/>
  <c r="M49"/>
  <c r="M48"/>
  <c r="L50"/>
  <c r="L49"/>
  <c r="L48"/>
  <c r="N44"/>
  <c r="N43"/>
  <c r="N42"/>
  <c r="N38"/>
  <c r="N37"/>
  <c r="N36"/>
  <c r="N31"/>
  <c r="N32"/>
  <c r="N30"/>
  <c r="N26"/>
  <c r="N25"/>
  <c r="N24"/>
  <c r="N20"/>
  <c r="N19"/>
  <c r="N18"/>
  <c r="M44"/>
  <c r="L44"/>
  <c r="M43"/>
  <c r="L43"/>
  <c r="M42"/>
  <c r="L42"/>
  <c r="M38"/>
  <c r="L38"/>
  <c r="M37"/>
  <c r="L37"/>
  <c r="M36"/>
  <c r="L36"/>
  <c r="M32"/>
  <c r="M31"/>
  <c r="M30"/>
  <c r="L32"/>
  <c r="L31"/>
  <c r="L30"/>
  <c r="M26"/>
  <c r="L26"/>
  <c r="M25"/>
  <c r="L25"/>
  <c r="M24"/>
  <c r="L24"/>
  <c r="M20"/>
  <c r="L20"/>
  <c r="M19"/>
  <c r="L19"/>
  <c r="M18"/>
  <c r="L18"/>
  <c r="M14"/>
  <c r="O14" s="1"/>
  <c r="M13"/>
  <c r="O13" s="1"/>
  <c r="L14"/>
  <c r="L13"/>
  <c r="L12"/>
  <c r="I299"/>
  <c r="H299"/>
  <c r="I298"/>
  <c r="H298"/>
  <c r="I297"/>
  <c r="H297"/>
  <c r="I296"/>
  <c r="H296"/>
  <c r="I295"/>
  <c r="H295"/>
  <c r="I294"/>
  <c r="H294"/>
  <c r="I293"/>
  <c r="H293"/>
  <c r="I292"/>
  <c r="H292"/>
  <c r="I291"/>
  <c r="H291"/>
  <c r="I290"/>
  <c r="H290"/>
  <c r="I289"/>
  <c r="H289"/>
  <c r="I288"/>
  <c r="H288"/>
  <c r="I287"/>
  <c r="H287"/>
  <c r="I286"/>
  <c r="H286"/>
  <c r="I285"/>
  <c r="H285"/>
  <c r="I284"/>
  <c r="H284"/>
  <c r="I283"/>
  <c r="H283"/>
  <c r="I282"/>
  <c r="H282"/>
  <c r="I281"/>
  <c r="H281"/>
  <c r="I280"/>
  <c r="H280"/>
  <c r="I279"/>
  <c r="H279"/>
  <c r="I278"/>
  <c r="H278"/>
  <c r="I277"/>
  <c r="H277"/>
  <c r="I276"/>
  <c r="H276"/>
  <c r="I275"/>
  <c r="H275"/>
  <c r="I274"/>
  <c r="H274"/>
  <c r="I273"/>
  <c r="H273"/>
  <c r="I272"/>
  <c r="H272"/>
  <c r="I271"/>
  <c r="H271"/>
  <c r="I270"/>
  <c r="H270"/>
  <c r="I269"/>
  <c r="H269"/>
  <c r="I268"/>
  <c r="H268"/>
  <c r="I267"/>
  <c r="H267"/>
  <c r="I266"/>
  <c r="H266"/>
  <c r="I265"/>
  <c r="H265"/>
  <c r="I264"/>
  <c r="H264"/>
  <c r="I263"/>
  <c r="H263"/>
  <c r="I262"/>
  <c r="H262"/>
  <c r="I261"/>
  <c r="H261"/>
  <c r="I260"/>
  <c r="H260"/>
  <c r="I259"/>
  <c r="H259"/>
  <c r="I258"/>
  <c r="H258"/>
  <c r="I257"/>
  <c r="H257"/>
  <c r="I256"/>
  <c r="H256"/>
  <c r="I255"/>
  <c r="H255"/>
  <c r="I254"/>
  <c r="H254"/>
  <c r="I253"/>
  <c r="H253"/>
  <c r="I252"/>
  <c r="H252"/>
  <c r="I251"/>
  <c r="H251"/>
  <c r="I250"/>
  <c r="H250"/>
  <c r="I249"/>
  <c r="H249"/>
  <c r="I248"/>
  <c r="H248"/>
  <c r="I247"/>
  <c r="H247"/>
  <c r="I246"/>
  <c r="H246"/>
  <c r="I245"/>
  <c r="H245"/>
  <c r="I244"/>
  <c r="H244"/>
  <c r="I243"/>
  <c r="H243"/>
  <c r="I242"/>
  <c r="H242"/>
  <c r="I241"/>
  <c r="H241"/>
  <c r="I240"/>
  <c r="H240"/>
  <c r="I239"/>
  <c r="H239"/>
  <c r="I238"/>
  <c r="H238"/>
  <c r="I237"/>
  <c r="H237"/>
  <c r="I236"/>
  <c r="H236"/>
  <c r="I235"/>
  <c r="H235"/>
  <c r="I234"/>
  <c r="H234"/>
  <c r="I233"/>
  <c r="H233"/>
  <c r="I232"/>
  <c r="H232"/>
  <c r="I231"/>
  <c r="H231"/>
  <c r="I230"/>
  <c r="H230"/>
  <c r="I229"/>
  <c r="H229"/>
  <c r="I228"/>
  <c r="H228"/>
  <c r="I227"/>
  <c r="H227"/>
  <c r="I226"/>
  <c r="H226"/>
  <c r="I225"/>
  <c r="H225"/>
  <c r="I224"/>
  <c r="H224"/>
  <c r="I223"/>
  <c r="H223"/>
  <c r="I222"/>
  <c r="H222"/>
  <c r="I221"/>
  <c r="H221"/>
  <c r="I220"/>
  <c r="H220"/>
  <c r="I219"/>
  <c r="H219"/>
  <c r="I218"/>
  <c r="H218"/>
  <c r="I217"/>
  <c r="H217"/>
  <c r="I216"/>
  <c r="H216"/>
  <c r="I215"/>
  <c r="H215"/>
  <c r="I214"/>
  <c r="H214"/>
  <c r="I213"/>
  <c r="H213"/>
  <c r="I212"/>
  <c r="H212"/>
  <c r="I211"/>
  <c r="H211"/>
  <c r="I210"/>
  <c r="H210"/>
  <c r="I209"/>
  <c r="H209"/>
  <c r="I208"/>
  <c r="H208"/>
  <c r="I207"/>
  <c r="H207"/>
  <c r="I206"/>
  <c r="H206"/>
  <c r="I205"/>
  <c r="H205"/>
  <c r="I204"/>
  <c r="H204"/>
  <c r="I203"/>
  <c r="H203"/>
  <c r="I202"/>
  <c r="H202"/>
  <c r="I201"/>
  <c r="H201"/>
  <c r="I200"/>
  <c r="H200"/>
  <c r="I199"/>
  <c r="H199"/>
  <c r="I198"/>
  <c r="H198"/>
  <c r="I197"/>
  <c r="H197"/>
  <c r="I196"/>
  <c r="H196"/>
  <c r="I195"/>
  <c r="H195"/>
  <c r="I194"/>
  <c r="H194"/>
  <c r="I193"/>
  <c r="H193"/>
  <c r="I192"/>
  <c r="H192"/>
  <c r="I191"/>
  <c r="H191"/>
  <c r="I190"/>
  <c r="H190"/>
  <c r="I189"/>
  <c r="H189"/>
  <c r="I188"/>
  <c r="H188"/>
  <c r="I187"/>
  <c r="H187"/>
  <c r="I186"/>
  <c r="H186"/>
  <c r="I185"/>
  <c r="H185"/>
  <c r="I184"/>
  <c r="H184"/>
  <c r="I183"/>
  <c r="H183"/>
  <c r="I182"/>
  <c r="H182"/>
  <c r="I181"/>
  <c r="H181"/>
  <c r="I180"/>
  <c r="H180"/>
  <c r="I179"/>
  <c r="H179"/>
  <c r="I178"/>
  <c r="H178"/>
  <c r="I177"/>
  <c r="H177"/>
  <c r="I176"/>
  <c r="H176"/>
  <c r="I175"/>
  <c r="H175"/>
  <c r="I174"/>
  <c r="H174"/>
  <c r="I173"/>
  <c r="H173"/>
  <c r="I172"/>
  <c r="H172"/>
  <c r="I171"/>
  <c r="H171"/>
  <c r="I170"/>
  <c r="H170"/>
  <c r="I169"/>
  <c r="H169"/>
  <c r="I168"/>
  <c r="H168"/>
  <c r="I167"/>
  <c r="H167"/>
  <c r="I166"/>
  <c r="H166"/>
  <c r="I165"/>
  <c r="H165"/>
  <c r="I164"/>
  <c r="H164"/>
  <c r="I163"/>
  <c r="H163"/>
  <c r="I162"/>
  <c r="H162"/>
  <c r="I161"/>
  <c r="H161"/>
  <c r="I160"/>
  <c r="H160"/>
  <c r="I159"/>
  <c r="H159"/>
  <c r="I158"/>
  <c r="H158"/>
  <c r="I157"/>
  <c r="H157"/>
  <c r="I156"/>
  <c r="H156"/>
  <c r="I155"/>
  <c r="H155"/>
  <c r="I154"/>
  <c r="H154"/>
  <c r="I153"/>
  <c r="H153"/>
  <c r="I152"/>
  <c r="H152"/>
  <c r="I151"/>
  <c r="H151"/>
  <c r="I150"/>
  <c r="H150"/>
  <c r="I149"/>
  <c r="H149"/>
  <c r="I148"/>
  <c r="H148"/>
  <c r="I147"/>
  <c r="H147"/>
  <c r="I146"/>
  <c r="H146"/>
  <c r="I145"/>
  <c r="H145"/>
  <c r="I144"/>
  <c r="H144"/>
  <c r="I143"/>
  <c r="H143"/>
  <c r="I142"/>
  <c r="H142"/>
  <c r="I141"/>
  <c r="H141"/>
  <c r="I140"/>
  <c r="H140"/>
  <c r="I139"/>
  <c r="H139"/>
  <c r="I138"/>
  <c r="H138"/>
  <c r="I137"/>
  <c r="H137"/>
  <c r="I136"/>
  <c r="H136"/>
  <c r="I135"/>
  <c r="H135"/>
  <c r="I134"/>
  <c r="H134"/>
  <c r="I133"/>
  <c r="H133"/>
  <c r="I132"/>
  <c r="H132"/>
  <c r="I131"/>
  <c r="H131"/>
  <c r="I130"/>
  <c r="H130"/>
  <c r="I129"/>
  <c r="H129"/>
  <c r="I128"/>
  <c r="H128"/>
  <c r="I127"/>
  <c r="H127"/>
  <c r="I126"/>
  <c r="H126"/>
  <c r="I125"/>
  <c r="H125"/>
  <c r="I124"/>
  <c r="H124"/>
  <c r="I123"/>
  <c r="H123"/>
  <c r="I122"/>
  <c r="H122"/>
  <c r="I121"/>
  <c r="H121"/>
  <c r="I120"/>
  <c r="H120"/>
  <c r="I119"/>
  <c r="H119"/>
  <c r="I118"/>
  <c r="H118"/>
  <c r="I117"/>
  <c r="H117"/>
  <c r="I116"/>
  <c r="H116"/>
  <c r="I115"/>
  <c r="H115"/>
  <c r="I114"/>
  <c r="H114"/>
  <c r="I113"/>
  <c r="H113"/>
  <c r="I112"/>
  <c r="H112"/>
  <c r="I111"/>
  <c r="H111"/>
  <c r="I110"/>
  <c r="H110"/>
  <c r="I109"/>
  <c r="H109"/>
  <c r="I108"/>
  <c r="H108"/>
  <c r="I107"/>
  <c r="H107"/>
  <c r="I106"/>
  <c r="H106"/>
  <c r="I105"/>
  <c r="H105"/>
  <c r="I104"/>
  <c r="H104"/>
  <c r="I103"/>
  <c r="H103"/>
  <c r="I102"/>
  <c r="H102"/>
  <c r="I101"/>
  <c r="H101"/>
  <c r="I100"/>
  <c r="H100"/>
  <c r="I99"/>
  <c r="H99"/>
  <c r="I98"/>
  <c r="H98"/>
  <c r="I97"/>
  <c r="H97"/>
  <c r="I96"/>
  <c r="H96"/>
  <c r="I95"/>
  <c r="H95"/>
  <c r="I94"/>
  <c r="H94"/>
  <c r="I93"/>
  <c r="H93"/>
  <c r="I92"/>
  <c r="H92"/>
  <c r="I91"/>
  <c r="H91"/>
  <c r="I90"/>
  <c r="H90"/>
  <c r="I89"/>
  <c r="H89"/>
  <c r="I88"/>
  <c r="H88"/>
  <c r="I87"/>
  <c r="H87"/>
  <c r="I86"/>
  <c r="H86"/>
  <c r="I85"/>
  <c r="H85"/>
  <c r="I84"/>
  <c r="H84"/>
  <c r="I83"/>
  <c r="H83"/>
  <c r="I82"/>
  <c r="H82"/>
  <c r="I81"/>
  <c r="H81"/>
  <c r="V80"/>
  <c r="I80"/>
  <c r="H80"/>
  <c r="V79"/>
  <c r="I79"/>
  <c r="H79"/>
  <c r="P78"/>
  <c r="I78"/>
  <c r="H78"/>
  <c r="I77"/>
  <c r="H77"/>
  <c r="I76"/>
  <c r="H76"/>
  <c r="I75"/>
  <c r="H75"/>
  <c r="V74"/>
  <c r="I74"/>
  <c r="H74"/>
  <c r="V73"/>
  <c r="I73"/>
  <c r="H73"/>
  <c r="P72"/>
  <c r="I72"/>
  <c r="H72"/>
  <c r="I71"/>
  <c r="H71"/>
  <c r="I70"/>
  <c r="H70"/>
  <c r="I69"/>
  <c r="H69"/>
  <c r="V68"/>
  <c r="I68"/>
  <c r="H68"/>
  <c r="V67"/>
  <c r="I67"/>
  <c r="H67"/>
  <c r="P66"/>
  <c r="I66"/>
  <c r="H66"/>
  <c r="I65"/>
  <c r="H65"/>
  <c r="I64"/>
  <c r="H64"/>
  <c r="I63"/>
  <c r="H63"/>
  <c r="V62"/>
  <c r="I62"/>
  <c r="H62"/>
  <c r="V61"/>
  <c r="I61"/>
  <c r="H61"/>
  <c r="P60"/>
  <c r="I60"/>
  <c r="H60"/>
  <c r="I59"/>
  <c r="H59"/>
  <c r="I58"/>
  <c r="H58"/>
  <c r="I57"/>
  <c r="H57"/>
  <c r="V56"/>
  <c r="I56"/>
  <c r="H56"/>
  <c r="V55"/>
  <c r="I55"/>
  <c r="H55"/>
  <c r="P54"/>
  <c r="I54"/>
  <c r="H54"/>
  <c r="I53"/>
  <c r="H53"/>
  <c r="I52"/>
  <c r="H52"/>
  <c r="I51"/>
  <c r="H51"/>
  <c r="V50"/>
  <c r="I50"/>
  <c r="H50"/>
  <c r="V49"/>
  <c r="I49"/>
  <c r="H49"/>
  <c r="P48"/>
  <c r="I48"/>
  <c r="H48"/>
  <c r="I47"/>
  <c r="H47"/>
  <c r="I46"/>
  <c r="H46"/>
  <c r="I45"/>
  <c r="H45"/>
  <c r="V44"/>
  <c r="I44"/>
  <c r="H44"/>
  <c r="V43"/>
  <c r="I43"/>
  <c r="H43"/>
  <c r="P42"/>
  <c r="I42"/>
  <c r="H42"/>
  <c r="I41"/>
  <c r="H41"/>
  <c r="I40"/>
  <c r="H40"/>
  <c r="I39"/>
  <c r="H39"/>
  <c r="V38"/>
  <c r="I38"/>
  <c r="H38"/>
  <c r="V37"/>
  <c r="I37"/>
  <c r="H37"/>
  <c r="P36"/>
  <c r="I36"/>
  <c r="H36"/>
  <c r="I35"/>
  <c r="H35"/>
  <c r="I34"/>
  <c r="H34"/>
  <c r="I33"/>
  <c r="H33"/>
  <c r="V32"/>
  <c r="I32"/>
  <c r="H32"/>
  <c r="V31"/>
  <c r="I31"/>
  <c r="H31"/>
  <c r="P30"/>
  <c r="I30"/>
  <c r="H30"/>
  <c r="I29"/>
  <c r="H29"/>
  <c r="I28"/>
  <c r="H28"/>
  <c r="I27"/>
  <c r="H27"/>
  <c r="V26"/>
  <c r="I26"/>
  <c r="H26"/>
  <c r="I25"/>
  <c r="H25"/>
  <c r="P24"/>
  <c r="I24"/>
  <c r="H24"/>
  <c r="I23"/>
  <c r="H23"/>
  <c r="I22"/>
  <c r="H22"/>
  <c r="I21"/>
  <c r="H21"/>
  <c r="V20"/>
  <c r="I20"/>
  <c r="H20"/>
  <c r="V19"/>
  <c r="I19"/>
  <c r="H19"/>
  <c r="P18"/>
  <c r="I18"/>
  <c r="H18"/>
  <c r="I17"/>
  <c r="H17"/>
  <c r="I16"/>
  <c r="H16"/>
  <c r="R15"/>
  <c r="S15" s="1"/>
  <c r="Q15"/>
  <c r="O15"/>
  <c r="I15"/>
  <c r="H15"/>
  <c r="I14"/>
  <c r="H14"/>
  <c r="V13"/>
  <c r="I13"/>
  <c r="H13"/>
  <c r="I12"/>
  <c r="V25" s="1"/>
  <c r="H12"/>
  <c r="I11"/>
  <c r="V12" s="1"/>
  <c r="H11"/>
  <c r="C2"/>
  <c r="P78" i="60"/>
  <c r="V80"/>
  <c r="V79"/>
  <c r="V74"/>
  <c r="V73"/>
  <c r="P72"/>
  <c r="V68"/>
  <c r="V67"/>
  <c r="P66"/>
  <c r="V62"/>
  <c r="V61"/>
  <c r="P60"/>
  <c r="V56"/>
  <c r="V55"/>
  <c r="P54"/>
  <c r="V50"/>
  <c r="V49"/>
  <c r="P48"/>
  <c r="V43"/>
  <c r="P42"/>
  <c r="V38"/>
  <c r="V37"/>
  <c r="P36"/>
  <c r="V32"/>
  <c r="V31"/>
  <c r="V26"/>
  <c r="P24"/>
  <c r="V20"/>
  <c r="V19"/>
  <c r="V13"/>
  <c r="S13" i="127" l="1"/>
  <c r="O14" i="60"/>
  <c r="U13" i="127" s="1"/>
  <c r="V29"/>
  <c r="V17"/>
  <c r="V71"/>
  <c r="E14"/>
  <c r="V23"/>
  <c r="V53"/>
  <c r="V47"/>
  <c r="V65"/>
  <c r="V77"/>
  <c r="V35"/>
  <c r="P43" i="61"/>
  <c r="Q43" s="1"/>
  <c r="P12"/>
  <c r="P13"/>
  <c r="P31"/>
  <c r="O49"/>
  <c r="O55"/>
  <c r="O74"/>
  <c r="O19"/>
  <c r="O26"/>
  <c r="O30"/>
  <c r="Q30"/>
  <c r="O38"/>
  <c r="O48"/>
  <c r="Q48"/>
  <c r="O54"/>
  <c r="Q54"/>
  <c r="O80"/>
  <c r="Q60"/>
  <c r="O60"/>
  <c r="O66"/>
  <c r="Q66"/>
  <c r="O72"/>
  <c r="Q72"/>
  <c r="O79"/>
  <c r="O31"/>
  <c r="O62"/>
  <c r="O68"/>
  <c r="Q24"/>
  <c r="O24"/>
  <c r="Q36"/>
  <c r="O36"/>
  <c r="O43"/>
  <c r="O61"/>
  <c r="O67"/>
  <c r="O73"/>
  <c r="O18"/>
  <c r="Q18"/>
  <c r="O20"/>
  <c r="O25"/>
  <c r="O32"/>
  <c r="O37"/>
  <c r="Q42"/>
  <c r="O42"/>
  <c r="O44"/>
  <c r="O50"/>
  <c r="O56"/>
  <c r="O78"/>
  <c r="Q78"/>
  <c r="R78"/>
  <c r="P79"/>
  <c r="P79" i="60"/>
  <c r="R36" i="61"/>
  <c r="R60"/>
  <c r="P19"/>
  <c r="P67"/>
  <c r="R42"/>
  <c r="R66"/>
  <c r="P55"/>
  <c r="R18"/>
  <c r="P25"/>
  <c r="P37"/>
  <c r="R54"/>
  <c r="P61"/>
  <c r="R30"/>
  <c r="P49"/>
  <c r="Q49" s="1"/>
  <c r="P73"/>
  <c r="R72"/>
  <c r="R24"/>
  <c r="R48"/>
  <c r="P73" i="60"/>
  <c r="P67"/>
  <c r="P61"/>
  <c r="P55"/>
  <c r="P49"/>
  <c r="P31"/>
  <c r="P37"/>
  <c r="P19"/>
  <c r="R12" i="61" l="1"/>
  <c r="P50"/>
  <c r="R50" s="1"/>
  <c r="Q37"/>
  <c r="R61"/>
  <c r="Q67"/>
  <c r="R43"/>
  <c r="S43" s="1"/>
  <c r="P26"/>
  <c r="P80"/>
  <c r="P74"/>
  <c r="R74" s="1"/>
  <c r="Q55"/>
  <c r="Q19"/>
  <c r="P32"/>
  <c r="R32" s="1"/>
  <c r="S78"/>
  <c r="S72"/>
  <c r="S66"/>
  <c r="S61"/>
  <c r="S60"/>
  <c r="S54"/>
  <c r="S48"/>
  <c r="S42"/>
  <c r="S36"/>
  <c r="S30"/>
  <c r="S24"/>
  <c r="S18"/>
  <c r="P44"/>
  <c r="P14"/>
  <c r="Q12"/>
  <c r="R31"/>
  <c r="Q31"/>
  <c r="Q61"/>
  <c r="Q13"/>
  <c r="R13"/>
  <c r="Q25"/>
  <c r="Q73"/>
  <c r="Q79"/>
  <c r="R79"/>
  <c r="P20"/>
  <c r="R19"/>
  <c r="R25"/>
  <c r="P62"/>
  <c r="R49"/>
  <c r="R55"/>
  <c r="R67"/>
  <c r="R37"/>
  <c r="P56"/>
  <c r="P38"/>
  <c r="P68"/>
  <c r="R73"/>
  <c r="R80"/>
  <c r="Q44" l="1"/>
  <c r="Q74"/>
  <c r="Q26"/>
  <c r="R14"/>
  <c r="S14" s="1"/>
  <c r="Q68"/>
  <c r="Q32"/>
  <c r="Q80"/>
  <c r="Q50"/>
  <c r="R26"/>
  <c r="S26" s="1"/>
  <c r="S12"/>
  <c r="Q56"/>
  <c r="S79"/>
  <c r="S80"/>
  <c r="S73"/>
  <c r="S74"/>
  <c r="S67"/>
  <c r="S55"/>
  <c r="S49"/>
  <c r="S50"/>
  <c r="S37"/>
  <c r="S32"/>
  <c r="S31"/>
  <c r="S25"/>
  <c r="S19"/>
  <c r="S13"/>
  <c r="R44"/>
  <c r="Q14"/>
  <c r="R20"/>
  <c r="Q20"/>
  <c r="R38"/>
  <c r="Q38"/>
  <c r="R62"/>
  <c r="Q62"/>
  <c r="R68"/>
  <c r="R56"/>
  <c r="S68" l="1"/>
  <c r="S62"/>
  <c r="S56"/>
  <c r="S44"/>
  <c r="S38"/>
  <c r="S20"/>
  <c r="P80" i="60"/>
  <c r="P74"/>
  <c r="P68"/>
  <c r="P62"/>
  <c r="P56"/>
  <c r="P50"/>
  <c r="P38"/>
  <c r="N80"/>
  <c r="M80"/>
  <c r="L80"/>
  <c r="N79"/>
  <c r="M79"/>
  <c r="L79"/>
  <c r="R78"/>
  <c r="M78"/>
  <c r="L78"/>
  <c r="N74"/>
  <c r="M74"/>
  <c r="L74"/>
  <c r="N73"/>
  <c r="M73"/>
  <c r="L73"/>
  <c r="N72"/>
  <c r="M72"/>
  <c r="L72"/>
  <c r="N67"/>
  <c r="N68"/>
  <c r="N66"/>
  <c r="M68"/>
  <c r="M67"/>
  <c r="M66"/>
  <c r="L68"/>
  <c r="L67"/>
  <c r="L66"/>
  <c r="N62"/>
  <c r="M62"/>
  <c r="L62"/>
  <c r="N61"/>
  <c r="M61"/>
  <c r="L61"/>
  <c r="N60"/>
  <c r="M60"/>
  <c r="L60"/>
  <c r="N56"/>
  <c r="M56"/>
  <c r="L56"/>
  <c r="N55"/>
  <c r="M55"/>
  <c r="L55"/>
  <c r="N54"/>
  <c r="M54"/>
  <c r="L54"/>
  <c r="N49"/>
  <c r="N50"/>
  <c r="N48"/>
  <c r="M50"/>
  <c r="M49"/>
  <c r="M48"/>
  <c r="L50"/>
  <c r="L49"/>
  <c r="L48"/>
  <c r="N44"/>
  <c r="N43"/>
  <c r="N42"/>
  <c r="N38"/>
  <c r="N37"/>
  <c r="N36"/>
  <c r="N31"/>
  <c r="N32"/>
  <c r="N30"/>
  <c r="M44"/>
  <c r="L44"/>
  <c r="M43"/>
  <c r="L43"/>
  <c r="M42"/>
  <c r="L42"/>
  <c r="M38"/>
  <c r="L38"/>
  <c r="M37"/>
  <c r="L37"/>
  <c r="M36"/>
  <c r="L36"/>
  <c r="M32"/>
  <c r="M31"/>
  <c r="M30"/>
  <c r="L32"/>
  <c r="L31"/>
  <c r="L30"/>
  <c r="N26"/>
  <c r="M26"/>
  <c r="L26"/>
  <c r="N25"/>
  <c r="M25"/>
  <c r="L25"/>
  <c r="N24"/>
  <c r="M24"/>
  <c r="L24"/>
  <c r="N20"/>
  <c r="M20"/>
  <c r="L20"/>
  <c r="N19"/>
  <c r="M19"/>
  <c r="L19"/>
  <c r="N18"/>
  <c r="M18"/>
  <c r="L18"/>
  <c r="I299"/>
  <c r="H299"/>
  <c r="I298"/>
  <c r="H298"/>
  <c r="I297"/>
  <c r="H297"/>
  <c r="I296"/>
  <c r="H296"/>
  <c r="I295"/>
  <c r="H295"/>
  <c r="I294"/>
  <c r="H294"/>
  <c r="I293"/>
  <c r="H293"/>
  <c r="I292"/>
  <c r="H292"/>
  <c r="I291"/>
  <c r="H291"/>
  <c r="I290"/>
  <c r="H290"/>
  <c r="I289"/>
  <c r="H289"/>
  <c r="I288"/>
  <c r="H288"/>
  <c r="I287"/>
  <c r="H287"/>
  <c r="I286"/>
  <c r="H286"/>
  <c r="I285"/>
  <c r="H285"/>
  <c r="I284"/>
  <c r="H284"/>
  <c r="I283"/>
  <c r="H283"/>
  <c r="I282"/>
  <c r="H282"/>
  <c r="I281"/>
  <c r="H281"/>
  <c r="I280"/>
  <c r="H280"/>
  <c r="I279"/>
  <c r="H279"/>
  <c r="I278"/>
  <c r="H278"/>
  <c r="I277"/>
  <c r="H277"/>
  <c r="I276"/>
  <c r="H276"/>
  <c r="I275"/>
  <c r="H275"/>
  <c r="I274"/>
  <c r="H274"/>
  <c r="I273"/>
  <c r="H273"/>
  <c r="I272"/>
  <c r="H272"/>
  <c r="I271"/>
  <c r="H271"/>
  <c r="I270"/>
  <c r="H270"/>
  <c r="I269"/>
  <c r="H269"/>
  <c r="I268"/>
  <c r="H268"/>
  <c r="I267"/>
  <c r="H267"/>
  <c r="I266"/>
  <c r="H266"/>
  <c r="I265"/>
  <c r="H265"/>
  <c r="I264"/>
  <c r="H264"/>
  <c r="I263"/>
  <c r="H263"/>
  <c r="I262"/>
  <c r="H262"/>
  <c r="I261"/>
  <c r="H261"/>
  <c r="I260"/>
  <c r="H260"/>
  <c r="I259"/>
  <c r="H259"/>
  <c r="I258"/>
  <c r="H258"/>
  <c r="I257"/>
  <c r="H257"/>
  <c r="I256"/>
  <c r="H256"/>
  <c r="I255"/>
  <c r="H255"/>
  <c r="I254"/>
  <c r="H254"/>
  <c r="I253"/>
  <c r="H253"/>
  <c r="I252"/>
  <c r="H252"/>
  <c r="I251"/>
  <c r="H251"/>
  <c r="I250"/>
  <c r="H250"/>
  <c r="I249"/>
  <c r="H249"/>
  <c r="I248"/>
  <c r="H248"/>
  <c r="I247"/>
  <c r="H247"/>
  <c r="I246"/>
  <c r="H246"/>
  <c r="I245"/>
  <c r="H245"/>
  <c r="I244"/>
  <c r="H244"/>
  <c r="I243"/>
  <c r="H243"/>
  <c r="I242"/>
  <c r="H242"/>
  <c r="I241"/>
  <c r="H241"/>
  <c r="I240"/>
  <c r="H240"/>
  <c r="I239"/>
  <c r="H239"/>
  <c r="I238"/>
  <c r="H238"/>
  <c r="I237"/>
  <c r="H237"/>
  <c r="I236"/>
  <c r="H236"/>
  <c r="I235"/>
  <c r="H235"/>
  <c r="I234"/>
  <c r="H234"/>
  <c r="I233"/>
  <c r="H233"/>
  <c r="I232"/>
  <c r="H232"/>
  <c r="I231"/>
  <c r="H231"/>
  <c r="I230"/>
  <c r="H230"/>
  <c r="I229"/>
  <c r="H229"/>
  <c r="I228"/>
  <c r="H228"/>
  <c r="I227"/>
  <c r="H227"/>
  <c r="I226"/>
  <c r="H226"/>
  <c r="I225"/>
  <c r="H225"/>
  <c r="I224"/>
  <c r="H224"/>
  <c r="I223"/>
  <c r="H223"/>
  <c r="I222"/>
  <c r="H222"/>
  <c r="I221"/>
  <c r="H221"/>
  <c r="I220"/>
  <c r="H220"/>
  <c r="I219"/>
  <c r="H219"/>
  <c r="I218"/>
  <c r="H218"/>
  <c r="I217"/>
  <c r="H217"/>
  <c r="I216"/>
  <c r="H216"/>
  <c r="I215"/>
  <c r="H215"/>
  <c r="I214"/>
  <c r="H214"/>
  <c r="I213"/>
  <c r="H213"/>
  <c r="I212"/>
  <c r="H212"/>
  <c r="I211"/>
  <c r="H211"/>
  <c r="I210"/>
  <c r="H210"/>
  <c r="I209"/>
  <c r="H209"/>
  <c r="I208"/>
  <c r="H208"/>
  <c r="I207"/>
  <c r="H207"/>
  <c r="I206"/>
  <c r="H206"/>
  <c r="I205"/>
  <c r="H205"/>
  <c r="I204"/>
  <c r="H204"/>
  <c r="I203"/>
  <c r="H203"/>
  <c r="I202"/>
  <c r="H202"/>
  <c r="I201"/>
  <c r="H201"/>
  <c r="I200"/>
  <c r="H200"/>
  <c r="I199"/>
  <c r="H199"/>
  <c r="I198"/>
  <c r="H198"/>
  <c r="I197"/>
  <c r="H197"/>
  <c r="I196"/>
  <c r="H196"/>
  <c r="I195"/>
  <c r="H195"/>
  <c r="I194"/>
  <c r="H194"/>
  <c r="I193"/>
  <c r="H193"/>
  <c r="I192"/>
  <c r="H192"/>
  <c r="I191"/>
  <c r="H191"/>
  <c r="I190"/>
  <c r="H190"/>
  <c r="I189"/>
  <c r="H189"/>
  <c r="I188"/>
  <c r="H188"/>
  <c r="I187"/>
  <c r="H187"/>
  <c r="I186"/>
  <c r="H186"/>
  <c r="I185"/>
  <c r="H185"/>
  <c r="I184"/>
  <c r="H184"/>
  <c r="I183"/>
  <c r="H183"/>
  <c r="I182"/>
  <c r="H182"/>
  <c r="I181"/>
  <c r="H181"/>
  <c r="I180"/>
  <c r="H180"/>
  <c r="I179"/>
  <c r="H179"/>
  <c r="I178"/>
  <c r="H178"/>
  <c r="I177"/>
  <c r="H177"/>
  <c r="I176"/>
  <c r="H176"/>
  <c r="I175"/>
  <c r="H175"/>
  <c r="I174"/>
  <c r="H174"/>
  <c r="I173"/>
  <c r="H173"/>
  <c r="I172"/>
  <c r="H172"/>
  <c r="I171"/>
  <c r="H171"/>
  <c r="I170"/>
  <c r="H170"/>
  <c r="I169"/>
  <c r="H169"/>
  <c r="I168"/>
  <c r="H168"/>
  <c r="I167"/>
  <c r="H167"/>
  <c r="I166"/>
  <c r="H166"/>
  <c r="I165"/>
  <c r="H165"/>
  <c r="I164"/>
  <c r="H164"/>
  <c r="I163"/>
  <c r="H163"/>
  <c r="I162"/>
  <c r="H162"/>
  <c r="I161"/>
  <c r="H161"/>
  <c r="I160"/>
  <c r="H160"/>
  <c r="I159"/>
  <c r="H159"/>
  <c r="I158"/>
  <c r="H158"/>
  <c r="I157"/>
  <c r="H157"/>
  <c r="I156"/>
  <c r="H156"/>
  <c r="I155"/>
  <c r="H155"/>
  <c r="I154"/>
  <c r="H154"/>
  <c r="I153"/>
  <c r="H153"/>
  <c r="I152"/>
  <c r="H152"/>
  <c r="I151"/>
  <c r="H151"/>
  <c r="I150"/>
  <c r="H150"/>
  <c r="I149"/>
  <c r="H149"/>
  <c r="I148"/>
  <c r="H148"/>
  <c r="I147"/>
  <c r="H147"/>
  <c r="I146"/>
  <c r="H146"/>
  <c r="I145"/>
  <c r="H145"/>
  <c r="I144"/>
  <c r="H144"/>
  <c r="I143"/>
  <c r="H143"/>
  <c r="I142"/>
  <c r="H142"/>
  <c r="I141"/>
  <c r="H141"/>
  <c r="I140"/>
  <c r="H140"/>
  <c r="I139"/>
  <c r="H139"/>
  <c r="I138"/>
  <c r="H138"/>
  <c r="I137"/>
  <c r="H137"/>
  <c r="I136"/>
  <c r="H136"/>
  <c r="I135"/>
  <c r="H135"/>
  <c r="I134"/>
  <c r="H134"/>
  <c r="I133"/>
  <c r="H133"/>
  <c r="I132"/>
  <c r="H132"/>
  <c r="I131"/>
  <c r="H131"/>
  <c r="I130"/>
  <c r="H130"/>
  <c r="I129"/>
  <c r="H129"/>
  <c r="I128"/>
  <c r="H128"/>
  <c r="I127"/>
  <c r="H127"/>
  <c r="I126"/>
  <c r="H126"/>
  <c r="I125"/>
  <c r="H125"/>
  <c r="I124"/>
  <c r="H124"/>
  <c r="I123"/>
  <c r="H123"/>
  <c r="I122"/>
  <c r="H122"/>
  <c r="I121"/>
  <c r="H121"/>
  <c r="I120"/>
  <c r="H120"/>
  <c r="I119"/>
  <c r="H119"/>
  <c r="I118"/>
  <c r="H118"/>
  <c r="I117"/>
  <c r="H117"/>
  <c r="I116"/>
  <c r="H116"/>
  <c r="I115"/>
  <c r="H115"/>
  <c r="I114"/>
  <c r="H114"/>
  <c r="I113"/>
  <c r="H113"/>
  <c r="I112"/>
  <c r="H112"/>
  <c r="I111"/>
  <c r="H111"/>
  <c r="I110"/>
  <c r="H110"/>
  <c r="I109"/>
  <c r="H109"/>
  <c r="I108"/>
  <c r="H108"/>
  <c r="I107"/>
  <c r="H107"/>
  <c r="I106"/>
  <c r="H106"/>
  <c r="I105"/>
  <c r="H105"/>
  <c r="I104"/>
  <c r="H104"/>
  <c r="I103"/>
  <c r="H103"/>
  <c r="I102"/>
  <c r="H102"/>
  <c r="I101"/>
  <c r="H101"/>
  <c r="I100"/>
  <c r="H100"/>
  <c r="I99"/>
  <c r="H99"/>
  <c r="I98"/>
  <c r="H98"/>
  <c r="I97"/>
  <c r="H97"/>
  <c r="I96"/>
  <c r="H96"/>
  <c r="I95"/>
  <c r="H95"/>
  <c r="I94"/>
  <c r="H94"/>
  <c r="I93"/>
  <c r="H93"/>
  <c r="I92"/>
  <c r="H92"/>
  <c r="I91"/>
  <c r="H91"/>
  <c r="I90"/>
  <c r="H90"/>
  <c r="I89"/>
  <c r="H89"/>
  <c r="I88"/>
  <c r="H88"/>
  <c r="I87"/>
  <c r="H87"/>
  <c r="I86"/>
  <c r="H86"/>
  <c r="I85"/>
  <c r="H85"/>
  <c r="I84"/>
  <c r="H84"/>
  <c r="I83"/>
  <c r="H83"/>
  <c r="I82"/>
  <c r="H82"/>
  <c r="I81"/>
  <c r="H81"/>
  <c r="I80"/>
  <c r="H80"/>
  <c r="I79"/>
  <c r="H79"/>
  <c r="I78"/>
  <c r="H78"/>
  <c r="I77"/>
  <c r="H77"/>
  <c r="I76"/>
  <c r="H76"/>
  <c r="I75"/>
  <c r="H75"/>
  <c r="I74"/>
  <c r="H74"/>
  <c r="I73"/>
  <c r="H73"/>
  <c r="I72"/>
  <c r="H72"/>
  <c r="I71"/>
  <c r="H71"/>
  <c r="I70"/>
  <c r="H70"/>
  <c r="I69"/>
  <c r="H69"/>
  <c r="I68"/>
  <c r="H68"/>
  <c r="I67"/>
  <c r="H67"/>
  <c r="I66"/>
  <c r="H66"/>
  <c r="I65"/>
  <c r="H65"/>
  <c r="I64"/>
  <c r="H64"/>
  <c r="I63"/>
  <c r="H63"/>
  <c r="I62"/>
  <c r="H62"/>
  <c r="I61"/>
  <c r="H61"/>
  <c r="I60"/>
  <c r="H60"/>
  <c r="I59"/>
  <c r="H59"/>
  <c r="I58"/>
  <c r="H58"/>
  <c r="I57"/>
  <c r="H57"/>
  <c r="I56"/>
  <c r="H56"/>
  <c r="I55"/>
  <c r="H55"/>
  <c r="I54"/>
  <c r="H54"/>
  <c r="I53"/>
  <c r="H53"/>
  <c r="I52"/>
  <c r="H52"/>
  <c r="I51"/>
  <c r="H51"/>
  <c r="I50"/>
  <c r="H50"/>
  <c r="I49"/>
  <c r="H49"/>
  <c r="I48"/>
  <c r="H48"/>
  <c r="I47"/>
  <c r="H47"/>
  <c r="I46"/>
  <c r="H46"/>
  <c r="I45"/>
  <c r="H45"/>
  <c r="I44"/>
  <c r="H44"/>
  <c r="I43"/>
  <c r="H43"/>
  <c r="I42"/>
  <c r="H42"/>
  <c r="I41"/>
  <c r="H41"/>
  <c r="I40"/>
  <c r="H40"/>
  <c r="I39"/>
  <c r="H39"/>
  <c r="I38"/>
  <c r="H38"/>
  <c r="I37"/>
  <c r="H37"/>
  <c r="I36"/>
  <c r="H36"/>
  <c r="I35"/>
  <c r="H35"/>
  <c r="I34"/>
  <c r="H34"/>
  <c r="I33"/>
  <c r="H33"/>
  <c r="I32"/>
  <c r="H32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I18"/>
  <c r="I17"/>
  <c r="I16"/>
  <c r="I15"/>
  <c r="P30"/>
  <c r="V44"/>
  <c r="P43" s="1"/>
  <c r="I11"/>
  <c r="H11"/>
  <c r="C2"/>
  <c r="V14" l="1"/>
  <c r="P12"/>
  <c r="P32"/>
  <c r="P44"/>
  <c r="Q44" s="1"/>
  <c r="R72"/>
  <c r="R73"/>
  <c r="S73" s="1"/>
  <c r="R66"/>
  <c r="R67"/>
  <c r="S67" s="1"/>
  <c r="R61"/>
  <c r="R60"/>
  <c r="S60" s="1"/>
  <c r="R54"/>
  <c r="S54" s="1"/>
  <c r="R55"/>
  <c r="R48"/>
  <c r="R49"/>
  <c r="S49" s="1"/>
  <c r="R42"/>
  <c r="S42" s="1"/>
  <c r="R79"/>
  <c r="R37"/>
  <c r="S37" s="1"/>
  <c r="R36"/>
  <c r="R31"/>
  <c r="R30"/>
  <c r="R43"/>
  <c r="V12"/>
  <c r="P13" s="1"/>
  <c r="V12" i="127" s="1"/>
  <c r="V25" i="60"/>
  <c r="P25" s="1"/>
  <c r="O30"/>
  <c r="Q30"/>
  <c r="Q43"/>
  <c r="O43"/>
  <c r="O49"/>
  <c r="Q49"/>
  <c r="O68"/>
  <c r="Q68"/>
  <c r="O73"/>
  <c r="Q73"/>
  <c r="O19"/>
  <c r="Q19"/>
  <c r="O26"/>
  <c r="O20"/>
  <c r="O32"/>
  <c r="Q37"/>
  <c r="O37"/>
  <c r="Q42"/>
  <c r="O42"/>
  <c r="O44"/>
  <c r="Q54"/>
  <c r="O54"/>
  <c r="Q61"/>
  <c r="O61"/>
  <c r="Q66"/>
  <c r="O66"/>
  <c r="S78"/>
  <c r="Q78"/>
  <c r="O78"/>
  <c r="O18"/>
  <c r="O25"/>
  <c r="O36"/>
  <c r="Q36"/>
  <c r="Q38"/>
  <c r="O38"/>
  <c r="O56"/>
  <c r="Q56"/>
  <c r="O80"/>
  <c r="Q80"/>
  <c r="Q48"/>
  <c r="O48"/>
  <c r="O60"/>
  <c r="Q60"/>
  <c r="Q67"/>
  <c r="O67"/>
  <c r="Q74"/>
  <c r="O74"/>
  <c r="O24"/>
  <c r="Q24"/>
  <c r="Q31"/>
  <c r="O31"/>
  <c r="Q50"/>
  <c r="O50"/>
  <c r="S55"/>
  <c r="Q55"/>
  <c r="O55"/>
  <c r="Q62"/>
  <c r="O62"/>
  <c r="O72"/>
  <c r="Q72"/>
  <c r="Q79"/>
  <c r="O79"/>
  <c r="R38"/>
  <c r="R62"/>
  <c r="P18"/>
  <c r="R44"/>
  <c r="R68"/>
  <c r="R56"/>
  <c r="R80"/>
  <c r="R50"/>
  <c r="R74"/>
  <c r="R19"/>
  <c r="R24"/>
  <c r="Q12" l="1"/>
  <c r="W11" i="127" s="1"/>
  <c r="V11"/>
  <c r="R12" i="60"/>
  <c r="R25"/>
  <c r="S25" s="1"/>
  <c r="R32"/>
  <c r="S32" s="1"/>
  <c r="R18"/>
  <c r="S18" s="1"/>
  <c r="Q32"/>
  <c r="S74"/>
  <c r="S72"/>
  <c r="S68"/>
  <c r="S66"/>
  <c r="S62"/>
  <c r="S61"/>
  <c r="S56"/>
  <c r="S50"/>
  <c r="S48"/>
  <c r="S44"/>
  <c r="S43"/>
  <c r="S80"/>
  <c r="S79"/>
  <c r="S38"/>
  <c r="S36"/>
  <c r="S31"/>
  <c r="S30"/>
  <c r="S24"/>
  <c r="S19"/>
  <c r="Q13"/>
  <c r="W12" i="127" s="1"/>
  <c r="R13" i="60"/>
  <c r="X12" i="127" s="1"/>
  <c r="P14" i="60"/>
  <c r="V13" i="127" s="1"/>
  <c r="P26" i="60"/>
  <c r="Q25"/>
  <c r="Q18"/>
  <c r="P20"/>
  <c r="C33" i="4"/>
  <c r="C32"/>
  <c r="X11" i="127" l="1"/>
  <c r="S12" i="60"/>
  <c r="Y11" i="127" s="1"/>
  <c r="Q20" i="60"/>
  <c r="Q26"/>
  <c r="S13"/>
  <c r="Y12" i="127" s="1"/>
  <c r="Q14" i="60"/>
  <c r="W13" i="127" s="1"/>
  <c r="R14" i="60"/>
  <c r="X13" i="127" s="1"/>
  <c r="R26" i="60"/>
  <c r="R20"/>
  <c r="R15"/>
  <c r="S26" l="1"/>
  <c r="S14"/>
  <c r="Y13" i="127" s="1"/>
  <c r="S20" i="60"/>
  <c r="V165" i="127" l="1"/>
  <c r="V144"/>
  <c r="AC7" i="1"/>
  <c r="X7"/>
  <c r="Q7"/>
  <c r="L7"/>
  <c r="L17"/>
  <c r="L12"/>
  <c r="M48" i="4"/>
  <c r="M47"/>
  <c r="M46"/>
  <c r="M45"/>
  <c r="F45"/>
  <c r="H42"/>
  <c r="F42"/>
  <c r="M41"/>
  <c r="M40"/>
  <c r="M39"/>
  <c r="M38"/>
  <c r="H38"/>
  <c r="H48" s="1"/>
  <c r="V111" i="127" l="1"/>
  <c r="V117"/>
  <c r="U189"/>
  <c r="S111"/>
  <c r="S112"/>
  <c r="S119"/>
  <c r="S117"/>
  <c r="S126"/>
  <c r="S124"/>
  <c r="S133"/>
  <c r="S131"/>
  <c r="S140"/>
  <c r="S138"/>
  <c r="S147"/>
  <c r="S145"/>
  <c r="S154"/>
  <c r="S152"/>
  <c r="S161"/>
  <c r="S159"/>
  <c r="S168"/>
  <c r="S166"/>
  <c r="S175"/>
  <c r="S173"/>
  <c r="S182"/>
  <c r="S180"/>
  <c r="S189"/>
  <c r="S187"/>
  <c r="T112"/>
  <c r="T110"/>
  <c r="T119"/>
  <c r="T117"/>
  <c r="T126"/>
  <c r="T124"/>
  <c r="T133"/>
  <c r="T131"/>
  <c r="T140"/>
  <c r="T138"/>
  <c r="T147"/>
  <c r="T145"/>
  <c r="T154"/>
  <c r="T152"/>
  <c r="T161"/>
  <c r="T159"/>
  <c r="T168"/>
  <c r="T166"/>
  <c r="T175"/>
  <c r="T173"/>
  <c r="T182"/>
  <c r="T180"/>
  <c r="T189"/>
  <c r="T187"/>
  <c r="V124"/>
  <c r="V130"/>
  <c r="V132"/>
  <c r="V138"/>
  <c r="V151"/>
  <c r="V153"/>
  <c r="V159"/>
  <c r="V167"/>
  <c r="V173"/>
  <c r="V179"/>
  <c r="V181"/>
  <c r="V187"/>
  <c r="V110"/>
  <c r="V116"/>
  <c r="V118"/>
  <c r="S109"/>
  <c r="S110"/>
  <c r="S116"/>
  <c r="S118"/>
  <c r="S123"/>
  <c r="S125"/>
  <c r="S130"/>
  <c r="S132"/>
  <c r="S137"/>
  <c r="S139"/>
  <c r="S144"/>
  <c r="S146"/>
  <c r="S151"/>
  <c r="S153"/>
  <c r="S158"/>
  <c r="S160"/>
  <c r="S165"/>
  <c r="S167"/>
  <c r="S172"/>
  <c r="S174"/>
  <c r="S179"/>
  <c r="S181"/>
  <c r="S186"/>
  <c r="S188"/>
  <c r="T109"/>
  <c r="T111"/>
  <c r="T116"/>
  <c r="T118"/>
  <c r="T123"/>
  <c r="T125"/>
  <c r="T130"/>
  <c r="T132"/>
  <c r="T137"/>
  <c r="T139"/>
  <c r="T144"/>
  <c r="T146"/>
  <c r="T151"/>
  <c r="T153"/>
  <c r="T158"/>
  <c r="T160"/>
  <c r="T165"/>
  <c r="T167"/>
  <c r="T172"/>
  <c r="T174"/>
  <c r="T179"/>
  <c r="T181"/>
  <c r="T186"/>
  <c r="T188"/>
  <c r="V123"/>
  <c r="V125"/>
  <c r="V131"/>
  <c r="V137"/>
  <c r="V139"/>
  <c r="V145"/>
  <c r="V152"/>
  <c r="V158"/>
  <c r="V160"/>
  <c r="V166"/>
  <c r="V172"/>
  <c r="V174"/>
  <c r="V180"/>
  <c r="V186"/>
  <c r="V188"/>
  <c r="X181"/>
  <c r="X153"/>
  <c r="X118"/>
  <c r="X130"/>
  <c r="X151"/>
  <c r="X167"/>
  <c r="X179"/>
  <c r="AC14" i="1"/>
  <c r="AC21" s="1"/>
  <c r="AB14"/>
  <c r="AB21" s="1"/>
  <c r="AB13"/>
  <c r="AB20" s="1"/>
  <c r="AC13"/>
  <c r="AC20" s="1"/>
  <c r="X14"/>
  <c r="X21" s="1"/>
  <c r="X13"/>
  <c r="X20" s="1"/>
  <c r="W13"/>
  <c r="W20" s="1"/>
  <c r="W14"/>
  <c r="X123" i="127"/>
  <c r="X125"/>
  <c r="X131"/>
  <c r="X137"/>
  <c r="X139"/>
  <c r="X145"/>
  <c r="X152"/>
  <c r="X158"/>
  <c r="X160"/>
  <c r="X166"/>
  <c r="X172"/>
  <c r="X180"/>
  <c r="X186"/>
  <c r="X188"/>
  <c r="X124"/>
  <c r="X138"/>
  <c r="X159"/>
  <c r="X173"/>
  <c r="X187"/>
  <c r="V109"/>
  <c r="X174"/>
  <c r="X117"/>
  <c r="X116"/>
  <c r="X111"/>
  <c r="X110"/>
  <c r="V119" l="1"/>
  <c r="W117"/>
  <c r="W110"/>
  <c r="U110"/>
  <c r="U158"/>
  <c r="V133"/>
  <c r="V154"/>
  <c r="V168"/>
  <c r="V182"/>
  <c r="W186"/>
  <c r="W172"/>
  <c r="W158"/>
  <c r="W144"/>
  <c r="W130"/>
  <c r="W187"/>
  <c r="W173"/>
  <c r="W159"/>
  <c r="W145"/>
  <c r="W131"/>
  <c r="W181"/>
  <c r="W160"/>
  <c r="W139"/>
  <c r="W125"/>
  <c r="U173"/>
  <c r="U159"/>
  <c r="U147"/>
  <c r="U133"/>
  <c r="W174"/>
  <c r="U174"/>
  <c r="U144"/>
  <c r="U123"/>
  <c r="U119"/>
  <c r="U126"/>
  <c r="U168"/>
  <c r="U112"/>
  <c r="X132"/>
  <c r="U125"/>
  <c r="U139"/>
  <c r="U153"/>
  <c r="U181"/>
  <c r="V146"/>
  <c r="U179"/>
  <c r="U165"/>
  <c r="U137"/>
  <c r="U187"/>
  <c r="U166"/>
  <c r="U138"/>
  <c r="W116"/>
  <c r="W111"/>
  <c r="U111"/>
  <c r="U117"/>
  <c r="V126"/>
  <c r="V140"/>
  <c r="V161"/>
  <c r="V175"/>
  <c r="V189"/>
  <c r="W179"/>
  <c r="W165"/>
  <c r="W151"/>
  <c r="W137"/>
  <c r="W123"/>
  <c r="W180"/>
  <c r="W166"/>
  <c r="W152"/>
  <c r="W138"/>
  <c r="W188"/>
  <c r="W167"/>
  <c r="W153"/>
  <c r="W132"/>
  <c r="W124"/>
  <c r="W118"/>
  <c r="U182"/>
  <c r="U175"/>
  <c r="U145"/>
  <c r="U140"/>
  <c r="U172"/>
  <c r="U130"/>
  <c r="U109"/>
  <c r="U131"/>
  <c r="U161"/>
  <c r="U154"/>
  <c r="U118"/>
  <c r="U132"/>
  <c r="U146"/>
  <c r="U160"/>
  <c r="U188"/>
  <c r="X165"/>
  <c r="X144"/>
  <c r="U186"/>
  <c r="U167"/>
  <c r="U151"/>
  <c r="U116"/>
  <c r="U180"/>
  <c r="U152"/>
  <c r="U124"/>
  <c r="X146"/>
  <c r="X109"/>
  <c r="X133"/>
  <c r="X161"/>
  <c r="X189"/>
  <c r="X126"/>
  <c r="X154"/>
  <c r="X182"/>
  <c r="X147"/>
  <c r="X175"/>
  <c r="X140"/>
  <c r="X168"/>
  <c r="X119"/>
  <c r="X112"/>
  <c r="W112" l="1"/>
  <c r="W126"/>
  <c r="W109"/>
  <c r="Y186"/>
  <c r="Y187"/>
  <c r="Y188"/>
  <c r="V147"/>
  <c r="Y132"/>
  <c r="W119"/>
  <c r="W168"/>
  <c r="W140"/>
  <c r="W175"/>
  <c r="W182"/>
  <c r="W154"/>
  <c r="W189"/>
  <c r="W161"/>
  <c r="W133"/>
  <c r="Y144"/>
  <c r="Y153"/>
  <c r="Y118"/>
  <c r="Y179"/>
  <c r="Y131"/>
  <c r="Y152"/>
  <c r="Y172"/>
  <c r="Y173"/>
  <c r="Y116"/>
  <c r="Y160"/>
  <c r="Y158"/>
  <c r="Y174"/>
  <c r="Y111"/>
  <c r="Y181"/>
  <c r="Y167"/>
  <c r="Y125"/>
  <c r="Y145"/>
  <c r="Y166"/>
  <c r="Y159"/>
  <c r="V112"/>
  <c r="Y117"/>
  <c r="Y151"/>
  <c r="Y123"/>
  <c r="Y139"/>
  <c r="Y180"/>
  <c r="Y138"/>
  <c r="Y110"/>
  <c r="Y130"/>
  <c r="Y137"/>
  <c r="Y124"/>
  <c r="W146"/>
  <c r="Y165"/>
  <c r="W21" i="1"/>
  <c r="F48" i="4"/>
  <c r="H45"/>
  <c r="Y146" i="127" l="1"/>
  <c r="Y189"/>
  <c r="Y109"/>
  <c r="Y126"/>
  <c r="Y112"/>
  <c r="Y161"/>
  <c r="Y182"/>
  <c r="Y175"/>
  <c r="Y168"/>
  <c r="Y133"/>
  <c r="Y154"/>
  <c r="Y147"/>
  <c r="Y140"/>
  <c r="Y119"/>
  <c r="W147"/>
  <c r="V72" l="1"/>
  <c r="V24"/>
  <c r="V60"/>
  <c r="V36"/>
  <c r="V78"/>
  <c r="V42"/>
  <c r="V66"/>
  <c r="V54"/>
  <c r="V48"/>
  <c r="V18"/>
  <c r="V30"/>
</calcChain>
</file>

<file path=xl/comments1.xml><?xml version="1.0" encoding="utf-8"?>
<comments xmlns="http://schemas.openxmlformats.org/spreadsheetml/2006/main">
  <authors>
    <author>UR73700035</author>
  </authors>
  <commentList>
    <comment ref="B10" authorId="0">
      <text>
        <r>
          <rPr>
            <b/>
            <sz val="9"/>
            <color indexed="81"/>
            <rFont val="Tahoma"/>
            <family val="2"/>
          </rPr>
          <t>Vente de marchandises 14% + impôt 1%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>Vente de marchandises 14% + impôt 1%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Prestations de services commerciales ou artisdanales (BIC) 24,60% + impôt 1,70%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Prestations de services commerciales ou artisdanales (BIC) 24,60% + impôt 1,70%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Prestations de services non commerciales (BNC) 24,60% + impôt 2,20%</t>
        </r>
      </text>
    </comment>
    <comment ref="G12" authorId="0">
      <text>
        <r>
          <rPr>
            <b/>
            <sz val="9"/>
            <color indexed="81"/>
            <rFont val="Tahoma"/>
            <family val="2"/>
          </rPr>
          <t>Prestations de services non commerciales (BNC) 24,60% + impôt 2,20%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UR73700035</author>
  </authors>
  <commentList>
    <comment ref="F25" authorId="0">
      <text>
        <r>
          <rPr>
            <b/>
            <sz val="9"/>
            <color indexed="81"/>
            <rFont val="Tahoma"/>
            <family val="2"/>
          </rPr>
          <t>Enchaînement sur la feuille saisie des déclarations correspondante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<sst xmlns="http://schemas.openxmlformats.org/spreadsheetml/2006/main" count="1034" uniqueCount="123">
  <si>
    <t>Nom / Prénom</t>
  </si>
  <si>
    <t>N° SIRET</t>
  </si>
  <si>
    <t>N° UR</t>
  </si>
  <si>
    <t>Date d'immatriculation</t>
  </si>
  <si>
    <t>Classique</t>
  </si>
  <si>
    <t>ACCRE</t>
  </si>
  <si>
    <t>Mens</t>
  </si>
  <si>
    <t>Trim</t>
  </si>
  <si>
    <t>Avec impôt</t>
  </si>
  <si>
    <t>Artisan</t>
  </si>
  <si>
    <t>Commerçant</t>
  </si>
  <si>
    <t>Profession Libérale</t>
  </si>
  <si>
    <t>Catégorie Professionnelle</t>
  </si>
  <si>
    <t>Profession libérale</t>
  </si>
  <si>
    <t>Liste1</t>
  </si>
  <si>
    <t>Liste2</t>
  </si>
  <si>
    <t>Mensuel</t>
  </si>
  <si>
    <t>Trimestriel</t>
  </si>
  <si>
    <t>Périodicité</t>
  </si>
  <si>
    <t>Exo ACCRE</t>
  </si>
  <si>
    <t>Liste3</t>
  </si>
  <si>
    <t>Oui</t>
  </si>
  <si>
    <t>Non</t>
  </si>
  <si>
    <t>Versement de l'impôt</t>
  </si>
  <si>
    <t>Nombre de jours d'activité</t>
  </si>
  <si>
    <t>Chiffre d'Affaires annuel maximum</t>
  </si>
  <si>
    <t>CA</t>
  </si>
  <si>
    <t>TVA</t>
  </si>
  <si>
    <t>Ventes</t>
  </si>
  <si>
    <t>Prestations de services</t>
  </si>
  <si>
    <t>Chiffre d'Affaires annuel proratisé</t>
  </si>
  <si>
    <t>Chiffre d'Affaires annuel déclaré</t>
  </si>
  <si>
    <t>Année 2013</t>
  </si>
  <si>
    <t>Année 2014</t>
  </si>
  <si>
    <t>Activité</t>
  </si>
  <si>
    <t>Prestations de services BIC</t>
  </si>
  <si>
    <t>Prestations de services BNC</t>
  </si>
  <si>
    <t>Prestations de services BIC &amp; BNC</t>
  </si>
  <si>
    <t>Ventes et prestations de services BIC</t>
  </si>
  <si>
    <t>Ventes et prestations de services BNC</t>
  </si>
  <si>
    <t>Ventes et prestations de services BIC &amp; BNC</t>
  </si>
  <si>
    <t>Date de début</t>
  </si>
  <si>
    <t xml:space="preserve">1ère Période </t>
  </si>
  <si>
    <t>2ème Période</t>
  </si>
  <si>
    <t>3ème Période</t>
  </si>
  <si>
    <t xml:space="preserve">Date de fin </t>
  </si>
  <si>
    <t>Date début</t>
  </si>
  <si>
    <t>Date fin</t>
  </si>
  <si>
    <t>1er trimestre</t>
  </si>
  <si>
    <t xml:space="preserve">2ème trimestre </t>
  </si>
  <si>
    <t>3ème trimestre</t>
  </si>
  <si>
    <t>4ème trimestre</t>
  </si>
  <si>
    <t>Seuils Micro Social</t>
  </si>
  <si>
    <t>Calculette à utiliser</t>
  </si>
  <si>
    <t>Cotisant</t>
  </si>
  <si>
    <t>Taux</t>
  </si>
  <si>
    <t>Base</t>
  </si>
  <si>
    <t>MICRO SOC.VERS.LIB</t>
  </si>
  <si>
    <t>Artisan avec impôts</t>
  </si>
  <si>
    <t>MICRO SOCIAL VERS.</t>
  </si>
  <si>
    <t>CFP ARTISAN</t>
  </si>
  <si>
    <t>Commerçant avec impôts</t>
  </si>
  <si>
    <t>CFP COMMERCANT</t>
  </si>
  <si>
    <t>Conditions cumulatives</t>
  </si>
  <si>
    <t>Régime RSI / CIPAV</t>
  </si>
  <si>
    <t>Cumul d'activités</t>
  </si>
  <si>
    <t>Eligibilité des différentes activités</t>
  </si>
  <si>
    <t>Commerçant ACCRE avec impôts</t>
  </si>
  <si>
    <t>M</t>
  </si>
  <si>
    <t>ACCRE 1 VENTES CCANT</t>
  </si>
  <si>
    <t>Liste7</t>
  </si>
  <si>
    <t>Questionnaire</t>
  </si>
  <si>
    <t>Liasse fiscale</t>
  </si>
  <si>
    <t>Jour</t>
  </si>
  <si>
    <t>Mois</t>
  </si>
  <si>
    <t>Montant</t>
  </si>
  <si>
    <t>Origine</t>
  </si>
  <si>
    <t>Mouvement    justifié</t>
  </si>
  <si>
    <t>Observations</t>
  </si>
  <si>
    <t>Liste10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</si>
  <si>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</si>
  <si>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</si>
  <si>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</si>
  <si>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</si>
  <si>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</si>
  <si>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</si>
  <si>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</si>
  <si>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</si>
  <si>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</si>
  <si>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</si>
  <si>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</si>
  <si>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</si>
  <si>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Liste13</t>
  </si>
  <si>
    <t>Banque compte pro</t>
  </si>
  <si>
    <t>Banque compte perso</t>
  </si>
  <si>
    <t>Facture fournisseur</t>
  </si>
  <si>
    <t>Facture client</t>
  </si>
  <si>
    <t>Livre de recettes</t>
  </si>
  <si>
    <t>Liste14</t>
  </si>
  <si>
    <t>Prestations BNC</t>
  </si>
  <si>
    <t>Prestations BIC</t>
  </si>
  <si>
    <t>Liste15</t>
  </si>
  <si>
    <t>Montant à                                    justifier</t>
  </si>
  <si>
    <t>ANNEE 2013</t>
  </si>
  <si>
    <t>ANNEE 2014</t>
  </si>
  <si>
    <t>Cotisations</t>
  </si>
  <si>
    <t>Déclaré</t>
  </si>
  <si>
    <t>Rectifié</t>
  </si>
  <si>
    <t>A régularier</t>
  </si>
  <si>
    <t>Bases</t>
  </si>
  <si>
    <t>Régime Micro Social</t>
  </si>
  <si>
    <t>ventes</t>
  </si>
  <si>
    <t>BIC</t>
  </si>
  <si>
    <t>BNC</t>
  </si>
  <si>
    <t xml:space="preserve">Janvier </t>
  </si>
  <si>
    <t>Date d'Immatriculation</t>
  </si>
  <si>
    <t>Sommes ayant servi à la régularisation pour l'année 2013</t>
  </si>
  <si>
    <t>Sommes ayant servi à la régularisation pour l'année 2014</t>
  </si>
  <si>
    <t>Régularisation 2013</t>
  </si>
  <si>
    <t>Régularisation 2014</t>
  </si>
  <si>
    <t>Banque (commpte pro)</t>
  </si>
  <si>
    <t>pppppppppp</t>
  </si>
  <si>
    <t>fffffffffffffffffff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</si>
</sst>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b/>
      <u val="double"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b/>
      <sz val="12"/>
      <color rgb="FF9900FF"/>
      <name val="Calibri"/>
      <family val="2"/>
      <scheme val="minor"/>
    </font>
    <font>
      <b/>
      <sz val="14"/>
      <name val="Arial"/>
      <family val="2"/>
    </font>
    <font>
      <b/>
      <sz val="1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0"/>
      <color rgb="FF9933FF"/>
      <name val="Arial"/>
      <family val="2"/>
    </font>
    <font>
      <b/>
      <sz val="10"/>
      <color rgb="FF9900FF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gray06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</fills>
  <borders count="4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2" fillId="2" borderId="1"/>
  </cellStyleXfs>
  <cellXfs count="269">
    <xf numFmtId="0" fontId="0" fillId="0" borderId="0" xfId="0"/>
    <xf numFmtId="0" fontId="7" fillId="0" borderId="0" xfId="0" applyFont="1"/>
    <xf numFmtId="0" fontId="7" fillId="0" borderId="0" xfId="0" applyFont="1" applyFill="1" applyBorder="1" applyAlignment="1">
      <alignment horizontal="center" vertical="center"/>
    </xf>
    <xf numFmtId="14" fontId="0" fillId="0" borderId="0" xfId="0" applyNumberFormat="1"/>
    <xf numFmtId="14" fontId="5" fillId="0" borderId="0" xfId="0" applyNumberFormat="1" applyFont="1" applyFill="1" applyBorder="1" applyAlignment="1" applyProtection="1">
      <protection hidden="1"/>
    </xf>
    <xf numFmtId="10" fontId="5" fillId="0" borderId="32" xfId="0" applyNumberFormat="1" applyFont="1" applyFill="1" applyBorder="1" applyAlignment="1" applyProtection="1">
      <alignment horizontal="center" vertical="center"/>
    </xf>
    <xf numFmtId="2" fontId="4" fillId="0" borderId="21" xfId="0" applyNumberFormat="1" applyFont="1" applyFill="1" applyBorder="1" applyAlignment="1" applyProtection="1">
      <alignment horizontal="center" vertical="center"/>
      <protection locked="0"/>
    </xf>
    <xf numFmtId="10" fontId="5" fillId="0" borderId="33" xfId="0" applyNumberFormat="1" applyFont="1" applyFill="1" applyBorder="1" applyAlignment="1" applyProtection="1">
      <alignment horizontal="center" vertical="center"/>
    </xf>
    <xf numFmtId="10" fontId="5" fillId="0" borderId="34" xfId="0" applyNumberFormat="1" applyFont="1" applyFill="1" applyBorder="1" applyAlignment="1" applyProtection="1">
      <alignment horizontal="center" vertical="center"/>
    </xf>
    <xf numFmtId="2" fontId="4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/>
    <xf numFmtId="0" fontId="0" fillId="0" borderId="0" xfId="0" applyFill="1" applyAlignment="1" applyProtection="1">
      <alignment horizontal="center" vertical="center"/>
      <protection hidden="1"/>
    </xf>
    <xf numFmtId="10" fontId="5" fillId="0" borderId="30" xfId="0" applyNumberFormat="1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center"/>
      <protection hidden="1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21" fillId="0" borderId="32" xfId="0" applyNumberFormat="1" applyFont="1" applyFill="1" applyBorder="1" applyAlignment="1" applyProtection="1">
      <alignment horizontal="center" vertical="center"/>
      <protection hidden="1"/>
    </xf>
    <xf numFmtId="10" fontId="21" fillId="0" borderId="34" xfId="0" applyNumberFormat="1" applyFont="1" applyFill="1" applyBorder="1" applyAlignment="1" applyProtection="1">
      <alignment horizontal="center" vertical="center"/>
      <protection hidden="1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7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hidden="1"/>
    </xf>
    <xf numFmtId="0" fontId="0" fillId="0" borderId="0" xfId="0" applyAlignment="1" applyProtection="1">
      <protection hidden="1"/>
    </xf>
    <xf numFmtId="0" fontId="7" fillId="0" borderId="0" xfId="0" applyFont="1" applyProtection="1">
      <protection hidden="1"/>
    </xf>
    <xf numFmtId="0" fontId="0" fillId="0" borderId="0" xfId="0" applyBorder="1" applyAlignment="1" applyProtection="1">
      <protection hidden="1"/>
    </xf>
    <xf numFmtId="0" fontId="4" fillId="0" borderId="3" xfId="0" applyFont="1" applyFill="1" applyBorder="1" applyAlignment="1" applyProtection="1">
      <alignment horizontal="center" vertical="center"/>
      <protection hidden="1"/>
    </xf>
    <xf numFmtId="0" fontId="4" fillId="0" borderId="5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2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5" borderId="0" xfId="0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3" fontId="6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Protection="1">
      <protection hidden="1"/>
    </xf>
    <xf numFmtId="14" fontId="0" fillId="0" borderId="0" xfId="0" applyNumberFormat="1" applyFont="1" applyProtection="1">
      <protection hidden="1"/>
    </xf>
    <xf numFmtId="1" fontId="0" fillId="0" borderId="0" xfId="0" applyNumberFormat="1" applyFont="1" applyProtection="1">
      <protection hidden="1"/>
    </xf>
    <xf numFmtId="1" fontId="16" fillId="0" borderId="2" xfId="0" applyNumberFormat="1" applyFont="1" applyFill="1" applyBorder="1" applyAlignment="1" applyProtection="1">
      <alignment horizontal="center" vertical="center"/>
      <protection hidden="1"/>
    </xf>
    <xf numFmtId="0" fontId="22" fillId="0" borderId="2" xfId="0" applyFont="1" applyFill="1" applyBorder="1" applyAlignment="1" applyProtection="1">
      <alignment horizontal="center" vertical="center"/>
      <protection hidden="1"/>
    </xf>
    <xf numFmtId="3" fontId="22" fillId="0" borderId="2" xfId="0" applyNumberFormat="1" applyFont="1" applyFill="1" applyBorder="1" applyAlignment="1" applyProtection="1">
      <alignment horizontal="center" vertical="center"/>
      <protection hidden="1"/>
    </xf>
    <xf numFmtId="0" fontId="23" fillId="0" borderId="0" xfId="0" applyFont="1"/>
    <xf numFmtId="2" fontId="23" fillId="0" borderId="0" xfId="0" applyNumberFormat="1" applyFont="1"/>
    <xf numFmtId="0" fontId="23" fillId="0" borderId="0" xfId="0" applyFont="1" applyFill="1"/>
    <xf numFmtId="10" fontId="23" fillId="0" borderId="0" xfId="0" applyNumberFormat="1" applyFont="1"/>
    <xf numFmtId="0" fontId="23" fillId="0" borderId="0" xfId="0" applyFont="1" applyBorder="1" applyAlignment="1"/>
    <xf numFmtId="0" fontId="23" fillId="0" borderId="2" xfId="0" applyFont="1" applyBorder="1" applyAlignment="1" applyProtection="1">
      <alignment horizontal="center" vertical="center"/>
      <protection locked="0"/>
    </xf>
    <xf numFmtId="2" fontId="23" fillId="0" borderId="2" xfId="0" applyNumberFormat="1" applyFont="1" applyBorder="1" applyAlignment="1" applyProtection="1">
      <alignment horizontal="center" vertical="center"/>
      <protection locked="0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0" fontId="23" fillId="6" borderId="2" xfId="0" applyFont="1" applyFill="1" applyBorder="1" applyAlignment="1" applyProtection="1">
      <alignment horizontal="center" vertical="center"/>
      <protection hidden="1"/>
    </xf>
    <xf numFmtId="4" fontId="23" fillId="6" borderId="2" xfId="0" applyNumberFormat="1" applyFont="1" applyFill="1" applyBorder="1" applyAlignment="1" applyProtection="1">
      <alignment horizontal="center" vertical="center"/>
      <protection hidden="1"/>
    </xf>
    <xf numFmtId="0" fontId="23" fillId="6" borderId="2" xfId="0" applyFont="1" applyFill="1" applyBorder="1" applyAlignment="1" applyProtection="1">
      <alignment horizontal="center" vertical="center"/>
      <protection locked="0"/>
    </xf>
    <xf numFmtId="10" fontId="19" fillId="0" borderId="2" xfId="0" applyNumberFormat="1" applyFont="1" applyFill="1" applyBorder="1" applyAlignment="1" applyProtection="1">
      <alignment horizontal="center" vertical="center"/>
    </xf>
    <xf numFmtId="2" fontId="23" fillId="0" borderId="2" xfId="0" applyNumberFormat="1" applyFont="1" applyBorder="1" applyAlignment="1">
      <alignment horizontal="center" vertical="center"/>
    </xf>
    <xf numFmtId="10" fontId="21" fillId="0" borderId="2" xfId="0" applyNumberFormat="1" applyFont="1" applyFill="1" applyBorder="1" applyAlignment="1" applyProtection="1">
      <alignment horizontal="center" vertical="center"/>
    </xf>
    <xf numFmtId="2" fontId="23" fillId="0" borderId="2" xfId="0" applyNumberFormat="1" applyFont="1" applyBorder="1" applyAlignment="1" applyProtection="1">
      <alignment horizontal="center" vertical="center"/>
      <protection hidden="1"/>
    </xf>
    <xf numFmtId="2" fontId="23" fillId="6" borderId="2" xfId="0" applyNumberFormat="1" applyFont="1" applyFill="1" applyBorder="1" applyAlignment="1">
      <alignment horizontal="center" vertical="center"/>
    </xf>
    <xf numFmtId="10" fontId="21" fillId="0" borderId="0" xfId="0" applyNumberFormat="1" applyFont="1" applyFill="1" applyBorder="1" applyAlignment="1" applyProtection="1">
      <alignment horizontal="center" vertical="center"/>
    </xf>
    <xf numFmtId="2" fontId="23" fillId="0" borderId="0" xfId="0" applyNumberFormat="1" applyFont="1" applyBorder="1" applyAlignment="1">
      <alignment horizontal="center" vertical="center"/>
    </xf>
    <xf numFmtId="0" fontId="19" fillId="0" borderId="0" xfId="0" applyFont="1" applyFill="1" applyBorder="1" applyAlignment="1" applyProtection="1">
      <alignment vertical="center"/>
    </xf>
    <xf numFmtId="10" fontId="24" fillId="0" borderId="2" xfId="0" applyNumberFormat="1" applyFont="1" applyBorder="1" applyAlignment="1">
      <alignment horizontal="center" vertical="center"/>
    </xf>
    <xf numFmtId="0" fontId="21" fillId="0" borderId="0" xfId="0" applyFont="1" applyFill="1" applyBorder="1" applyAlignment="1" applyProtection="1">
      <alignment vertical="center"/>
    </xf>
    <xf numFmtId="10" fontId="19" fillId="0" borderId="0" xfId="0" applyNumberFormat="1" applyFont="1" applyFill="1" applyBorder="1" applyAlignment="1" applyProtection="1">
      <alignment horizontal="center" vertical="center"/>
    </xf>
    <xf numFmtId="0" fontId="23" fillId="0" borderId="0" xfId="0" applyFont="1" applyFill="1" applyBorder="1"/>
    <xf numFmtId="10" fontId="23" fillId="0" borderId="0" xfId="0" applyNumberFormat="1" applyFont="1" applyBorder="1"/>
    <xf numFmtId="2" fontId="23" fillId="0" borderId="0" xfId="0" applyNumberFormat="1" applyFont="1" applyBorder="1" applyAlignment="1"/>
    <xf numFmtId="2" fontId="23" fillId="0" borderId="0" xfId="0" applyNumberFormat="1" applyFont="1" applyBorder="1"/>
    <xf numFmtId="0" fontId="25" fillId="0" borderId="0" xfId="0" applyFont="1"/>
    <xf numFmtId="2" fontId="25" fillId="0" borderId="0" xfId="0" applyNumberFormat="1" applyFont="1" applyFill="1" applyBorder="1" applyAlignment="1">
      <alignment horizontal="center" vertical="center"/>
    </xf>
    <xf numFmtId="0" fontId="23" fillId="0" borderId="2" xfId="0" applyFont="1" applyBorder="1" applyAlignment="1" applyProtection="1">
      <alignment horizontal="center" vertical="center"/>
      <protection locked="0" hidden="1"/>
    </xf>
    <xf numFmtId="2" fontId="23" fillId="0" borderId="2" xfId="0" applyNumberFormat="1" applyFont="1" applyBorder="1" applyAlignment="1" applyProtection="1">
      <alignment horizontal="center" vertical="center"/>
      <protection locked="0" hidden="1"/>
    </xf>
    <xf numFmtId="0" fontId="19" fillId="6" borderId="2" xfId="0" applyFont="1" applyFill="1" applyBorder="1" applyAlignment="1" applyProtection="1">
      <alignment horizontal="center" vertical="center"/>
      <protection locked="0" hidden="1"/>
    </xf>
    <xf numFmtId="0" fontId="23" fillId="6" borderId="2" xfId="0" applyFont="1" applyFill="1" applyBorder="1" applyAlignment="1" applyProtection="1">
      <alignment horizontal="center" vertical="center"/>
      <protection locked="0" hidden="1"/>
    </xf>
    <xf numFmtId="2" fontId="21" fillId="7" borderId="21" xfId="0" applyNumberFormat="1" applyFont="1" applyFill="1" applyBorder="1" applyAlignment="1" applyProtection="1">
      <alignment horizontal="center" vertical="center"/>
      <protection locked="0" hidden="1"/>
    </xf>
    <xf numFmtId="2" fontId="21" fillId="7" borderId="24" xfId="0" applyNumberFormat="1" applyFont="1" applyFill="1" applyBorder="1" applyAlignment="1" applyProtection="1">
      <alignment horizontal="center" vertical="center"/>
      <protection locked="0" hidden="1"/>
    </xf>
    <xf numFmtId="0" fontId="23" fillId="0" borderId="0" xfId="0" applyFont="1" applyBorder="1"/>
    <xf numFmtId="0" fontId="18" fillId="0" borderId="0" xfId="0" applyFont="1" applyBorder="1" applyAlignment="1" applyProtection="1">
      <alignment vertical="center"/>
      <protection hidden="1"/>
    </xf>
    <xf numFmtId="0" fontId="18" fillId="0" borderId="2" xfId="0" applyFont="1" applyBorder="1" applyAlignment="1" applyProtection="1">
      <alignment vertical="center"/>
      <protection hidden="1"/>
    </xf>
    <xf numFmtId="0" fontId="19" fillId="0" borderId="2" xfId="0" applyFont="1" applyFill="1" applyBorder="1" applyAlignment="1" applyProtection="1">
      <alignment horizontal="center" vertical="center"/>
    </xf>
    <xf numFmtId="0" fontId="21" fillId="0" borderId="2" xfId="0" applyFont="1" applyFill="1" applyBorder="1" applyAlignment="1" applyProtection="1">
      <alignment horizontal="center" vertical="center"/>
    </xf>
    <xf numFmtId="0" fontId="19" fillId="0" borderId="3" xfId="0" applyFont="1" applyFill="1" applyBorder="1" applyAlignment="1" applyProtection="1">
      <alignment horizontal="center" vertical="center"/>
    </xf>
    <xf numFmtId="0" fontId="21" fillId="0" borderId="3" xfId="0" applyFont="1" applyFill="1" applyBorder="1" applyAlignment="1" applyProtection="1">
      <alignment horizontal="center" vertical="center"/>
    </xf>
    <xf numFmtId="0" fontId="19" fillId="0" borderId="35" xfId="0" applyFont="1" applyFill="1" applyBorder="1" applyAlignment="1" applyProtection="1">
      <alignment horizontal="center" vertical="center"/>
      <protection hidden="1"/>
    </xf>
    <xf numFmtId="0" fontId="19" fillId="0" borderId="20" xfId="0" applyFont="1" applyFill="1" applyBorder="1" applyAlignment="1" applyProtection="1">
      <alignment horizontal="center" vertical="center"/>
      <protection hidden="1"/>
    </xf>
    <xf numFmtId="0" fontId="23" fillId="0" borderId="3" xfId="0" applyFont="1" applyFill="1" applyBorder="1" applyAlignment="1">
      <alignment horizontal="center"/>
    </xf>
    <xf numFmtId="0" fontId="19" fillId="0" borderId="0" xfId="0" applyFont="1" applyFill="1" applyBorder="1" applyAlignment="1" applyProtection="1">
      <alignment horizontal="center" vertical="center"/>
    </xf>
    <xf numFmtId="0" fontId="24" fillId="0" borderId="3" xfId="0" applyFont="1" applyFill="1" applyBorder="1" applyAlignment="1">
      <alignment horizontal="center"/>
    </xf>
    <xf numFmtId="0" fontId="0" fillId="0" borderId="0" xfId="0" applyBorder="1"/>
    <xf numFmtId="0" fontId="21" fillId="0" borderId="3" xfId="0" applyFont="1" applyFill="1" applyBorder="1" applyAlignment="1" applyProtection="1">
      <alignment horizontal="center" vertical="center"/>
    </xf>
    <xf numFmtId="0" fontId="19" fillId="0" borderId="3" xfId="0" applyFont="1" applyFill="1" applyBorder="1" applyAlignment="1" applyProtection="1">
      <alignment horizontal="center" vertical="center"/>
    </xf>
    <xf numFmtId="0" fontId="21" fillId="0" borderId="2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center" vertical="center"/>
    </xf>
    <xf numFmtId="0" fontId="24" fillId="0" borderId="3" xfId="0" applyFont="1" applyFill="1" applyBorder="1" applyAlignment="1">
      <alignment horizontal="center"/>
    </xf>
    <xf numFmtId="0" fontId="23" fillId="0" borderId="3" xfId="0" applyFont="1" applyFill="1" applyBorder="1" applyAlignment="1">
      <alignment horizontal="center"/>
    </xf>
    <xf numFmtId="0" fontId="19" fillId="0" borderId="0" xfId="0" applyFont="1" applyFill="1" applyBorder="1" applyAlignment="1" applyProtection="1">
      <alignment horizontal="center" vertical="center"/>
    </xf>
    <xf numFmtId="0" fontId="17" fillId="0" borderId="0" xfId="0" applyFont="1" applyBorder="1" applyAlignment="1">
      <alignment vertical="center"/>
    </xf>
    <xf numFmtId="0" fontId="26" fillId="0" borderId="0" xfId="0" applyFont="1"/>
    <xf numFmtId="2" fontId="19" fillId="0" borderId="0" xfId="0" applyNumberFormat="1" applyFont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1" fillId="0" borderId="0" xfId="0" applyFont="1" applyFill="1" applyBorder="1" applyAlignment="1" applyProtection="1">
      <alignment horizontal="center" vertical="center"/>
    </xf>
    <xf numFmtId="2" fontId="19" fillId="0" borderId="2" xfId="0" applyNumberFormat="1" applyFont="1" applyFill="1" applyBorder="1" applyAlignment="1" applyProtection="1">
      <alignment horizontal="center" vertical="center"/>
    </xf>
    <xf numFmtId="2" fontId="19" fillId="0" borderId="0" xfId="0" applyNumberFormat="1" applyFont="1" applyFill="1" applyBorder="1" applyAlignment="1" applyProtection="1">
      <alignment horizontal="center" vertical="center"/>
    </xf>
    <xf numFmtId="2" fontId="1" fillId="0" borderId="2" xfId="0" applyNumberFormat="1" applyFont="1" applyFill="1" applyBorder="1" applyAlignment="1" applyProtection="1">
      <alignment horizontal="center" vertical="center"/>
    </xf>
    <xf numFmtId="0" fontId="23" fillId="0" borderId="9" xfId="0" applyFont="1" applyBorder="1" applyAlignment="1" applyProtection="1">
      <alignment horizontal="center" vertical="center"/>
      <protection hidden="1"/>
    </xf>
    <xf numFmtId="2" fontId="23" fillId="0" borderId="9" xfId="0" applyNumberFormat="1" applyFont="1" applyBorder="1" applyAlignment="1" applyProtection="1">
      <alignment horizontal="center" vertical="center"/>
      <protection hidden="1"/>
    </xf>
    <xf numFmtId="0" fontId="23" fillId="0" borderId="9" xfId="0" applyFont="1" applyFill="1" applyBorder="1" applyAlignment="1" applyProtection="1">
      <alignment horizontal="center" vertical="center"/>
      <protection hidden="1"/>
    </xf>
    <xf numFmtId="0" fontId="5" fillId="0" borderId="2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center" vertical="center"/>
    </xf>
    <xf numFmtId="0" fontId="21" fillId="0" borderId="2" xfId="0" applyFont="1" applyFill="1" applyBorder="1" applyAlignment="1" applyProtection="1">
      <alignment horizontal="center" vertical="center"/>
    </xf>
    <xf numFmtId="0" fontId="19" fillId="0" borderId="3" xfId="0" applyFont="1" applyFill="1" applyBorder="1" applyAlignment="1" applyProtection="1">
      <alignment horizontal="center" vertical="center"/>
    </xf>
    <xf numFmtId="0" fontId="21" fillId="0" borderId="3" xfId="0" applyFont="1" applyFill="1" applyBorder="1" applyAlignment="1" applyProtection="1">
      <alignment horizontal="center" vertical="center"/>
    </xf>
    <xf numFmtId="10" fontId="1" fillId="0" borderId="2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23" fillId="0" borderId="3" xfId="0" applyFont="1" applyFill="1" applyBorder="1" applyAlignment="1">
      <alignment horizontal="center"/>
    </xf>
    <xf numFmtId="0" fontId="19" fillId="0" borderId="0" xfId="0" applyFont="1" applyFill="1" applyBorder="1" applyAlignment="1" applyProtection="1">
      <alignment horizontal="center" vertical="center"/>
    </xf>
    <xf numFmtId="0" fontId="24" fillId="0" borderId="3" xfId="0" applyFont="1" applyFill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3" fillId="0" borderId="0" xfId="0" applyFont="1" applyBorder="1" applyAlignment="1" applyProtection="1">
      <alignment horizontal="center" vertical="center"/>
      <protection locked="0" hidden="1"/>
    </xf>
    <xf numFmtId="0" fontId="23" fillId="0" borderId="45" xfId="0" applyFont="1" applyFill="1" applyBorder="1" applyAlignment="1" applyProtection="1">
      <alignment vertical="center"/>
      <protection hidden="1"/>
    </xf>
    <xf numFmtId="0" fontId="5" fillId="0" borderId="0" xfId="0" applyFont="1" applyFill="1" applyBorder="1" applyAlignment="1" applyProtection="1">
      <alignment horizontal="center" vertical="center"/>
    </xf>
    <xf numFmtId="2" fontId="1" fillId="0" borderId="0" xfId="0" applyNumberFormat="1" applyFont="1" applyFill="1" applyBorder="1" applyAlignment="1" applyProtection="1">
      <alignment horizontal="center" vertical="center"/>
    </xf>
    <xf numFmtId="0" fontId="1" fillId="0" borderId="20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20" xfId="0" applyFont="1" applyFill="1" applyBorder="1" applyAlignment="1" applyProtection="1">
      <alignment horizontal="center" vertical="center"/>
    </xf>
    <xf numFmtId="0" fontId="4" fillId="0" borderId="35" xfId="0" applyFont="1" applyFill="1" applyBorder="1" applyAlignment="1" applyProtection="1">
      <alignment horizontal="center" vertical="center"/>
    </xf>
    <xf numFmtId="0" fontId="4" fillId="0" borderId="36" xfId="0" applyFont="1" applyFill="1" applyBorder="1" applyAlignment="1" applyProtection="1">
      <alignment horizontal="center" vertic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9" fillId="0" borderId="6" xfId="0" applyFont="1" applyFill="1" applyBorder="1" applyAlignment="1" applyProtection="1">
      <alignment horizontal="center" vertical="center"/>
      <protection hidden="1"/>
    </xf>
    <xf numFmtId="0" fontId="9" fillId="0" borderId="7" xfId="0" applyFont="1" applyFill="1" applyBorder="1" applyAlignment="1" applyProtection="1">
      <alignment horizontal="center" vertical="center"/>
      <protection hidden="1"/>
    </xf>
    <xf numFmtId="0" fontId="9" fillId="0" borderId="8" xfId="0" applyFont="1" applyFill="1" applyBorder="1" applyAlignment="1" applyProtection="1">
      <alignment horizontal="center" vertical="center"/>
      <protection hidden="1"/>
    </xf>
    <xf numFmtId="0" fontId="10" fillId="0" borderId="25" xfId="0" applyFont="1" applyFill="1" applyBorder="1" applyAlignment="1" applyProtection="1">
      <alignment horizontal="center" vertical="center"/>
    </xf>
    <xf numFmtId="0" fontId="10" fillId="0" borderId="26" xfId="0" applyFont="1" applyFill="1" applyBorder="1" applyAlignment="1" applyProtection="1">
      <alignment horizontal="center" vertical="center"/>
    </xf>
    <xf numFmtId="0" fontId="10" fillId="0" borderId="29" xfId="0" applyFont="1" applyFill="1" applyBorder="1" applyAlignment="1" applyProtection="1">
      <alignment horizontal="center" vertical="center"/>
    </xf>
    <xf numFmtId="0" fontId="10" fillId="0" borderId="14" xfId="0" applyFont="1" applyFill="1" applyBorder="1" applyAlignment="1" applyProtection="1">
      <alignment horizontal="center" vertical="center"/>
    </xf>
    <xf numFmtId="10" fontId="4" fillId="0" borderId="27" xfId="0" applyNumberFormat="1" applyFont="1" applyFill="1" applyBorder="1" applyAlignment="1" applyProtection="1">
      <alignment horizontal="center" vertical="center"/>
    </xf>
    <xf numFmtId="10" fontId="4" fillId="0" borderId="30" xfId="0" applyNumberFormat="1" applyFont="1" applyFill="1" applyBorder="1" applyAlignment="1" applyProtection="1">
      <alignment horizontal="center" vertical="center"/>
    </xf>
    <xf numFmtId="2" fontId="4" fillId="0" borderId="28" xfId="0" applyNumberFormat="1" applyFont="1" applyFill="1" applyBorder="1" applyAlignment="1" applyProtection="1">
      <alignment horizontal="center" vertical="center"/>
    </xf>
    <xf numFmtId="2" fontId="4" fillId="0" borderId="3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4" fillId="0" borderId="2" xfId="0" applyFont="1" applyFill="1" applyBorder="1" applyAlignment="1" applyProtection="1">
      <alignment horizontal="center"/>
      <protection hidden="1"/>
    </xf>
    <xf numFmtId="0" fontId="4" fillId="0" borderId="3" xfId="0" applyFont="1" applyFill="1" applyBorder="1" applyAlignment="1" applyProtection="1">
      <alignment horizontal="center" vertical="center"/>
      <protection hidden="1"/>
    </xf>
    <xf numFmtId="0" fontId="4" fillId="0" borderId="5" xfId="0" applyFont="1" applyFill="1" applyBorder="1" applyAlignment="1" applyProtection="1">
      <alignment horizontal="center" vertical="center"/>
      <protection hidden="1"/>
    </xf>
    <xf numFmtId="14" fontId="4" fillId="0" borderId="3" xfId="0" applyNumberFormat="1" applyFont="1" applyFill="1" applyBorder="1" applyAlignment="1" applyProtection="1">
      <alignment horizontal="center" vertical="center"/>
      <protection hidden="1"/>
    </xf>
    <xf numFmtId="14" fontId="4" fillId="0" borderId="5" xfId="0" applyNumberFormat="1" applyFont="1" applyFill="1" applyBorder="1" applyAlignment="1" applyProtection="1">
      <alignment horizontal="center" vertical="center"/>
      <protection hidden="1"/>
    </xf>
    <xf numFmtId="0" fontId="4" fillId="0" borderId="17" xfId="0" applyFont="1" applyFill="1" applyBorder="1" applyAlignment="1" applyProtection="1">
      <alignment horizontal="center" vertical="center"/>
      <protection hidden="1"/>
    </xf>
    <xf numFmtId="0" fontId="4" fillId="0" borderId="22" xfId="0" applyFont="1" applyFill="1" applyBorder="1" applyAlignment="1"/>
    <xf numFmtId="0" fontId="4" fillId="0" borderId="23" xfId="0" applyFont="1" applyFill="1" applyBorder="1" applyAlignment="1" applyProtection="1">
      <alignment horizontal="center" vertical="center"/>
      <protection hidden="1"/>
    </xf>
    <xf numFmtId="0" fontId="4" fillId="0" borderId="24" xfId="0" applyFont="1" applyFill="1" applyBorder="1" applyAlignment="1" applyProtection="1">
      <alignment horizontal="center" vertical="center"/>
      <protection hidden="1"/>
    </xf>
    <xf numFmtId="0" fontId="0" fillId="0" borderId="2" xfId="0" applyBorder="1"/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14" fontId="5" fillId="3" borderId="2" xfId="0" applyNumberFormat="1" applyFont="1" applyFill="1" applyBorder="1" applyAlignment="1" applyProtection="1">
      <alignment horizontal="center"/>
      <protection hidden="1"/>
    </xf>
    <xf numFmtId="14" fontId="5" fillId="0" borderId="2" xfId="0" applyNumberFormat="1" applyFont="1" applyFill="1" applyBorder="1" applyAlignment="1" applyProtection="1">
      <alignment horizontal="center"/>
      <protection hidden="1"/>
    </xf>
    <xf numFmtId="0" fontId="5" fillId="0" borderId="6" xfId="0" applyFont="1" applyFill="1" applyBorder="1" applyAlignment="1" applyProtection="1">
      <alignment horizontal="center" vertical="center"/>
      <protection hidden="1"/>
    </xf>
    <xf numFmtId="0" fontId="5" fillId="0" borderId="7" xfId="0" applyFont="1" applyFill="1" applyBorder="1" applyAlignment="1" applyProtection="1">
      <alignment horizontal="center" vertical="center"/>
      <protection hidden="1"/>
    </xf>
    <xf numFmtId="0" fontId="5" fillId="0" borderId="8" xfId="0" applyFont="1" applyFill="1" applyBorder="1" applyAlignment="1" applyProtection="1">
      <alignment horizontal="center" vertical="center"/>
      <protection hidden="1"/>
    </xf>
    <xf numFmtId="0" fontId="4" fillId="0" borderId="12" xfId="0" applyFont="1" applyFill="1" applyBorder="1" applyAlignment="1" applyProtection="1">
      <alignment horizontal="center" vertical="center"/>
      <protection hidden="1"/>
    </xf>
    <xf numFmtId="0" fontId="4" fillId="0" borderId="18" xfId="0" applyFont="1" applyFill="1" applyBorder="1" applyAlignment="1" applyProtection="1">
      <alignment horizontal="center" vertical="center"/>
      <protection hidden="1"/>
    </xf>
    <xf numFmtId="0" fontId="4" fillId="0" borderId="19" xfId="0" applyFont="1" applyFill="1" applyBorder="1" applyAlignment="1" applyProtection="1">
      <alignment horizontal="center" vertical="center"/>
      <protection hidden="1"/>
    </xf>
    <xf numFmtId="0" fontId="4" fillId="0" borderId="13" xfId="0" applyFont="1" applyFill="1" applyBorder="1" applyAlignment="1" applyProtection="1">
      <alignment horizontal="center" vertical="center"/>
      <protection hidden="1"/>
    </xf>
    <xf numFmtId="0" fontId="4" fillId="0" borderId="20" xfId="0" applyFont="1" applyFill="1" applyBorder="1" applyAlignment="1" applyProtection="1">
      <alignment horizontal="center" vertical="center"/>
      <protection hidden="1"/>
    </xf>
    <xf numFmtId="0" fontId="4" fillId="0" borderId="21" xfId="0" applyFont="1" applyFill="1" applyBorder="1" applyAlignment="1" applyProtection="1">
      <alignment horizontal="center" vertical="center"/>
      <protection hidden="1"/>
    </xf>
    <xf numFmtId="0" fontId="4" fillId="0" borderId="4" xfId="0" applyFont="1" applyFill="1" applyBorder="1" applyAlignment="1" applyProtection="1">
      <alignment horizontal="center" vertical="center"/>
      <protection hidden="1"/>
    </xf>
    <xf numFmtId="0" fontId="4" fillId="0" borderId="16" xfId="0" applyFont="1" applyFill="1" applyBorder="1" applyAlignment="1" applyProtection="1">
      <alignment horizontal="center" vertical="center"/>
      <protection hidden="1"/>
    </xf>
    <xf numFmtId="0" fontId="4" fillId="0" borderId="2" xfId="0" applyFont="1" applyFill="1" applyBorder="1" applyAlignment="1"/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8" fillId="0" borderId="6" xfId="0" applyFont="1" applyBorder="1" applyAlignment="1" applyProtection="1">
      <alignment horizontal="center" vertical="center"/>
      <protection hidden="1"/>
    </xf>
    <xf numFmtId="0" fontId="8" fillId="0" borderId="7" xfId="0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6" borderId="9" xfId="0" applyFill="1" applyBorder="1" applyAlignment="1" applyProtection="1">
      <alignment horizontal="center" vertical="center"/>
      <protection hidden="1"/>
    </xf>
    <xf numFmtId="0" fontId="0" fillId="6" borderId="10" xfId="0" applyFill="1" applyBorder="1" applyAlignment="1" applyProtection="1">
      <alignment horizontal="center" vertical="center"/>
      <protection hidden="1"/>
    </xf>
    <xf numFmtId="0" fontId="0" fillId="6" borderId="11" xfId="0" applyFill="1" applyBorder="1" applyAlignment="1" applyProtection="1">
      <alignment horizontal="center" vertical="center"/>
      <protection hidden="1"/>
    </xf>
    <xf numFmtId="0" fontId="13" fillId="0" borderId="6" xfId="0" applyFont="1" applyBorder="1" applyAlignment="1" applyProtection="1">
      <alignment horizontal="center" vertical="center"/>
      <protection hidden="1"/>
    </xf>
    <xf numFmtId="0" fontId="13" fillId="0" borderId="7" xfId="0" applyFont="1" applyBorder="1" applyAlignment="1" applyProtection="1">
      <alignment horizontal="center" vertical="center"/>
      <protection hidden="1"/>
    </xf>
    <xf numFmtId="0" fontId="13" fillId="0" borderId="8" xfId="0" applyFont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14" fillId="0" borderId="6" xfId="0" applyFont="1" applyFill="1" applyBorder="1" applyAlignment="1" applyProtection="1">
      <alignment horizontal="center" vertical="center"/>
      <protection hidden="1"/>
    </xf>
    <xf numFmtId="0" fontId="14" fillId="0" borderId="7" xfId="0" applyFont="1" applyFill="1" applyBorder="1" applyAlignment="1" applyProtection="1">
      <alignment horizontal="center" vertical="center"/>
      <protection hidden="1"/>
    </xf>
    <xf numFmtId="0" fontId="14" fillId="0" borderId="8" xfId="0" applyFont="1" applyFill="1" applyBorder="1" applyAlignment="1" applyProtection="1">
      <alignment horizontal="center" vertical="center"/>
      <protection hidden="1"/>
    </xf>
    <xf numFmtId="0" fontId="4" fillId="0" borderId="38" xfId="0" applyFont="1" applyFill="1" applyBorder="1" applyAlignment="1" applyProtection="1">
      <alignment horizontal="center" vertical="center"/>
      <protection hidden="1"/>
    </xf>
    <xf numFmtId="0" fontId="4" fillId="0" borderId="15" xfId="0" applyFont="1" applyFill="1" applyBorder="1" applyAlignment="1" applyProtection="1">
      <alignment horizontal="center" vertical="center"/>
      <protection hidden="1"/>
    </xf>
    <xf numFmtId="0" fontId="15" fillId="0" borderId="3" xfId="0" applyFont="1" applyFill="1" applyBorder="1" applyAlignment="1" applyProtection="1">
      <alignment horizontal="center" vertical="center"/>
      <protection hidden="1"/>
    </xf>
    <xf numFmtId="0" fontId="15" fillId="0" borderId="4" xfId="0" applyFont="1" applyFill="1" applyBorder="1" applyAlignment="1" applyProtection="1">
      <alignment horizontal="center" vertical="center"/>
      <protection hidden="1"/>
    </xf>
    <xf numFmtId="0" fontId="15" fillId="0" borderId="5" xfId="0" applyFont="1" applyFill="1" applyBorder="1" applyAlignment="1" applyProtection="1">
      <alignment horizontal="center" vertical="center"/>
      <protection hidden="1"/>
    </xf>
    <xf numFmtId="14" fontId="0" fillId="0" borderId="6" xfId="0" applyNumberFormat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hidden="1"/>
    </xf>
    <xf numFmtId="0" fontId="0" fillId="5" borderId="7" xfId="0" applyFill="1" applyBorder="1" applyAlignment="1" applyProtection="1">
      <alignment horizontal="center" vertical="center"/>
      <protection hidden="1"/>
    </xf>
    <xf numFmtId="0" fontId="0" fillId="5" borderId="8" xfId="0" applyFill="1" applyBorder="1" applyAlignment="1" applyProtection="1">
      <alignment horizontal="center" vertical="center"/>
      <protection hidden="1"/>
    </xf>
    <xf numFmtId="14" fontId="0" fillId="5" borderId="6" xfId="0" applyNumberFormat="1" applyFill="1" applyBorder="1" applyAlignment="1" applyProtection="1">
      <alignment horizontal="center" vertical="center"/>
      <protection locked="0"/>
    </xf>
    <xf numFmtId="0" fontId="0" fillId="5" borderId="7" xfId="0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 applyProtection="1">
      <alignment horizontal="center" vertical="center"/>
      <protection locked="0"/>
    </xf>
    <xf numFmtId="0" fontId="20" fillId="0" borderId="25" xfId="0" applyFont="1" applyFill="1" applyBorder="1" applyAlignment="1" applyProtection="1">
      <alignment horizontal="center" vertical="center"/>
      <protection hidden="1"/>
    </xf>
    <xf numFmtId="0" fontId="20" fillId="0" borderId="29" xfId="0" applyFont="1" applyFill="1" applyBorder="1" applyAlignment="1" applyProtection="1">
      <alignment horizontal="center" vertical="center"/>
      <protection hidden="1"/>
    </xf>
    <xf numFmtId="10" fontId="19" fillId="0" borderId="27" xfId="0" applyNumberFormat="1" applyFont="1" applyFill="1" applyBorder="1" applyAlignment="1" applyProtection="1">
      <alignment horizontal="center" vertical="center"/>
      <protection hidden="1"/>
    </xf>
    <xf numFmtId="10" fontId="19" fillId="0" borderId="30" xfId="0" applyNumberFormat="1" applyFont="1" applyFill="1" applyBorder="1" applyAlignment="1" applyProtection="1">
      <alignment horizontal="center" vertical="center"/>
      <protection hidden="1"/>
    </xf>
    <xf numFmtId="0" fontId="19" fillId="0" borderId="35" xfId="0" applyFont="1" applyFill="1" applyBorder="1" applyAlignment="1" applyProtection="1">
      <alignment horizontal="center" vertical="center"/>
      <protection hidden="1"/>
    </xf>
    <xf numFmtId="0" fontId="19" fillId="0" borderId="36" xfId="0" applyFont="1" applyFill="1" applyBorder="1" applyAlignment="1" applyProtection="1">
      <alignment horizontal="center" vertical="center"/>
      <protection hidden="1"/>
    </xf>
    <xf numFmtId="2" fontId="19" fillId="0" borderId="28" xfId="0" applyNumberFormat="1" applyFont="1" applyFill="1" applyBorder="1" applyAlignment="1" applyProtection="1">
      <alignment horizontal="center" vertical="center"/>
      <protection hidden="1"/>
    </xf>
    <xf numFmtId="2" fontId="19" fillId="0" borderId="31" xfId="0" applyNumberFormat="1" applyFont="1" applyFill="1" applyBorder="1" applyAlignment="1" applyProtection="1">
      <alignment horizontal="center" vertical="center"/>
      <protection hidden="1"/>
    </xf>
    <xf numFmtId="0" fontId="19" fillId="0" borderId="20" xfId="0" applyFont="1" applyFill="1" applyBorder="1" applyAlignment="1" applyProtection="1">
      <alignment horizontal="center" vertical="center"/>
      <protection hidden="1"/>
    </xf>
    <xf numFmtId="0" fontId="19" fillId="0" borderId="4" xfId="0" applyFont="1" applyFill="1" applyBorder="1" applyAlignment="1" applyProtection="1">
      <alignment horizontal="center" vertical="center"/>
      <protection hidden="1"/>
    </xf>
    <xf numFmtId="0" fontId="20" fillId="0" borderId="26" xfId="0" applyFont="1" applyFill="1" applyBorder="1" applyAlignment="1" applyProtection="1">
      <alignment horizontal="center" vertical="center"/>
      <protection hidden="1"/>
    </xf>
    <xf numFmtId="0" fontId="20" fillId="0" borderId="14" xfId="0" applyFont="1" applyFill="1" applyBorder="1" applyAlignment="1" applyProtection="1">
      <alignment horizontal="center" vertical="center"/>
      <protection hidden="1"/>
    </xf>
    <xf numFmtId="0" fontId="3" fillId="7" borderId="27" xfId="0" applyFont="1" applyFill="1" applyBorder="1" applyAlignment="1" applyProtection="1">
      <alignment horizontal="center" vertical="center" textRotation="255"/>
      <protection hidden="1"/>
    </xf>
    <xf numFmtId="0" fontId="3" fillId="7" borderId="33" xfId="0" applyFont="1" applyFill="1" applyBorder="1" applyAlignment="1" applyProtection="1">
      <alignment horizontal="center" vertical="center" textRotation="255"/>
      <protection hidden="1"/>
    </xf>
    <xf numFmtId="0" fontId="3" fillId="7" borderId="41" xfId="0" applyFont="1" applyFill="1" applyBorder="1" applyAlignment="1" applyProtection="1">
      <alignment horizontal="center" vertical="center" textRotation="255"/>
      <protection hidden="1"/>
    </xf>
    <xf numFmtId="0" fontId="0" fillId="0" borderId="6" xfId="0" applyFont="1" applyBorder="1" applyAlignment="1" applyProtection="1">
      <alignment horizontal="center"/>
      <protection hidden="1"/>
    </xf>
    <xf numFmtId="0" fontId="0" fillId="0" borderId="7" xfId="0" applyFont="1" applyBorder="1" applyAlignment="1" applyProtection="1">
      <alignment horizontal="center"/>
      <protection hidden="1"/>
    </xf>
    <xf numFmtId="0" fontId="0" fillId="0" borderId="8" xfId="0" applyFont="1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14" fontId="0" fillId="0" borderId="6" xfId="0" applyNumberFormat="1" applyBorder="1" applyAlignment="1" applyProtection="1">
      <alignment horizontal="center"/>
      <protection hidden="1"/>
    </xf>
    <xf numFmtId="2" fontId="23" fillId="0" borderId="2" xfId="0" applyNumberFormat="1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hidden="1"/>
    </xf>
    <xf numFmtId="0" fontId="23" fillId="0" borderId="2" xfId="0" applyFont="1" applyBorder="1" applyAlignment="1" applyProtection="1">
      <alignment horizontal="center" vertical="center" wrapText="1"/>
      <protection hidden="1"/>
    </xf>
    <xf numFmtId="0" fontId="23" fillId="0" borderId="9" xfId="0" applyFont="1" applyBorder="1" applyAlignment="1" applyProtection="1">
      <alignment horizontal="center" vertical="center"/>
      <protection hidden="1"/>
    </xf>
    <xf numFmtId="49" fontId="23" fillId="0" borderId="2" xfId="0" applyNumberFormat="1" applyFont="1" applyBorder="1" applyAlignment="1" applyProtection="1">
      <alignment horizontal="center" vertical="center" wrapText="1"/>
      <protection hidden="1"/>
    </xf>
    <xf numFmtId="49" fontId="23" fillId="0" borderId="9" xfId="0" applyNumberFormat="1" applyFont="1" applyBorder="1" applyAlignment="1" applyProtection="1">
      <alignment horizontal="center" vertical="center"/>
      <protection hidden="1"/>
    </xf>
    <xf numFmtId="2" fontId="23" fillId="0" borderId="2" xfId="0" applyNumberFormat="1" applyFont="1" applyBorder="1" applyAlignment="1" applyProtection="1">
      <alignment horizontal="center" vertical="center" wrapText="1"/>
      <protection hidden="1"/>
    </xf>
    <xf numFmtId="2" fontId="23" fillId="0" borderId="9" xfId="0" applyNumberFormat="1" applyFont="1" applyBorder="1" applyAlignment="1" applyProtection="1">
      <alignment horizontal="center" vertical="center"/>
      <protection hidden="1"/>
    </xf>
    <xf numFmtId="0" fontId="19" fillId="0" borderId="2" xfId="0" applyFont="1" applyBorder="1" applyAlignment="1" applyProtection="1">
      <alignment horizontal="center" vertical="center" wrapText="1"/>
      <protection hidden="1"/>
    </xf>
    <xf numFmtId="0" fontId="19" fillId="0" borderId="2" xfId="0" applyFont="1" applyFill="1" applyBorder="1" applyAlignment="1" applyProtection="1">
      <alignment horizontal="center" vertical="center" wrapText="1"/>
      <protection hidden="1"/>
    </xf>
    <xf numFmtId="0" fontId="23" fillId="0" borderId="9" xfId="0" applyFont="1" applyFill="1" applyBorder="1" applyAlignment="1" applyProtection="1">
      <alignment horizontal="center" vertical="center"/>
      <protection hidden="1"/>
    </xf>
    <xf numFmtId="0" fontId="19" fillId="0" borderId="39" xfId="0" applyFont="1" applyFill="1" applyBorder="1" applyAlignment="1" applyProtection="1">
      <alignment horizontal="center" vertical="center" wrapText="1"/>
      <protection hidden="1"/>
    </xf>
    <xf numFmtId="0" fontId="19" fillId="0" borderId="40" xfId="0" applyFont="1" applyFill="1" applyBorder="1" applyAlignment="1" applyProtection="1">
      <alignment horizontal="center" vertical="center" wrapText="1"/>
      <protection hidden="1"/>
    </xf>
    <xf numFmtId="0" fontId="19" fillId="0" borderId="38" xfId="0" applyFont="1" applyFill="1" applyBorder="1" applyAlignment="1" applyProtection="1">
      <alignment horizontal="center" vertical="center" wrapText="1"/>
      <protection hidden="1"/>
    </xf>
    <xf numFmtId="0" fontId="19" fillId="0" borderId="15" xfId="0" applyFont="1" applyFill="1" applyBorder="1" applyAlignment="1" applyProtection="1">
      <alignment horizontal="center" vertical="center" wrapText="1"/>
      <protection hidden="1"/>
    </xf>
    <xf numFmtId="14" fontId="23" fillId="0" borderId="6" xfId="0" applyNumberFormat="1" applyFont="1" applyBorder="1" applyAlignment="1">
      <alignment horizontal="center" vertical="center"/>
    </xf>
    <xf numFmtId="14" fontId="23" fillId="0" borderId="7" xfId="0" applyNumberFormat="1" applyFont="1" applyBorder="1" applyAlignment="1">
      <alignment horizontal="center" vertical="center"/>
    </xf>
    <xf numFmtId="14" fontId="23" fillId="0" borderId="8" xfId="0" applyNumberFormat="1" applyFont="1" applyBorder="1" applyAlignment="1">
      <alignment horizontal="center" vertical="center"/>
    </xf>
    <xf numFmtId="14" fontId="24" fillId="0" borderId="6" xfId="0" applyNumberFormat="1" applyFont="1" applyBorder="1" applyAlignment="1">
      <alignment horizontal="center" vertical="center"/>
    </xf>
    <xf numFmtId="14" fontId="24" fillId="0" borderId="7" xfId="0" applyNumberFormat="1" applyFont="1" applyBorder="1" applyAlignment="1">
      <alignment horizontal="center" vertical="center"/>
    </xf>
    <xf numFmtId="14" fontId="24" fillId="0" borderId="8" xfId="0" applyNumberFormat="1" applyFont="1" applyBorder="1" applyAlignment="1">
      <alignment horizontal="center" vertical="center"/>
    </xf>
    <xf numFmtId="2" fontId="23" fillId="0" borderId="3" xfId="0" applyNumberFormat="1" applyFont="1" applyBorder="1" applyAlignment="1">
      <alignment horizontal="center"/>
    </xf>
    <xf numFmtId="2" fontId="23" fillId="0" borderId="5" xfId="0" applyNumberFormat="1" applyFont="1" applyBorder="1" applyAlignment="1">
      <alignment horizont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Style 1" xfId="2"/>
  </cellStyles>
  <dxfs count="841"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>
          <bgColor theme="7" tint="0.79998168889431442"/>
        </patternFill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>
          <bgColor theme="7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CC00CC"/>
        </patternFill>
      </fill>
    </dxf>
    <dxf>
      <fill>
        <patternFill>
          <bgColor rgb="FFCC00FF"/>
        </patternFill>
      </fill>
    </dxf>
    <dxf>
      <fill>
        <patternFill>
          <bgColor rgb="FF9933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9900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CC99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rgb="FFCC00FF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/>
        <i val="0"/>
        <color rgb="FF16B273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16B273"/>
      </font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16B273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16B273"/>
      </font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9" defaultPivotStyle="PivotStyleLight16"/>
  <colors>
    <mruColors>
      <color rgb="FFCC99FF"/>
      <color rgb="FFFF00FF"/>
      <color rgb="FF00FF00"/>
      <color rgb="FFFFFFFF"/>
      <color rgb="FF6600FF"/>
      <color rgb="FFCC3300"/>
      <color rgb="FFFFCC99"/>
      <color rgb="FFFFFF66"/>
      <color rgb="FF3366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7.emf"/><Relationship Id="rId2" Type="http://schemas.openxmlformats.org/officeDocument/2006/relationships/image" Target="../media/image26.emf"/><Relationship Id="rId1" Type="http://schemas.openxmlformats.org/officeDocument/2006/relationships/image" Target="../media/image25.emf"/><Relationship Id="rId4" Type="http://schemas.openxmlformats.org/officeDocument/2006/relationships/image" Target="../media/image28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1.emf"/><Relationship Id="rId2" Type="http://schemas.openxmlformats.org/officeDocument/2006/relationships/image" Target="../media/image30.emf"/><Relationship Id="rId1" Type="http://schemas.openxmlformats.org/officeDocument/2006/relationships/image" Target="../media/image29.emf"/><Relationship Id="rId4" Type="http://schemas.openxmlformats.org/officeDocument/2006/relationships/image" Target="../media/image32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5.emf"/><Relationship Id="rId2" Type="http://schemas.openxmlformats.org/officeDocument/2006/relationships/image" Target="../media/image34.emf"/><Relationship Id="rId1" Type="http://schemas.openxmlformats.org/officeDocument/2006/relationships/image" Target="../media/image33.emf"/><Relationship Id="rId4" Type="http://schemas.openxmlformats.org/officeDocument/2006/relationships/image" Target="../media/image36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8.emf"/><Relationship Id="rId1" Type="http://schemas.openxmlformats.org/officeDocument/2006/relationships/image" Target="../media/image37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616324</xdr:colOff>
      <xdr:row>2</xdr:row>
      <xdr:rowOff>78442</xdr:rowOff>
    </xdr:from>
    <xdr:to>
      <xdr:col>9</xdr:col>
      <xdr:colOff>2545449</xdr:colOff>
      <xdr:row>5</xdr:row>
      <xdr:rowOff>98953</xdr:rowOff>
    </xdr:to>
    <xdr:sp macro="[0]!imprime" textlink="">
      <xdr:nvSpPr>
        <xdr:cNvPr id="2" name="Rectangle à coins arrondis 1"/>
        <xdr:cNvSpPr/>
      </xdr:nvSpPr>
      <xdr:spPr>
        <a:xfrm>
          <a:off x="7844118" y="414618"/>
          <a:ext cx="1929125" cy="491159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imprimer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911678</xdr:colOff>
      <xdr:row>2</xdr:row>
      <xdr:rowOff>95250</xdr:rowOff>
    </xdr:from>
    <xdr:to>
      <xdr:col>11</xdr:col>
      <xdr:colOff>24124</xdr:colOff>
      <xdr:row>5</xdr:row>
      <xdr:rowOff>96552</xdr:rowOff>
    </xdr:to>
    <xdr:sp macro="[0]!imprime" textlink="">
      <xdr:nvSpPr>
        <xdr:cNvPr id="2" name="Rectangle à coins arrondis 1"/>
        <xdr:cNvSpPr/>
      </xdr:nvSpPr>
      <xdr:spPr>
        <a:xfrm>
          <a:off x="8150678" y="449036"/>
          <a:ext cx="1929125" cy="491159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imprimer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13" Type="http://schemas.openxmlformats.org/officeDocument/2006/relationships/control" Target="../activeX/activeX11.xml"/><Relationship Id="rId18" Type="http://schemas.openxmlformats.org/officeDocument/2006/relationships/control" Target="../activeX/activeX16.xml"/><Relationship Id="rId26" Type="http://schemas.openxmlformats.org/officeDocument/2006/relationships/control" Target="../activeX/activeX24.xml"/><Relationship Id="rId3" Type="http://schemas.openxmlformats.org/officeDocument/2006/relationships/control" Target="../activeX/activeX1.xml"/><Relationship Id="rId21" Type="http://schemas.openxmlformats.org/officeDocument/2006/relationships/control" Target="../activeX/activeX19.xml"/><Relationship Id="rId7" Type="http://schemas.openxmlformats.org/officeDocument/2006/relationships/control" Target="../activeX/activeX5.xml"/><Relationship Id="rId12" Type="http://schemas.openxmlformats.org/officeDocument/2006/relationships/control" Target="../activeX/activeX10.xml"/><Relationship Id="rId17" Type="http://schemas.openxmlformats.org/officeDocument/2006/relationships/control" Target="../activeX/activeX15.xml"/><Relationship Id="rId25" Type="http://schemas.openxmlformats.org/officeDocument/2006/relationships/control" Target="../activeX/activeX23.xml"/><Relationship Id="rId2" Type="http://schemas.openxmlformats.org/officeDocument/2006/relationships/vmlDrawing" Target="../drawings/vmlDrawing2.vml"/><Relationship Id="rId16" Type="http://schemas.openxmlformats.org/officeDocument/2006/relationships/control" Target="../activeX/activeX14.xml"/><Relationship Id="rId20" Type="http://schemas.openxmlformats.org/officeDocument/2006/relationships/control" Target="../activeX/activeX18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11" Type="http://schemas.openxmlformats.org/officeDocument/2006/relationships/control" Target="../activeX/activeX9.xml"/><Relationship Id="rId24" Type="http://schemas.openxmlformats.org/officeDocument/2006/relationships/control" Target="../activeX/activeX22.xml"/><Relationship Id="rId5" Type="http://schemas.openxmlformats.org/officeDocument/2006/relationships/control" Target="../activeX/activeX3.xml"/><Relationship Id="rId15" Type="http://schemas.openxmlformats.org/officeDocument/2006/relationships/control" Target="../activeX/activeX13.xml"/><Relationship Id="rId23" Type="http://schemas.openxmlformats.org/officeDocument/2006/relationships/control" Target="../activeX/activeX21.xml"/><Relationship Id="rId10" Type="http://schemas.openxmlformats.org/officeDocument/2006/relationships/control" Target="../activeX/activeX8.xml"/><Relationship Id="rId19" Type="http://schemas.openxmlformats.org/officeDocument/2006/relationships/control" Target="../activeX/activeX17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Relationship Id="rId14" Type="http://schemas.openxmlformats.org/officeDocument/2006/relationships/control" Target="../activeX/activeX12.xml"/><Relationship Id="rId22" Type="http://schemas.openxmlformats.org/officeDocument/2006/relationships/control" Target="../activeX/activeX20.xml"/><Relationship Id="rId27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5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8.xml"/><Relationship Id="rId5" Type="http://schemas.openxmlformats.org/officeDocument/2006/relationships/control" Target="../activeX/activeX27.xml"/><Relationship Id="rId4" Type="http://schemas.openxmlformats.org/officeDocument/2006/relationships/control" Target="../activeX/activeX2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ntrol" Target="../activeX/activeX3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1.xml"/><Relationship Id="rId5" Type="http://schemas.openxmlformats.org/officeDocument/2006/relationships/control" Target="../activeX/activeX30.xml"/><Relationship Id="rId4" Type="http://schemas.openxmlformats.org/officeDocument/2006/relationships/control" Target="../activeX/activeX2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ntrol" Target="../activeX/activeX3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35.xml"/><Relationship Id="rId5" Type="http://schemas.openxmlformats.org/officeDocument/2006/relationships/control" Target="../activeX/activeX34.xml"/><Relationship Id="rId4" Type="http://schemas.openxmlformats.org/officeDocument/2006/relationships/control" Target="../activeX/activeX3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7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Relationship Id="rId4" Type="http://schemas.openxmlformats.org/officeDocument/2006/relationships/control" Target="../activeX/activeX38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39.xml"/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5:T54"/>
  <sheetViews>
    <sheetView topLeftCell="A8" workbookViewId="0">
      <selection activeCell="M46" sqref="M46:N46"/>
    </sheetView>
  </sheetViews>
  <sheetFormatPr baseColWidth="10" defaultRowHeight="15"/>
  <cols>
    <col min="2" max="3" width="13.7109375" customWidth="1"/>
    <col min="4" max="4" width="14.7109375" customWidth="1"/>
    <col min="5" max="5" width="17.7109375" customWidth="1"/>
    <col min="9" max="9" width="14.7109375" customWidth="1"/>
    <col min="10" max="10" width="17.7109375" customWidth="1"/>
  </cols>
  <sheetData>
    <row r="5" spans="2:20">
      <c r="B5" s="145" t="s">
        <v>58</v>
      </c>
      <c r="C5" s="145"/>
      <c r="D5" s="145"/>
      <c r="E5" s="145"/>
      <c r="G5" s="145" t="s">
        <v>61</v>
      </c>
      <c r="H5" s="145"/>
      <c r="I5" s="145"/>
      <c r="J5" s="145"/>
    </row>
    <row r="6" spans="2:20" ht="15.75" thickBot="1"/>
    <row r="7" spans="2:20" ht="18.75" thickBot="1">
      <c r="B7" s="134" t="s">
        <v>32</v>
      </c>
      <c r="C7" s="135"/>
      <c r="D7" s="135"/>
      <c r="E7" s="136"/>
      <c r="G7" s="134" t="s">
        <v>32</v>
      </c>
      <c r="H7" s="135"/>
      <c r="I7" s="135"/>
      <c r="J7" s="136"/>
    </row>
    <row r="8" spans="2:20">
      <c r="B8" s="137" t="s">
        <v>48</v>
      </c>
      <c r="C8" s="138"/>
      <c r="D8" s="141" t="s">
        <v>55</v>
      </c>
      <c r="E8" s="143" t="s">
        <v>56</v>
      </c>
      <c r="G8" s="137" t="s">
        <v>48</v>
      </c>
      <c r="H8" s="138"/>
      <c r="I8" s="141" t="s">
        <v>55</v>
      </c>
      <c r="J8" s="143" t="s">
        <v>56</v>
      </c>
    </row>
    <row r="9" spans="2:20">
      <c r="B9" s="139"/>
      <c r="C9" s="140"/>
      <c r="D9" s="142"/>
      <c r="E9" s="144"/>
      <c r="G9" s="139"/>
      <c r="H9" s="140"/>
      <c r="I9" s="142"/>
      <c r="J9" s="144"/>
    </row>
    <row r="10" spans="2:20" ht="15.75" thickBot="1">
      <c r="B10" s="128" t="s">
        <v>57</v>
      </c>
      <c r="C10" s="127"/>
      <c r="D10" s="5">
        <v>0.15</v>
      </c>
      <c r="E10" s="6"/>
      <c r="G10" s="128" t="s">
        <v>57</v>
      </c>
      <c r="H10" s="127"/>
      <c r="I10" s="5">
        <v>0.15</v>
      </c>
      <c r="J10" s="6"/>
    </row>
    <row r="11" spans="2:20" ht="15.75" thickBot="1">
      <c r="B11" s="128" t="s">
        <v>57</v>
      </c>
      <c r="C11" s="127"/>
      <c r="D11" s="7">
        <v>0.26300000000000001</v>
      </c>
      <c r="E11" s="6"/>
      <c r="G11" s="128" t="s">
        <v>57</v>
      </c>
      <c r="H11" s="127"/>
      <c r="I11" s="7">
        <v>0.26300000000000001</v>
      </c>
      <c r="J11" s="6"/>
      <c r="M11" s="131" t="s">
        <v>34</v>
      </c>
      <c r="N11" s="132"/>
      <c r="O11" s="133"/>
      <c r="P11" s="10"/>
      <c r="Q11" s="131" t="s">
        <v>40</v>
      </c>
      <c r="R11" s="132"/>
      <c r="S11" s="132"/>
      <c r="T11" s="133"/>
    </row>
    <row r="12" spans="2:20">
      <c r="B12" s="128" t="s">
        <v>59</v>
      </c>
      <c r="C12" s="127"/>
      <c r="D12" s="5">
        <v>0.26800000000000002</v>
      </c>
      <c r="E12" s="6"/>
      <c r="G12" s="128" t="s">
        <v>59</v>
      </c>
      <c r="H12" s="127"/>
      <c r="I12" s="5">
        <v>0.26800000000000002</v>
      </c>
      <c r="J12" s="6"/>
    </row>
    <row r="13" spans="2:20" ht="15.75" thickBot="1">
      <c r="B13" s="129" t="s">
        <v>60</v>
      </c>
      <c r="C13" s="130"/>
      <c r="D13" s="8">
        <v>3.0000000000000001E-3</v>
      </c>
      <c r="E13" s="9"/>
      <c r="G13" s="129" t="s">
        <v>62</v>
      </c>
      <c r="H13" s="130"/>
      <c r="I13" s="8">
        <v>1E-3</v>
      </c>
      <c r="J13" s="9"/>
    </row>
    <row r="15" spans="2:20">
      <c r="M15" t="s">
        <v>92</v>
      </c>
    </row>
    <row r="16" spans="2:20">
      <c r="B16" s="145" t="s">
        <v>67</v>
      </c>
      <c r="C16" s="145"/>
      <c r="D16" s="145"/>
      <c r="E16" s="145"/>
      <c r="M16" t="s">
        <v>80</v>
      </c>
    </row>
    <row r="17" spans="2:19" ht="15.75" thickBot="1">
      <c r="M17" t="s">
        <v>81</v>
      </c>
      <c r="S17" s="1" t="s">
        <v>14</v>
      </c>
    </row>
    <row r="18" spans="2:19" ht="18.75" thickBot="1">
      <c r="B18" s="134" t="s">
        <v>32</v>
      </c>
      <c r="C18" s="135"/>
      <c r="D18" s="135"/>
      <c r="E18" s="136"/>
      <c r="M18" t="s">
        <v>82</v>
      </c>
      <c r="S18" s="1" t="s">
        <v>9</v>
      </c>
    </row>
    <row r="19" spans="2:19">
      <c r="B19" s="137" t="s">
        <v>48</v>
      </c>
      <c r="C19" s="138"/>
      <c r="D19" s="141" t="s">
        <v>55</v>
      </c>
      <c r="E19" s="143" t="s">
        <v>56</v>
      </c>
      <c r="M19" t="s">
        <v>83</v>
      </c>
      <c r="S19" s="2" t="s">
        <v>10</v>
      </c>
    </row>
    <row r="20" spans="2:19">
      <c r="B20" s="139"/>
      <c r="C20" s="140"/>
      <c r="D20" s="142"/>
      <c r="E20" s="144"/>
      <c r="M20" t="s">
        <v>84</v>
      </c>
      <c r="S20" s="1" t="s">
        <v>13</v>
      </c>
    </row>
    <row r="21" spans="2:19">
      <c r="B21" s="126" t="s">
        <v>69</v>
      </c>
      <c r="C21" s="127"/>
      <c r="D21" s="12">
        <v>3.5000000000000003E-2</v>
      </c>
      <c r="E21" s="6"/>
      <c r="M21" t="s">
        <v>85</v>
      </c>
      <c r="S21" s="1"/>
    </row>
    <row r="22" spans="2:19">
      <c r="B22" s="126" t="s">
        <v>68</v>
      </c>
      <c r="C22" s="127"/>
      <c r="D22" s="5"/>
      <c r="E22" s="6"/>
      <c r="I22" t="s">
        <v>98</v>
      </c>
      <c r="M22" t="s">
        <v>86</v>
      </c>
      <c r="S22" s="1" t="s">
        <v>15</v>
      </c>
    </row>
    <row r="23" spans="2:19">
      <c r="B23" s="128"/>
      <c r="C23" s="127"/>
      <c r="D23" s="5"/>
      <c r="E23" s="6"/>
      <c r="I23" t="s">
        <v>93</v>
      </c>
      <c r="M23" t="s">
        <v>87</v>
      </c>
      <c r="P23" t="s">
        <v>79</v>
      </c>
      <c r="S23" s="1" t="s">
        <v>16</v>
      </c>
    </row>
    <row r="24" spans="2:19">
      <c r="B24" s="128"/>
      <c r="C24" s="127"/>
      <c r="D24" s="5"/>
      <c r="E24" s="6"/>
      <c r="I24" t="s">
        <v>94</v>
      </c>
      <c r="M24" t="s">
        <v>88</v>
      </c>
      <c r="P24">
        <v>1</v>
      </c>
      <c r="S24" s="1" t="s">
        <v>17</v>
      </c>
    </row>
    <row r="25" spans="2:19">
      <c r="B25" s="128"/>
      <c r="C25" s="127"/>
      <c r="D25" s="5"/>
      <c r="E25" s="6"/>
      <c r="I25" t="s">
        <v>95</v>
      </c>
      <c r="M25" t="s">
        <v>89</v>
      </c>
      <c r="P25">
        <v>2</v>
      </c>
      <c r="S25" s="1"/>
    </row>
    <row r="26" spans="2:19" ht="15.75" thickBot="1">
      <c r="B26" s="129"/>
      <c r="C26" s="130"/>
      <c r="D26" s="8"/>
      <c r="E26" s="9"/>
      <c r="I26" t="s">
        <v>96</v>
      </c>
      <c r="M26" t="s">
        <v>90</v>
      </c>
      <c r="P26">
        <v>3</v>
      </c>
      <c r="S26" s="1"/>
    </row>
    <row r="27" spans="2:19">
      <c r="I27" t="s">
        <v>97</v>
      </c>
      <c r="M27" t="s">
        <v>91</v>
      </c>
      <c r="P27">
        <v>4</v>
      </c>
      <c r="S27" s="1" t="s">
        <v>20</v>
      </c>
    </row>
    <row r="28" spans="2:19">
      <c r="P28">
        <v>5</v>
      </c>
      <c r="S28" s="1" t="s">
        <v>21</v>
      </c>
    </row>
    <row r="29" spans="2:19">
      <c r="J29" t="s">
        <v>101</v>
      </c>
      <c r="P29">
        <v>6</v>
      </c>
      <c r="S29" s="1" t="s">
        <v>22</v>
      </c>
    </row>
    <row r="30" spans="2:19">
      <c r="J30" t="s">
        <v>28</v>
      </c>
      <c r="P30">
        <v>7</v>
      </c>
      <c r="S30" s="1"/>
    </row>
    <row r="31" spans="2:19">
      <c r="J31" t="s">
        <v>99</v>
      </c>
      <c r="P31">
        <v>8</v>
      </c>
      <c r="S31" s="1"/>
    </row>
    <row r="32" spans="2:19">
      <c r="B32">
        <v>39538</v>
      </c>
      <c r="C32" s="3">
        <f>B32</f>
        <v>39538</v>
      </c>
      <c r="J32" t="s">
        <v>100</v>
      </c>
      <c r="P32">
        <v>9</v>
      </c>
      <c r="S32" s="1"/>
    </row>
    <row r="33" spans="2:19">
      <c r="B33">
        <v>39448</v>
      </c>
      <c r="C33" s="3">
        <f>B33</f>
        <v>39448</v>
      </c>
      <c r="P33">
        <v>10</v>
      </c>
      <c r="S33" s="1"/>
    </row>
    <row r="34" spans="2:19" ht="15.75" thickBot="1">
      <c r="P34">
        <v>11</v>
      </c>
      <c r="S34" s="1"/>
    </row>
    <row r="35" spans="2:19" ht="16.5" thickBot="1">
      <c r="F35" s="156" t="s">
        <v>5</v>
      </c>
      <c r="G35" s="157"/>
      <c r="H35" s="157"/>
      <c r="I35" s="157"/>
      <c r="J35" s="157"/>
      <c r="K35" s="157"/>
      <c r="L35" s="157"/>
      <c r="M35" s="157"/>
      <c r="N35" s="158"/>
      <c r="P35">
        <v>12</v>
      </c>
      <c r="S35" s="1"/>
    </row>
    <row r="36" spans="2:19" ht="15.75" thickBot="1">
      <c r="P36">
        <v>13</v>
      </c>
      <c r="S36" s="1" t="s">
        <v>70</v>
      </c>
    </row>
    <row r="37" spans="2:19" ht="15.75" thickBot="1">
      <c r="F37" s="146" t="s">
        <v>41</v>
      </c>
      <c r="G37" s="155"/>
      <c r="H37" s="159">
        <v>40544</v>
      </c>
      <c r="I37" s="159"/>
      <c r="K37" s="161" t="s">
        <v>32</v>
      </c>
      <c r="L37" s="162"/>
      <c r="M37" s="162"/>
      <c r="N37" s="163"/>
      <c r="P37">
        <v>14</v>
      </c>
      <c r="S37" s="1" t="s">
        <v>28</v>
      </c>
    </row>
    <row r="38" spans="2:19">
      <c r="F38" s="146" t="s">
        <v>45</v>
      </c>
      <c r="G38" s="146"/>
      <c r="H38" s="160">
        <f>IF(AND(Accueil!$U$3&lt;=39538,Accueil!$U$3&gt;=39448),40543,IF(AND(Accueil!$U$3&lt;=39629,Accueil!$U$3&gt;=39539),40633,IF(AND(Accueil!$U$3&lt;=39721,Accueil!$U$3&gt;=39630),40724,IF(AND(Accueil!$U$3&lt;=39813,Accueil!$U$3&gt;=39722),40816,IF(AND(Accueil!$U$3&lt;=39903,Accueil!$U$3&gt;=39814),40908,IF(AND(Accueil!$U$3&lt;=39994,Accueil!$U$3&gt;=39904),40999,IF(AND(Accueil!$U$3&lt;=40086,Accueil!$U$3&gt;=39995),41090,IF(AND(Accueil!$U$3&lt;=40178,Accueil!$U$3&gt;=40087),41182,IF(AND(Accueil!$U$3&lt;=40268,Accueil!$U$3&gt;=40179),41274,IF(AND(Accueil!$U$3&lt;=40359,Accueil!$U$3&gt;=40269),41364,IF(AND(Accueil!$U$3&lt;=40451,Accueil!$U$3&gt;=40360),41455,IF(AND(Accueil!$U$3&lt;=40543,Accueil!$U$3&gt;=40452),41547,IF(AND(Accueil!$U$3&lt;=40633,Accueil!$U$3&gt;=40544),41639,IF(AND(Accueil!$U$3&lt;=40724,Accueil!$U$3&gt;=40634),41729,IF(AND(Accueil!$U$3&lt;=40816,Accueil!$U$3&gt;=40725),41820,IF(AND(Accueil!$U$3&lt;=40908,Accueil!$U$3&gt;=40817),41912,IF(AND(Accueil!$U$3&lt;=40999,Accueil!$U$3&gt;=40909),42004,IF(AND(Accueil!$U$3&lt;=41090,Accueil!$U$3&gt;=41000),42094,IF(AND(Accueil!$U$3&lt;=41182,Accueil!$U$3&gt;=41091),42185,IF(AND(Accueil!$U$3&lt;=41274,Accueil!$U$3&gt;=41183),42277,0))))))))))))))))))))</f>
        <v>0</v>
      </c>
      <c r="I38" s="160"/>
      <c r="K38" s="164" t="s">
        <v>48</v>
      </c>
      <c r="L38" s="165"/>
      <c r="M38" s="166" t="e">
        <f>IF(AND(#REF!&gt;0),#REF!,IF(AND(#REF!&gt;0),#REF!,IF(AND(Accueil!$P$34&gt;0),Accueil!$P$34,0)))</f>
        <v>#REF!</v>
      </c>
      <c r="N38" s="167"/>
      <c r="P38">
        <v>15</v>
      </c>
      <c r="S38" s="1" t="s">
        <v>35</v>
      </c>
    </row>
    <row r="39" spans="2:19">
      <c r="K39" s="168" t="s">
        <v>49</v>
      </c>
      <c r="L39" s="148"/>
      <c r="M39" s="147" t="e">
        <f>IF(AND(#REF!&gt;0),#REF!,IF(AND(#REF!&gt;0),#REF!,IF(AND(Accueil!$P$35&gt;0),Accueil!$P$35,0)))</f>
        <v>#REF!</v>
      </c>
      <c r="N39" s="169"/>
      <c r="P39">
        <v>16</v>
      </c>
      <c r="S39" s="1" t="s">
        <v>36</v>
      </c>
    </row>
    <row r="40" spans="2:19">
      <c r="F40" s="147" t="s">
        <v>42</v>
      </c>
      <c r="G40" s="170"/>
      <c r="H40" s="170"/>
      <c r="I40" s="148"/>
      <c r="K40" s="171" t="s">
        <v>50</v>
      </c>
      <c r="L40" s="172"/>
      <c r="M40" s="147" t="e">
        <f>IF(AND(#REF!&gt;0),#REF!,IF(AND(#REF!&gt;0),#REF!,IF(AND(Accueil!$P$36&gt;0),Accueil!$P$36,0)))</f>
        <v>#REF!</v>
      </c>
      <c r="N40" s="169"/>
      <c r="P40">
        <v>17</v>
      </c>
      <c r="S40" s="1" t="s">
        <v>37</v>
      </c>
    </row>
    <row r="41" spans="2:19" ht="15.75" thickBot="1">
      <c r="F41" s="147" t="s">
        <v>46</v>
      </c>
      <c r="G41" s="148"/>
      <c r="H41" s="147" t="s">
        <v>47</v>
      </c>
      <c r="I41" s="148"/>
      <c r="K41" s="151" t="s">
        <v>51</v>
      </c>
      <c r="L41" s="152"/>
      <c r="M41" s="153">
        <f>IF(AND(Accueil!$Q$50&gt;0),Accueil!$Q$50,IF(AND(Accueil!$S$50&gt;0),Accueil!$S$50,IF(AND(Accueil!$U$50&gt;0),Accueil!$U$50,0)))</f>
        <v>0</v>
      </c>
      <c r="N41" s="154"/>
      <c r="P41">
        <v>18</v>
      </c>
      <c r="S41" s="1" t="s">
        <v>38</v>
      </c>
    </row>
    <row r="42" spans="2:19">
      <c r="F42" s="149">
        <f>IF(Accueil!$D$13=0,0,Accueil!$U$3)</f>
        <v>0</v>
      </c>
      <c r="G42" s="150"/>
      <c r="H42" s="149">
        <f>IF(AND(Accueil!$I$14=0),0,IF(AND(Accueil!$V$21&lt;=41274,Accueil!$V$21&gt;=40909),Accueil!$V$21-366,Accueil!$V$21-365))</f>
        <v>0</v>
      </c>
      <c r="I42" s="150"/>
      <c r="P42">
        <v>19</v>
      </c>
      <c r="S42" s="1" t="s">
        <v>39</v>
      </c>
    </row>
    <row r="43" spans="2:19" ht="15.75" thickBot="1">
      <c r="F43" s="147" t="s">
        <v>43</v>
      </c>
      <c r="G43" s="170"/>
      <c r="H43" s="170"/>
      <c r="I43" s="148"/>
      <c r="P43">
        <v>20</v>
      </c>
      <c r="S43" s="1" t="s">
        <v>40</v>
      </c>
    </row>
    <row r="44" spans="2:19" ht="15.75" thickBot="1">
      <c r="F44" s="147" t="s">
        <v>46</v>
      </c>
      <c r="G44" s="148"/>
      <c r="H44" s="147" t="s">
        <v>47</v>
      </c>
      <c r="I44" s="148"/>
      <c r="K44" s="161" t="s">
        <v>33</v>
      </c>
      <c r="L44" s="162"/>
      <c r="M44" s="162"/>
      <c r="N44" s="163"/>
      <c r="P44">
        <v>21</v>
      </c>
    </row>
    <row r="45" spans="2:19">
      <c r="F45" s="149">
        <f>IF(AND(Accueil!$V$21&gt;=39448,Accueil!$V$21&lt;=39813),Accueil!$V$21-365,IF(AND(Accueil!$V$21&gt;=39814,Accueil!$V$21&lt;=40178),Accueil!$V$21-364,IF(AND(Accueil!$V$21&gt;=40179,Accueil!$V$21&lt;=40543),Accueil!$V$21-364,IF(AND(Accueil!$V$21&gt;=40544,Accueil!$V$21&lt;=40908),Accueil!$V$21-364,IF(AND(Accueil!$V$21&gt;=40909,Accueil!$V$21&lt;=41274),Accueil!$V$21-365,IF(AND(Accueil!$V$21&gt;=41275,Accueil!$V$21&lt;=41639),Accueil!$V$21-364,IF(AND(Accueil!$V$21&gt;=41640,Accueil!$V$21&lt;=42004),Accueil!$V$21-364,IF(AND(Accueil!$V$21&gt;=42005,Accueil!$V$21&lt;=42369),Accueil!$V$21-364,IF(AND(Accueil!$V$21&gt;=42370,Accueil!$V$21&lt;=42735),Accueil!$V$21-364,0)))))))))</f>
        <v>0</v>
      </c>
      <c r="G45" s="150"/>
      <c r="H45" s="149">
        <f>IF(AND(Accueil!$X$21=0),0,IF(AND(Accueil!$X$21&lt;=41274,Accueil!$X$21&gt;=40909),Accueil!$X$21-366,Accueil!$X$21-365))</f>
        <v>0</v>
      </c>
      <c r="I45" s="150"/>
      <c r="K45" s="164" t="s">
        <v>48</v>
      </c>
      <c r="L45" s="165"/>
      <c r="M45" s="166">
        <f>IF(AND(Accueil!$Q$52&gt;0),Accueil!$Q$52,IF(AND(Accueil!$S$52&gt;0),Accueil!$S$52,IF(AND(Accueil!$U$52&gt;0),Accueil!$U$52,0)))</f>
        <v>0</v>
      </c>
      <c r="N45" s="167"/>
      <c r="P45">
        <v>22</v>
      </c>
    </row>
    <row r="46" spans="2:19">
      <c r="F46" s="147" t="s">
        <v>44</v>
      </c>
      <c r="G46" s="170"/>
      <c r="H46" s="170"/>
      <c r="I46" s="148"/>
      <c r="K46" s="168" t="s">
        <v>49</v>
      </c>
      <c r="L46" s="148"/>
      <c r="M46" s="147">
        <f>IF(AND(Accueil!$Q$53&gt;0),Accueil!$Q$53,IF(AND(Accueil!$S$53&gt;0),Accueil!$S$53,IF(AND(Accueil!$U$53&gt;0),Accueil!$U$53,0)))</f>
        <v>0</v>
      </c>
      <c r="N46" s="169"/>
      <c r="P46">
        <v>23</v>
      </c>
    </row>
    <row r="47" spans="2:19">
      <c r="F47" s="147" t="s">
        <v>46</v>
      </c>
      <c r="G47" s="148"/>
      <c r="H47" s="147" t="s">
        <v>47</v>
      </c>
      <c r="I47" s="148"/>
      <c r="K47" s="171" t="s">
        <v>50</v>
      </c>
      <c r="L47" s="172"/>
      <c r="M47" s="147">
        <f>IF(AND(Accueil!$Q$54&gt;0),Accueil!$Q$54,IF(AND(Accueil!$S$54&gt;0),Accueil!$S$54,IF(AND(Accueil!$U$54&gt;0),Accueil!$U$54,0)))</f>
        <v>0</v>
      </c>
      <c r="N47" s="169"/>
      <c r="P47">
        <v>24</v>
      </c>
    </row>
    <row r="48" spans="2:19" ht="15.75" thickBot="1">
      <c r="F48" s="149">
        <f>IF(AND(Accueil!$X$21&gt;=39448,Accueil!$X$21&lt;=39813),Accueil!$X$21-365,IF(AND(Accueil!$X$21&gt;=39814,Accueil!$X$21&lt;=40178),Accueil!$X$21-364,IF(AND(Accueil!$X$21&gt;=40179,Accueil!$X$21&lt;=40453),Accueil!$X$21-364,IF(AND(Accueil!$X$21&gt;=40544,Accueil!$X$21&lt;=40908),Accueil!$X$21-364,IF(AND(Accueil!$X$21&gt;=40909,Accueil!$X$21&lt;=41274),Accueil!$X$21-365,IF(AND(Accueil!$X$21&gt;=41275,Accueil!$X$21&lt;=41639),Accueil!$X$21-364,IF(AND(Accueil!$X$21&gt;=41640,Accueil!$X$21&lt;=42004),Accueil!$X$21-364,IF(AND(Accueil!$X$21&gt;=42005,Accueil!$X$21&lt;=42369),Accueil!$X$21-364,IF(AND(Accueil!$X$21&gt;=42370,Accueil!$X$21&lt;=42735),Accueil!$X$21-364,0)))))))))</f>
        <v>0</v>
      </c>
      <c r="G48" s="150"/>
      <c r="H48" s="149">
        <f>H38</f>
        <v>0</v>
      </c>
      <c r="I48" s="150"/>
      <c r="K48" s="151" t="s">
        <v>51</v>
      </c>
      <c r="L48" s="152"/>
      <c r="M48" s="153">
        <f>IF(AND(Accueil!$Q$55&gt;0),Accueil!$Q$55,IF(AND(Accueil!$S$55&gt;0),Accueil!$S$55,IF(AND(Accueil!$U$55&gt;0),Accueil!$U$55,0)))</f>
        <v>0</v>
      </c>
      <c r="N48" s="154"/>
      <c r="P48">
        <v>25</v>
      </c>
    </row>
    <row r="49" spans="16:16">
      <c r="P49">
        <v>26</v>
      </c>
    </row>
    <row r="50" spans="16:16">
      <c r="P50">
        <v>27</v>
      </c>
    </row>
    <row r="51" spans="16:16">
      <c r="P51">
        <v>28</v>
      </c>
    </row>
    <row r="52" spans="16:16">
      <c r="P52">
        <v>29</v>
      </c>
    </row>
    <row r="53" spans="16:16">
      <c r="P53">
        <v>30</v>
      </c>
    </row>
    <row r="54" spans="16:16">
      <c r="P54">
        <v>31</v>
      </c>
    </row>
  </sheetData>
  <mergeCells count="69">
    <mergeCell ref="G10:H10"/>
    <mergeCell ref="G11:H11"/>
    <mergeCell ref="G12:H12"/>
    <mergeCell ref="G13:H13"/>
    <mergeCell ref="B12:C12"/>
    <mergeCell ref="B13:C13"/>
    <mergeCell ref="B10:C10"/>
    <mergeCell ref="B11:C11"/>
    <mergeCell ref="B5:E5"/>
    <mergeCell ref="G5:J5"/>
    <mergeCell ref="G7:J7"/>
    <mergeCell ref="G8:H9"/>
    <mergeCell ref="I8:I9"/>
    <mergeCell ref="J8:J9"/>
    <mergeCell ref="B7:E7"/>
    <mergeCell ref="B8:C9"/>
    <mergeCell ref="D8:D9"/>
    <mergeCell ref="E8:E9"/>
    <mergeCell ref="K40:L40"/>
    <mergeCell ref="M40:N40"/>
    <mergeCell ref="K47:L47"/>
    <mergeCell ref="M47:N47"/>
    <mergeCell ref="K41:L41"/>
    <mergeCell ref="M41:N41"/>
    <mergeCell ref="K44:N44"/>
    <mergeCell ref="K45:L45"/>
    <mergeCell ref="M45:N45"/>
    <mergeCell ref="K46:L46"/>
    <mergeCell ref="M46:N46"/>
    <mergeCell ref="K48:L48"/>
    <mergeCell ref="M48:N48"/>
    <mergeCell ref="F37:G37"/>
    <mergeCell ref="F35:N35"/>
    <mergeCell ref="H37:I37"/>
    <mergeCell ref="H38:I38"/>
    <mergeCell ref="K37:N37"/>
    <mergeCell ref="K38:L38"/>
    <mergeCell ref="M38:N38"/>
    <mergeCell ref="K39:L39"/>
    <mergeCell ref="M39:N39"/>
    <mergeCell ref="F40:I40"/>
    <mergeCell ref="F43:I43"/>
    <mergeCell ref="F46:I46"/>
    <mergeCell ref="F41:G41"/>
    <mergeCell ref="H41:I41"/>
    <mergeCell ref="F38:G38"/>
    <mergeCell ref="F47:G47"/>
    <mergeCell ref="H47:I47"/>
    <mergeCell ref="F48:G48"/>
    <mergeCell ref="H48:I48"/>
    <mergeCell ref="H42:I42"/>
    <mergeCell ref="F44:G44"/>
    <mergeCell ref="H44:I44"/>
    <mergeCell ref="F45:G45"/>
    <mergeCell ref="H45:I45"/>
    <mergeCell ref="F42:G42"/>
    <mergeCell ref="M11:O11"/>
    <mergeCell ref="Q11:T11"/>
    <mergeCell ref="B18:E18"/>
    <mergeCell ref="B19:C20"/>
    <mergeCell ref="D19:D20"/>
    <mergeCell ref="E19:E20"/>
    <mergeCell ref="B16:E16"/>
    <mergeCell ref="B21:C21"/>
    <mergeCell ref="B22:C22"/>
    <mergeCell ref="B25:C25"/>
    <mergeCell ref="B26:C26"/>
    <mergeCell ref="B23:C23"/>
    <mergeCell ref="B24:C24"/>
  </mergeCells>
  <conditionalFormatting sqref="E10:E13">
    <cfRule type="expression" dxfId="840" priority="4">
      <formula>($F$59:$F$64=0)</formula>
    </cfRule>
  </conditionalFormatting>
  <conditionalFormatting sqref="J10:J13">
    <cfRule type="expression" dxfId="839" priority="2">
      <formula>($F$59:$F$64=0)</formula>
    </cfRule>
  </conditionalFormatting>
  <conditionalFormatting sqref="E21:E26">
    <cfRule type="expression" dxfId="838" priority="1">
      <formula>($F$59:$F$64=0)</formula>
    </cfRule>
  </conditionalFormatting>
  <dataValidations count="1">
    <dataValidation type="list" allowBlank="1" showInputMessage="1" showErrorMessage="1" sqref="Q11:T11">
      <formula1>Liste4</formula1>
    </dataValidation>
  </dataValidations>
  <pageMargins left="0.7" right="0.7" top="0.75" bottom="0.75" header="0.3" footer="0.3"/>
  <pageSetup paperSize="9" orientation="portrait" horizontalDpi="4294967294" verticalDpi="429496729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AF52"/>
  <sheetViews>
    <sheetView showGridLines="0" zoomScale="80" zoomScaleNormal="80" workbookViewId="0">
      <selection activeCell="F12" sqref="F12"/>
    </sheetView>
  </sheetViews>
  <sheetFormatPr baseColWidth="10" defaultRowHeight="15"/>
  <cols>
    <col min="1" max="1" width="5.7109375" style="19" customWidth="1"/>
    <col min="2" max="4" width="10.7109375" style="19" customWidth="1"/>
    <col min="5" max="5" width="3.7109375" style="19" customWidth="1"/>
    <col min="6" max="9" width="10.7109375" style="19" customWidth="1"/>
    <col min="10" max="10" width="3.7109375" style="19" customWidth="1"/>
    <col min="11" max="14" width="10.7109375" style="19" customWidth="1"/>
    <col min="15" max="15" width="5.7109375" style="19" customWidth="1"/>
    <col min="16" max="19" width="10.7109375" style="19" customWidth="1"/>
    <col min="20" max="20" width="3.7109375" style="19" customWidth="1"/>
    <col min="21" max="22" width="10.7109375" style="19" customWidth="1"/>
    <col min="23" max="24" width="13.7109375" style="19" customWidth="1"/>
    <col min="25" max="25" width="3.7109375" style="19" customWidth="1"/>
    <col min="26" max="27" width="10.7109375" style="19" customWidth="1"/>
    <col min="28" max="29" width="13.7109375" style="19" customWidth="1"/>
    <col min="30" max="31" width="10.7109375" style="19" customWidth="1"/>
    <col min="32" max="32" width="11.42578125" style="21"/>
    <col min="33" max="16384" width="11.42578125" style="19"/>
  </cols>
  <sheetData>
    <row r="2" spans="2:31" ht="15.75" thickBot="1"/>
    <row r="3" spans="2:31" ht="16.5" thickBot="1">
      <c r="B3" s="176" t="s">
        <v>54</v>
      </c>
      <c r="C3" s="177"/>
      <c r="D3" s="177"/>
      <c r="E3" s="177"/>
      <c r="F3" s="177"/>
      <c r="G3" s="177"/>
      <c r="H3" s="177"/>
      <c r="I3" s="178"/>
      <c r="J3" s="27"/>
      <c r="K3" s="176" t="s">
        <v>63</v>
      </c>
      <c r="L3" s="177"/>
      <c r="M3" s="177"/>
      <c r="N3" s="177"/>
      <c r="O3" s="177"/>
      <c r="P3" s="177"/>
      <c r="Q3" s="177"/>
      <c r="R3" s="177"/>
      <c r="S3" s="178"/>
      <c r="T3" s="27"/>
      <c r="U3" s="176" t="s">
        <v>52</v>
      </c>
      <c r="V3" s="177"/>
      <c r="W3" s="177"/>
      <c r="X3" s="177"/>
      <c r="Y3" s="177"/>
      <c r="Z3" s="177"/>
      <c r="AA3" s="177"/>
      <c r="AB3" s="177"/>
      <c r="AC3" s="178"/>
      <c r="AE3" s="28"/>
    </row>
    <row r="4" spans="2:31" ht="15.75" thickBot="1"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E4" s="20"/>
    </row>
    <row r="5" spans="2:31" ht="16.5" thickBot="1">
      <c r="B5" s="193" t="s">
        <v>0</v>
      </c>
      <c r="C5" s="194"/>
      <c r="D5" s="195"/>
      <c r="E5" s="27"/>
      <c r="F5" s="196"/>
      <c r="G5" s="197"/>
      <c r="H5" s="197"/>
      <c r="I5" s="198"/>
      <c r="J5" s="27"/>
      <c r="K5" s="176" t="s">
        <v>110</v>
      </c>
      <c r="L5" s="177"/>
      <c r="M5" s="177"/>
      <c r="N5" s="178"/>
      <c r="O5" s="27"/>
      <c r="P5" s="176" t="s">
        <v>64</v>
      </c>
      <c r="Q5" s="177"/>
      <c r="R5" s="177"/>
      <c r="S5" s="178"/>
      <c r="T5" s="27"/>
      <c r="U5" s="161" t="s">
        <v>32</v>
      </c>
      <c r="V5" s="162"/>
      <c r="W5" s="162"/>
      <c r="X5" s="163"/>
      <c r="Y5" s="27"/>
      <c r="Z5" s="161" t="s">
        <v>33</v>
      </c>
      <c r="AA5" s="162"/>
      <c r="AB5" s="162"/>
      <c r="AC5" s="163"/>
      <c r="AE5" s="20"/>
    </row>
    <row r="6" spans="2:31" ht="15.75" thickBot="1"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Y6" s="27"/>
      <c r="AE6" s="20"/>
    </row>
    <row r="7" spans="2:31" ht="16.5" thickBot="1">
      <c r="B7" s="193" t="s">
        <v>1</v>
      </c>
      <c r="C7" s="194"/>
      <c r="D7" s="195"/>
      <c r="E7" s="27"/>
      <c r="F7" s="196"/>
      <c r="G7" s="197"/>
      <c r="H7" s="197"/>
      <c r="I7" s="198"/>
      <c r="J7" s="27"/>
      <c r="K7" s="17"/>
      <c r="L7" s="188" t="str">
        <f>IF(K7="Oui", "Condition Remplie",IF(K7="Non","Sortie du régime AE"," "))</f>
        <v xml:space="preserve"> </v>
      </c>
      <c r="M7" s="189"/>
      <c r="N7" s="190"/>
      <c r="O7" s="27"/>
      <c r="P7" s="17"/>
      <c r="Q7" s="188" t="str">
        <f>IF(P7="Oui","Condition Remplie",IF(P7="Non","Sortie du Régime AE"," "))</f>
        <v xml:space="preserve"> </v>
      </c>
      <c r="R7" s="189"/>
      <c r="S7" s="190"/>
      <c r="T7" s="27"/>
      <c r="U7" s="204" t="s">
        <v>24</v>
      </c>
      <c r="V7" s="205"/>
      <c r="W7" s="206"/>
      <c r="X7" s="41">
        <f>IF(F11=0,0,IF($F$11&gt;41640,0,IF($F$11&lt;41275,365,41640-$F$11)))</f>
        <v>365</v>
      </c>
      <c r="Y7" s="27"/>
      <c r="Z7" s="147" t="s">
        <v>24</v>
      </c>
      <c r="AA7" s="170"/>
      <c r="AB7" s="148"/>
      <c r="AC7" s="41">
        <f>IF(F11=0,0,IF($F$11&lt;=41275,365,IF($F$11&gt;=41640,42005-$F$11,365)))</f>
        <v>365</v>
      </c>
      <c r="AE7" s="29"/>
    </row>
    <row r="8" spans="2:31" ht="15.75" thickBot="1"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Y8" s="27"/>
      <c r="AE8" s="29"/>
    </row>
    <row r="9" spans="2:31" ht="15.75" thickBot="1">
      <c r="B9" s="193" t="s">
        <v>2</v>
      </c>
      <c r="C9" s="194"/>
      <c r="D9" s="195"/>
      <c r="E9" s="27"/>
      <c r="F9" s="207"/>
      <c r="G9" s="197"/>
      <c r="H9" s="197"/>
      <c r="I9" s="198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Y9" s="27"/>
      <c r="AE9" s="29"/>
    </row>
    <row r="10" spans="2:31" ht="16.5" thickBot="1">
      <c r="B10" s="27"/>
      <c r="C10" s="27"/>
      <c r="D10" s="27"/>
      <c r="E10" s="27"/>
      <c r="F10" s="27"/>
      <c r="G10" s="27"/>
      <c r="H10" s="27"/>
      <c r="I10" s="27"/>
      <c r="J10" s="27"/>
      <c r="K10" s="176" t="s">
        <v>65</v>
      </c>
      <c r="L10" s="177"/>
      <c r="M10" s="177"/>
      <c r="N10" s="177"/>
      <c r="O10" s="177"/>
      <c r="P10" s="177"/>
      <c r="Q10" s="177"/>
      <c r="R10" s="177"/>
      <c r="S10" s="178"/>
      <c r="T10" s="27"/>
      <c r="U10" s="199" t="s">
        <v>25</v>
      </c>
      <c r="V10" s="200"/>
      <c r="W10" s="200"/>
      <c r="X10" s="201"/>
      <c r="Y10" s="27"/>
      <c r="Z10" s="199" t="s">
        <v>25</v>
      </c>
      <c r="AA10" s="200"/>
      <c r="AB10" s="200"/>
      <c r="AC10" s="201"/>
      <c r="AE10" s="29"/>
    </row>
    <row r="11" spans="2:31" ht="15.75" thickBot="1">
      <c r="B11" s="208" t="s">
        <v>3</v>
      </c>
      <c r="C11" s="209"/>
      <c r="D11" s="210"/>
      <c r="E11" s="30"/>
      <c r="F11" s="211">
        <v>41275</v>
      </c>
      <c r="G11" s="212"/>
      <c r="H11" s="212"/>
      <c r="I11" s="213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Y11" s="27"/>
      <c r="AE11" s="29"/>
    </row>
    <row r="12" spans="2:31" ht="16.5" thickBot="1">
      <c r="B12" s="27"/>
      <c r="C12" s="27"/>
      <c r="D12" s="27"/>
      <c r="E12" s="27"/>
      <c r="F12" s="27"/>
      <c r="G12" s="27"/>
      <c r="H12" s="27"/>
      <c r="I12" s="27"/>
      <c r="J12" s="27"/>
      <c r="K12" s="17"/>
      <c r="L12" s="188" t="str">
        <f>IF(K12="Non","Eligible régime AE",IF(K12="Oui","Vérifier égibilité des activités"," "))</f>
        <v xml:space="preserve"> </v>
      </c>
      <c r="M12" s="189"/>
      <c r="N12" s="190"/>
      <c r="O12" s="27"/>
      <c r="P12" s="29"/>
      <c r="Q12" s="192"/>
      <c r="R12" s="192"/>
      <c r="S12" s="192"/>
      <c r="T12" s="27"/>
      <c r="U12" s="13"/>
      <c r="V12" s="13"/>
      <c r="W12" s="26" t="s">
        <v>26</v>
      </c>
      <c r="X12" s="26" t="s">
        <v>27</v>
      </c>
      <c r="Y12" s="27"/>
      <c r="Z12" s="13"/>
      <c r="AA12" s="13"/>
      <c r="AB12" s="26" t="s">
        <v>26</v>
      </c>
      <c r="AC12" s="26" t="s">
        <v>27</v>
      </c>
      <c r="AE12" s="29"/>
    </row>
    <row r="13" spans="2:31" ht="15.75" thickBot="1">
      <c r="B13" s="193" t="s">
        <v>12</v>
      </c>
      <c r="C13" s="194"/>
      <c r="D13" s="195"/>
      <c r="E13" s="27"/>
      <c r="F13" s="196"/>
      <c r="G13" s="197"/>
      <c r="H13" s="197"/>
      <c r="I13" s="198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02" t="s">
        <v>28</v>
      </c>
      <c r="V13" s="203"/>
      <c r="W13" s="42">
        <f>IF($X$7=0,0,IF(Accueil!$F$21=0,0,IF(Accueil!$F$21="Ventes","81 500",IF(Accueil!$F$21="Ventes et prestations de services BIC","81 500",IF(Accueil!$F$21="Ventes et prestations de services BNC","81 500",IF(Accueil!$F$21="Ventes et prestations de services BIC &amp; BNC","81 500",0))))))</f>
        <v>0</v>
      </c>
      <c r="X13" s="42">
        <f>IF($X$7=0,0,IF(Accueil!$F$21=0,0,IF(Accueil!$F$21="Ventes","89 600",IF(Accueil!$F$21="Ventes et prestations de services BIC","89 600",IF(Accueil!$F$21="Ventes et prestations de services BNC","89 600",IF(Accueil!$F$21="Ventes et prestations de services BIC &amp; BNC","89 600",0))))))</f>
        <v>0</v>
      </c>
      <c r="Y13" s="27"/>
      <c r="Z13" s="202" t="s">
        <v>28</v>
      </c>
      <c r="AA13" s="203"/>
      <c r="AB13" s="42">
        <f>IF($AC$7=0,0,IF(Accueil!$F$21=0,0,IF(Accueil!$F$21="Ventes","82 200",IF(Accueil!$F$21="Ventes et prestations de services BIC","82 200",IF(Accueil!$F$21="Ventes et prestations de services BNC","82 200",IF(Accueil!$F$21="Ventes et prestations de services BIC &amp; BNC","82 200",0))))))</f>
        <v>0</v>
      </c>
      <c r="AC13" s="42">
        <f>IF($AC$7=0,0,IF(Accueil!$F$21=0,0,IF(Accueil!$F$21="Ventes","90 300",IF(Accueil!$F$21="Ventes et prestations de services BIC","90 300",IF(Accueil!$F$21="Ventes et prestations de services BNC","90 300",IF(Accueil!$F$21="Ventes et prestations de services BIC &amp; BNC","90 300",0))))))</f>
        <v>0</v>
      </c>
      <c r="AE13" s="29"/>
    </row>
    <row r="14" spans="2:31" ht="15.75" thickBot="1"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147" t="s">
        <v>29</v>
      </c>
      <c r="V14" s="148"/>
      <c r="W14" s="42">
        <f>IF($X$7=0,0,IF(Accueil!$F$21=0,0,IF(Accueil!$F$21="Prestations de services BIC","32 600",IF(Accueil!$F$21="Ventes et prestations de services BIC","32 600",IF(Accueil!$F$21="Prestations de services BNC","32 600",IF(Accueil!$F$21="Ventes et prestations de services BNC","32 600",IF(Accueil!$F$21="Prestations de services BIC &amp; BNC","32 600",IF(Accueil!$F$21="Ventes et prestations de services BIC &amp; BNC","32 600",0))))))))</f>
        <v>0</v>
      </c>
      <c r="X14" s="42">
        <f>IF($X$7=0,0,IF(Accueil!$F$21=0,0,IF(Accueil!$F$21="Prestations de services BIC","34 600",IF(Accueil!$F$21="Ventes et prestations de services BIC","34 600",IF(Accueil!$F$21="Prestations de services BNC","34 600",IF(Accueil!$F$21="Ventes et prestations de services BNC","34 600",IF(Accueil!$F$21="Prestations de services BIC &amp; BNC","34 600",IF(Accueil!$F$21="Ventes et prestations de services BIC &amp; BNC","34 600",0))))))))</f>
        <v>0</v>
      </c>
      <c r="Y14" s="27"/>
      <c r="Z14" s="147" t="s">
        <v>29</v>
      </c>
      <c r="AA14" s="148"/>
      <c r="AB14" s="42">
        <f>IF($AC$7=0,0,IF(Accueil!$F$21=0,0,IF(Accueil!$F$21="Prestations de services BIC","32 900",IF(Accueil!$F$21="Ventes et prestations de services BIC","32 900",IF(Accueil!$F$21="Prestations de services BNC","32 900",IF(Accueil!$F$21="Ventes et prestations de services BNC","32 900",IF(Accueil!$F$21="Prestations de services BIC &amp; BNC","32 900",IF(Accueil!$F$21="Ventes et prestations de services BIC &amp; BNC","32 900",0))))))))</f>
        <v>0</v>
      </c>
      <c r="AC14" s="42">
        <f>IF($AC$7=0,0,IF(Accueil!$F$21=0,0,IF(Accueil!$F$21="Prestations de services BIC","34 900",IF(Accueil!$F$21="Ventes et prestations de services BIC","34 900",IF(Accueil!$F$21="Prestations de services BNC","34 900",IF(Accueil!$F$21="Ventes et prestations de services BNC","34 900",IF(Accueil!$F$21="Prestations de services BIC &amp; BNC","34 900",IF(Accueil!$F$21="Ventes et prestations de services BIC &amp; BNC","34 900",0))))))))</f>
        <v>0</v>
      </c>
      <c r="AE14" s="29"/>
    </row>
    <row r="15" spans="2:31" ht="16.5" thickBot="1">
      <c r="B15" s="193" t="s">
        <v>18</v>
      </c>
      <c r="C15" s="194"/>
      <c r="D15" s="195"/>
      <c r="E15" s="27"/>
      <c r="F15" s="196"/>
      <c r="G15" s="197"/>
      <c r="H15" s="197"/>
      <c r="I15" s="198"/>
      <c r="J15" s="27"/>
      <c r="K15" s="176" t="s">
        <v>66</v>
      </c>
      <c r="L15" s="177"/>
      <c r="M15" s="177"/>
      <c r="N15" s="177"/>
      <c r="O15" s="177"/>
      <c r="P15" s="177"/>
      <c r="Q15" s="177"/>
      <c r="R15" s="177"/>
      <c r="S15" s="178"/>
      <c r="T15" s="27"/>
      <c r="Y15" s="27"/>
    </row>
    <row r="16" spans="2:31" ht="15.75" thickBot="1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Y16" s="27"/>
    </row>
    <row r="17" spans="2:31" ht="16.5" thickBot="1">
      <c r="B17" s="193" t="s">
        <v>19</v>
      </c>
      <c r="C17" s="194"/>
      <c r="D17" s="195"/>
      <c r="E17" s="27"/>
      <c r="F17" s="196"/>
      <c r="G17" s="197"/>
      <c r="H17" s="197"/>
      <c r="I17" s="198"/>
      <c r="J17" s="27"/>
      <c r="K17" s="18"/>
      <c r="L17" s="188" t="str">
        <f>IF(K17="Oui","Eligible régime AE",IF(K17="Non","Sortie du régime AE",""))</f>
        <v/>
      </c>
      <c r="M17" s="189"/>
      <c r="N17" s="190"/>
      <c r="O17" s="27"/>
      <c r="P17" s="27"/>
      <c r="Q17" s="27"/>
      <c r="R17" s="27"/>
      <c r="S17" s="27"/>
      <c r="T17" s="27"/>
      <c r="U17" s="199" t="s">
        <v>30</v>
      </c>
      <c r="V17" s="200"/>
      <c r="W17" s="200"/>
      <c r="X17" s="201"/>
      <c r="Y17" s="27"/>
      <c r="Z17" s="199" t="s">
        <v>30</v>
      </c>
      <c r="AA17" s="200"/>
      <c r="AB17" s="200"/>
      <c r="AC17" s="201"/>
      <c r="AE17" s="31"/>
    </row>
    <row r="18" spans="2:31" ht="15.75" thickBot="1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Y18" s="27"/>
      <c r="AE18" s="29"/>
    </row>
    <row r="19" spans="2:31" ht="15.75" thickBot="1">
      <c r="B19" s="193" t="s">
        <v>23</v>
      </c>
      <c r="C19" s="194"/>
      <c r="D19" s="195"/>
      <c r="E19" s="27"/>
      <c r="F19" s="196"/>
      <c r="G19" s="197"/>
      <c r="H19" s="197"/>
      <c r="I19" s="198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191"/>
      <c r="V19" s="191"/>
      <c r="W19" s="26" t="s">
        <v>26</v>
      </c>
      <c r="X19" s="26" t="s">
        <v>27</v>
      </c>
      <c r="Z19" s="23"/>
      <c r="AA19" s="24"/>
      <c r="AB19" s="26" t="s">
        <v>26</v>
      </c>
      <c r="AC19" s="26" t="s">
        <v>27</v>
      </c>
      <c r="AE19" s="29"/>
    </row>
    <row r="20" spans="2:31" ht="15.75" thickBo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47" t="s">
        <v>28</v>
      </c>
      <c r="V20" s="148"/>
      <c r="W20" s="43">
        <f>IF($X$7=0,0,IF($W$13=0,0,$W$13*$X$7/365))</f>
        <v>0</v>
      </c>
      <c r="X20" s="43">
        <f>IF($X$7=0,0,IF($X$13=0,0,$X$13*$X$7/365))</f>
        <v>0</v>
      </c>
      <c r="Z20" s="147" t="s">
        <v>28</v>
      </c>
      <c r="AA20" s="148"/>
      <c r="AB20" s="43">
        <f>IF($AC$7=0,0,IF($AB$13=0,0,$AB$13*$AC$7/365))</f>
        <v>0</v>
      </c>
      <c r="AC20" s="43">
        <f>IF($AC$7=0,0,IF($AC$13=0,0,$AC$13*$AC$7/365))</f>
        <v>0</v>
      </c>
      <c r="AE20" s="32"/>
    </row>
    <row r="21" spans="2:31" ht="15.75" thickBot="1">
      <c r="B21" s="193" t="s">
        <v>34</v>
      </c>
      <c r="C21" s="194"/>
      <c r="D21" s="195"/>
      <c r="E21" s="27"/>
      <c r="F21" s="196"/>
      <c r="G21" s="197"/>
      <c r="H21" s="197"/>
      <c r="I21" s="198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147" t="s">
        <v>29</v>
      </c>
      <c r="V21" s="148"/>
      <c r="W21" s="43">
        <f>IF($X$7=0,0,IF($W$14=" "," ",$W$14*$X$7/365))</f>
        <v>0</v>
      </c>
      <c r="X21" s="43">
        <f>IF($X$7=0,0,IF($X$14=" "," ",$X$14*$X$7/365))</f>
        <v>0</v>
      </c>
      <c r="Z21" s="147" t="s">
        <v>29</v>
      </c>
      <c r="AA21" s="148"/>
      <c r="AB21" s="43">
        <f>IF($AC$7=0,0,IF($AB$14=0,0,$AB$14*$AC$7/365))</f>
        <v>0</v>
      </c>
      <c r="AC21" s="43">
        <f>IF($AC$7=0,0,IF($AC$14=0,0,$AC$14*$AC$7/365))</f>
        <v>0</v>
      </c>
      <c r="AE21" s="32"/>
    </row>
    <row r="22" spans="2:31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AE22" s="32"/>
    </row>
    <row r="23" spans="2:31" ht="15.75" thickBot="1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AE23" s="32"/>
    </row>
    <row r="24" spans="2:31" ht="15.75" thickBot="1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99" t="s">
        <v>31</v>
      </c>
      <c r="V24" s="200"/>
      <c r="W24" s="200"/>
      <c r="X24" s="200"/>
      <c r="Y24" s="200"/>
      <c r="Z24" s="200"/>
      <c r="AA24" s="200"/>
      <c r="AB24" s="200"/>
      <c r="AC24" s="201"/>
      <c r="AE24" s="32"/>
    </row>
    <row r="25" spans="2:31" ht="16.5" thickBot="1">
      <c r="B25" s="27"/>
      <c r="C25" s="27"/>
      <c r="D25" s="27"/>
      <c r="E25" s="27"/>
      <c r="F25" s="176" t="s">
        <v>53</v>
      </c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8"/>
      <c r="T25" s="27"/>
      <c r="AE25" s="32"/>
    </row>
    <row r="26" spans="2:31" ht="15.75" thickBot="1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199" t="s">
        <v>71</v>
      </c>
      <c r="V26" s="200"/>
      <c r="W26" s="200"/>
      <c r="X26" s="201"/>
      <c r="Z26" s="199" t="s">
        <v>72</v>
      </c>
      <c r="AA26" s="200"/>
      <c r="AB26" s="200"/>
      <c r="AC26" s="201"/>
      <c r="AE26" s="32"/>
    </row>
    <row r="27" spans="2:31">
      <c r="B27" s="27"/>
      <c r="C27" s="27"/>
      <c r="D27" s="27"/>
      <c r="E27" s="27"/>
      <c r="F27" s="173" t="s">
        <v>9</v>
      </c>
      <c r="G27" s="174"/>
      <c r="H27" s="174"/>
      <c r="I27" s="175"/>
      <c r="J27" s="27"/>
      <c r="K27" s="173" t="s">
        <v>10</v>
      </c>
      <c r="L27" s="174"/>
      <c r="M27" s="174"/>
      <c r="N27" s="175"/>
      <c r="O27" s="27"/>
      <c r="P27" s="173" t="s">
        <v>11</v>
      </c>
      <c r="Q27" s="174"/>
      <c r="R27" s="174"/>
      <c r="S27" s="175"/>
      <c r="T27" s="27"/>
      <c r="AE27" s="32"/>
    </row>
    <row r="28" spans="2:31">
      <c r="B28" s="191"/>
      <c r="C28" s="192"/>
      <c r="D28" s="27"/>
      <c r="E28" s="27"/>
      <c r="F28" s="33" t="s">
        <v>6</v>
      </c>
      <c r="G28" s="34" t="s">
        <v>7</v>
      </c>
      <c r="H28" s="35" t="s">
        <v>6</v>
      </c>
      <c r="I28" s="36" t="s">
        <v>7</v>
      </c>
      <c r="J28" s="27"/>
      <c r="K28" s="33" t="s">
        <v>6</v>
      </c>
      <c r="L28" s="34" t="s">
        <v>7</v>
      </c>
      <c r="M28" s="35" t="s">
        <v>6</v>
      </c>
      <c r="N28" s="36" t="s">
        <v>7</v>
      </c>
      <c r="O28" s="27"/>
      <c r="P28" s="33" t="s">
        <v>6</v>
      </c>
      <c r="Q28" s="34" t="s">
        <v>7</v>
      </c>
      <c r="R28" s="35" t="s">
        <v>6</v>
      </c>
      <c r="S28" s="36" t="s">
        <v>7</v>
      </c>
      <c r="T28" s="27"/>
      <c r="U28" s="25"/>
      <c r="V28" s="25"/>
      <c r="W28" s="26" t="s">
        <v>26</v>
      </c>
      <c r="X28" s="26" t="s">
        <v>27</v>
      </c>
      <c r="Z28" s="25"/>
      <c r="AA28" s="25"/>
      <c r="AB28" s="26" t="s">
        <v>26</v>
      </c>
      <c r="AC28" s="26" t="s">
        <v>27</v>
      </c>
      <c r="AE28" s="32"/>
    </row>
    <row r="29" spans="2:31">
      <c r="B29" s="27"/>
      <c r="C29" s="27"/>
      <c r="D29" s="27"/>
      <c r="E29" s="27"/>
      <c r="F29" s="179" t="s">
        <v>4</v>
      </c>
      <c r="G29" s="180"/>
      <c r="H29" s="179" t="s">
        <v>5</v>
      </c>
      <c r="I29" s="180"/>
      <c r="J29" s="27"/>
      <c r="K29" s="179" t="s">
        <v>4</v>
      </c>
      <c r="L29" s="180"/>
      <c r="M29" s="179" t="s">
        <v>5</v>
      </c>
      <c r="N29" s="180"/>
      <c r="O29" s="27"/>
      <c r="P29" s="179" t="s">
        <v>4</v>
      </c>
      <c r="Q29" s="180"/>
      <c r="R29" s="179" t="s">
        <v>5</v>
      </c>
      <c r="S29" s="180"/>
      <c r="T29" s="27"/>
      <c r="U29" s="147" t="s">
        <v>28</v>
      </c>
      <c r="V29" s="148"/>
      <c r="W29" s="37"/>
      <c r="X29" s="37"/>
      <c r="Z29" s="147" t="s">
        <v>28</v>
      </c>
      <c r="AA29" s="148"/>
      <c r="AB29" s="37"/>
      <c r="AC29" s="37"/>
      <c r="AE29" s="32"/>
    </row>
    <row r="30" spans="2:31">
      <c r="B30" s="27"/>
      <c r="C30" s="27"/>
      <c r="D30" s="27"/>
      <c r="E30" s="27"/>
      <c r="F30" s="182"/>
      <c r="G30" s="182"/>
      <c r="H30" s="182"/>
      <c r="I30" s="182"/>
      <c r="J30" s="27"/>
      <c r="K30" s="182"/>
      <c r="L30" s="182"/>
      <c r="M30" s="182"/>
      <c r="N30" s="182"/>
      <c r="O30" s="27"/>
      <c r="P30" s="182"/>
      <c r="Q30" s="182"/>
      <c r="R30" s="182"/>
      <c r="S30" s="182"/>
      <c r="T30" s="27"/>
      <c r="U30" s="147" t="s">
        <v>29</v>
      </c>
      <c r="V30" s="148"/>
      <c r="W30" s="37"/>
      <c r="X30" s="37"/>
      <c r="Z30" s="147" t="s">
        <v>29</v>
      </c>
      <c r="AA30" s="148"/>
      <c r="AB30" s="37"/>
      <c r="AC30" s="37"/>
    </row>
    <row r="31" spans="2:31">
      <c r="B31" s="11"/>
      <c r="C31" s="11"/>
      <c r="D31" s="11"/>
      <c r="E31" s="11"/>
      <c r="F31" s="183"/>
      <c r="G31" s="183"/>
      <c r="H31" s="183"/>
      <c r="I31" s="183"/>
      <c r="J31" s="27"/>
      <c r="K31" s="183"/>
      <c r="L31" s="183"/>
      <c r="M31" s="183"/>
      <c r="N31" s="183"/>
      <c r="O31" s="27"/>
      <c r="P31" s="183"/>
      <c r="Q31" s="183"/>
      <c r="R31" s="183"/>
      <c r="S31" s="183"/>
      <c r="T31" s="27"/>
    </row>
    <row r="32" spans="2:31">
      <c r="B32" s="11"/>
      <c r="C32" s="11"/>
      <c r="D32" s="11"/>
      <c r="E32" s="11"/>
      <c r="F32" s="184"/>
      <c r="G32" s="184"/>
      <c r="H32" s="184"/>
      <c r="I32" s="184"/>
      <c r="J32" s="11"/>
      <c r="K32" s="184"/>
      <c r="L32" s="184"/>
      <c r="M32" s="184"/>
      <c r="N32" s="184"/>
      <c r="O32" s="27"/>
      <c r="P32" s="184"/>
      <c r="Q32" s="184"/>
      <c r="R32" s="184"/>
      <c r="S32" s="184"/>
      <c r="T32" s="27"/>
      <c r="AE32" s="31"/>
    </row>
    <row r="33" spans="2:31">
      <c r="B33" s="11"/>
      <c r="C33" s="27"/>
      <c r="D33" s="27"/>
      <c r="E33" s="27"/>
      <c r="F33" s="179" t="s">
        <v>8</v>
      </c>
      <c r="G33" s="180"/>
      <c r="H33" s="181" t="s">
        <v>8</v>
      </c>
      <c r="I33" s="180"/>
      <c r="J33" s="27"/>
      <c r="K33" s="179" t="s">
        <v>8</v>
      </c>
      <c r="L33" s="180"/>
      <c r="M33" s="181" t="s">
        <v>8</v>
      </c>
      <c r="N33" s="180"/>
      <c r="O33" s="27"/>
      <c r="P33" s="179" t="s">
        <v>8</v>
      </c>
      <c r="Q33" s="180"/>
      <c r="R33" s="181" t="s">
        <v>8</v>
      </c>
      <c r="S33" s="180"/>
      <c r="T33" s="27"/>
      <c r="AE33" s="29"/>
    </row>
    <row r="34" spans="2:31">
      <c r="B34" s="11"/>
      <c r="C34" s="27"/>
      <c r="D34" s="27"/>
      <c r="E34" s="27"/>
      <c r="F34" s="182"/>
      <c r="G34" s="185"/>
      <c r="H34" s="182"/>
      <c r="I34" s="182"/>
      <c r="J34" s="27"/>
      <c r="K34" s="182"/>
      <c r="L34" s="182"/>
      <c r="M34" s="182"/>
      <c r="N34" s="182"/>
      <c r="O34" s="27"/>
      <c r="P34" s="182"/>
      <c r="Q34" s="182"/>
      <c r="R34" s="182"/>
      <c r="S34" s="182"/>
      <c r="T34" s="27"/>
      <c r="AE34" s="29"/>
    </row>
    <row r="35" spans="2:31">
      <c r="B35" s="11"/>
      <c r="C35" s="27"/>
      <c r="D35" s="27"/>
      <c r="E35" s="27"/>
      <c r="F35" s="183"/>
      <c r="G35" s="186"/>
      <c r="H35" s="183"/>
      <c r="I35" s="183"/>
      <c r="J35" s="27"/>
      <c r="K35" s="183"/>
      <c r="L35" s="183"/>
      <c r="M35" s="183"/>
      <c r="N35" s="183"/>
      <c r="O35" s="27"/>
      <c r="P35" s="183"/>
      <c r="Q35" s="183"/>
      <c r="R35" s="183"/>
      <c r="S35" s="183"/>
      <c r="T35" s="27"/>
      <c r="AE35" s="32"/>
    </row>
    <row r="36" spans="2:31">
      <c r="B36" s="11"/>
      <c r="C36" s="27"/>
      <c r="D36" s="27"/>
      <c r="E36" s="27"/>
      <c r="F36" s="184"/>
      <c r="G36" s="187"/>
      <c r="H36" s="184"/>
      <c r="I36" s="184"/>
      <c r="J36" s="27"/>
      <c r="K36" s="184"/>
      <c r="L36" s="184"/>
      <c r="M36" s="184"/>
      <c r="N36" s="184"/>
      <c r="O36" s="27"/>
      <c r="P36" s="184"/>
      <c r="Q36" s="184"/>
      <c r="R36" s="184"/>
      <c r="S36" s="184"/>
      <c r="T36" s="27"/>
      <c r="AE36" s="32"/>
    </row>
    <row r="37" spans="2:31">
      <c r="B37" s="11"/>
      <c r="C37" s="27"/>
      <c r="D37" s="27"/>
      <c r="E37" s="27"/>
      <c r="F37" s="27"/>
      <c r="G37" s="27"/>
      <c r="H37" s="27"/>
      <c r="I37" s="27"/>
      <c r="J37" s="27"/>
      <c r="T37" s="27"/>
      <c r="AE37" s="32"/>
    </row>
    <row r="38" spans="2:31">
      <c r="B38" s="27"/>
      <c r="C38" s="27"/>
      <c r="D38" s="27"/>
      <c r="E38" s="27"/>
      <c r="F38" s="27"/>
      <c r="G38" s="27"/>
      <c r="H38" s="27"/>
      <c r="I38" s="27"/>
      <c r="J38" s="27"/>
      <c r="T38" s="27"/>
      <c r="AE38" s="32"/>
    </row>
    <row r="39" spans="2:31">
      <c r="B39" s="27"/>
      <c r="C39" s="27"/>
      <c r="D39" s="27"/>
      <c r="E39" s="27"/>
      <c r="J39" s="27"/>
      <c r="T39" s="27"/>
      <c r="AE39" s="32"/>
    </row>
    <row r="40" spans="2:31">
      <c r="B40" s="27"/>
      <c r="C40" s="27"/>
      <c r="D40" s="27"/>
      <c r="E40" s="27"/>
      <c r="J40" s="27"/>
      <c r="T40" s="27"/>
      <c r="AE40" s="32"/>
    </row>
    <row r="41" spans="2:31">
      <c r="B41" s="27"/>
      <c r="C41" s="27"/>
      <c r="D41" s="27"/>
      <c r="E41" s="27"/>
      <c r="J41" s="27"/>
      <c r="T41" s="27"/>
      <c r="AE41" s="32"/>
    </row>
    <row r="42" spans="2:31">
      <c r="B42" s="27"/>
      <c r="C42" s="27"/>
      <c r="D42" s="27"/>
      <c r="E42" s="27"/>
      <c r="J42" s="27"/>
      <c r="T42" s="27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32"/>
    </row>
    <row r="43" spans="2:31">
      <c r="B43" s="27"/>
      <c r="C43" s="27"/>
      <c r="D43" s="27"/>
      <c r="E43" s="27"/>
      <c r="J43" s="27"/>
      <c r="T43" s="27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32"/>
    </row>
    <row r="44" spans="2:31">
      <c r="F44" s="27"/>
      <c r="G44" s="27"/>
      <c r="H44" s="27"/>
      <c r="I44" s="27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</row>
    <row r="45" spans="2:31">
      <c r="F45" s="27"/>
      <c r="G45" s="27"/>
      <c r="H45" s="27"/>
      <c r="I45" s="27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</row>
    <row r="46" spans="2:31"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</row>
    <row r="47" spans="2:31"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</row>
    <row r="48" spans="2:31"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</row>
    <row r="49" spans="15:31"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</row>
    <row r="51" spans="15:31">
      <c r="O51" s="22"/>
      <c r="P51" s="22"/>
    </row>
    <row r="52" spans="15:31">
      <c r="O52" s="4"/>
      <c r="P52" s="4"/>
    </row>
  </sheetData>
  <sheetProtection selectLockedCells="1"/>
  <mergeCells count="95">
    <mergeCell ref="B19:D19"/>
    <mergeCell ref="F19:I19"/>
    <mergeCell ref="B5:D5"/>
    <mergeCell ref="B7:D7"/>
    <mergeCell ref="B9:D9"/>
    <mergeCell ref="F9:I9"/>
    <mergeCell ref="B11:D11"/>
    <mergeCell ref="F11:I11"/>
    <mergeCell ref="B13:D13"/>
    <mergeCell ref="F13:I13"/>
    <mergeCell ref="B17:D17"/>
    <mergeCell ref="F17:I17"/>
    <mergeCell ref="B15:D15"/>
    <mergeCell ref="F15:I15"/>
    <mergeCell ref="Q7:S7"/>
    <mergeCell ref="L12:N12"/>
    <mergeCell ref="B3:I3"/>
    <mergeCell ref="F5:I5"/>
    <mergeCell ref="F7:I7"/>
    <mergeCell ref="Q12:S12"/>
    <mergeCell ref="Z30:AA30"/>
    <mergeCell ref="U29:V29"/>
    <mergeCell ref="P5:S5"/>
    <mergeCell ref="K10:S10"/>
    <mergeCell ref="U3:AC3"/>
    <mergeCell ref="U24:AC24"/>
    <mergeCell ref="U26:X26"/>
    <mergeCell ref="Z26:AC26"/>
    <mergeCell ref="U13:V13"/>
    <mergeCell ref="U19:V19"/>
    <mergeCell ref="U5:X5"/>
    <mergeCell ref="U17:X17"/>
    <mergeCell ref="U7:W7"/>
    <mergeCell ref="K3:S3"/>
    <mergeCell ref="K5:N5"/>
    <mergeCell ref="L7:N7"/>
    <mergeCell ref="B21:D21"/>
    <mergeCell ref="F21:I21"/>
    <mergeCell ref="U30:V30"/>
    <mergeCell ref="Z5:AC5"/>
    <mergeCell ref="Z7:AB7"/>
    <mergeCell ref="Z10:AC10"/>
    <mergeCell ref="Z13:AA13"/>
    <mergeCell ref="Z14:AA14"/>
    <mergeCell ref="Z17:AC17"/>
    <mergeCell ref="Z20:AA20"/>
    <mergeCell ref="Z21:AA21"/>
    <mergeCell ref="U20:V20"/>
    <mergeCell ref="U21:V21"/>
    <mergeCell ref="U10:X10"/>
    <mergeCell ref="U14:V14"/>
    <mergeCell ref="Z29:AA29"/>
    <mergeCell ref="K15:S15"/>
    <mergeCell ref="L17:N17"/>
    <mergeCell ref="B28:C28"/>
    <mergeCell ref="L30:L32"/>
    <mergeCell ref="M30:M32"/>
    <mergeCell ref="N30:N32"/>
    <mergeCell ref="P29:Q29"/>
    <mergeCell ref="K29:L29"/>
    <mergeCell ref="M29:N29"/>
    <mergeCell ref="P30:P32"/>
    <mergeCell ref="Q30:Q32"/>
    <mergeCell ref="K30:K32"/>
    <mergeCell ref="I30:I32"/>
    <mergeCell ref="F30:F32"/>
    <mergeCell ref="G30:G32"/>
    <mergeCell ref="F29:G29"/>
    <mergeCell ref="Q34:Q36"/>
    <mergeCell ref="R34:R36"/>
    <mergeCell ref="S34:S36"/>
    <mergeCell ref="M34:M36"/>
    <mergeCell ref="N34:N36"/>
    <mergeCell ref="F34:F36"/>
    <mergeCell ref="G34:G36"/>
    <mergeCell ref="H34:H36"/>
    <mergeCell ref="I34:I36"/>
    <mergeCell ref="P34:P36"/>
    <mergeCell ref="K34:K36"/>
    <mergeCell ref="L34:L36"/>
    <mergeCell ref="K27:N27"/>
    <mergeCell ref="P27:S27"/>
    <mergeCell ref="F25:S25"/>
    <mergeCell ref="F27:I27"/>
    <mergeCell ref="F33:G33"/>
    <mergeCell ref="H33:I33"/>
    <mergeCell ref="P33:Q33"/>
    <mergeCell ref="R33:S33"/>
    <mergeCell ref="K33:L33"/>
    <mergeCell ref="M33:N33"/>
    <mergeCell ref="H29:I29"/>
    <mergeCell ref="H30:H32"/>
    <mergeCell ref="R29:S29"/>
    <mergeCell ref="R30:R32"/>
    <mergeCell ref="S30:S32"/>
  </mergeCells>
  <conditionalFormatting sqref="P20:P23">
    <cfRule type="colorScale" priority="148">
      <colorScale>
        <cfvo type="min" val="0"/>
        <cfvo type="max" val="0"/>
        <color rgb="FFFF7128"/>
        <color rgb="FFFFEF9C"/>
      </colorScale>
    </cfRule>
  </conditionalFormatting>
  <conditionalFormatting sqref="L7:N7">
    <cfRule type="expression" dxfId="837" priority="83">
      <formula>$K$7="Oui"</formula>
    </cfRule>
    <cfRule type="expression" dxfId="836" priority="86">
      <formula>$K$7="Non"</formula>
    </cfRule>
  </conditionalFormatting>
  <conditionalFormatting sqref="Q7:S7">
    <cfRule type="expression" dxfId="835" priority="82">
      <formula>$P$7="Oui"</formula>
    </cfRule>
    <cfRule type="expression" dxfId="834" priority="84">
      <formula>$P$7="Non"</formula>
    </cfRule>
  </conditionalFormatting>
  <conditionalFormatting sqref="K7">
    <cfRule type="expression" dxfId="833" priority="79">
      <formula>$K$7=0</formula>
    </cfRule>
  </conditionalFormatting>
  <conditionalFormatting sqref="P7">
    <cfRule type="expression" dxfId="832" priority="78">
      <formula>$P$7=0</formula>
    </cfRule>
  </conditionalFormatting>
  <conditionalFormatting sqref="L12:N12">
    <cfRule type="expression" dxfId="831" priority="75">
      <formula>$K$12="Non"</formula>
    </cfRule>
    <cfRule type="expression" dxfId="830" priority="76">
      <formula>$K$12="Oui"</formula>
    </cfRule>
  </conditionalFormatting>
  <conditionalFormatting sqref="L17:N17">
    <cfRule type="expression" dxfId="829" priority="72">
      <formula>$K$17="Non"</formula>
    </cfRule>
    <cfRule type="expression" dxfId="828" priority="73">
      <formula>$K$17="Oui"</formula>
    </cfRule>
  </conditionalFormatting>
  <conditionalFormatting sqref="K12">
    <cfRule type="expression" dxfId="827" priority="71">
      <formula>$K$12=0</formula>
    </cfRule>
  </conditionalFormatting>
  <conditionalFormatting sqref="K17">
    <cfRule type="expression" dxfId="826" priority="70">
      <formula>$K$17=0</formula>
    </cfRule>
  </conditionalFormatting>
  <conditionalFormatting sqref="F11:I11">
    <cfRule type="expression" dxfId="825" priority="69">
      <formula>$F$11=0</formula>
    </cfRule>
  </conditionalFormatting>
  <conditionalFormatting sqref="F13:I13">
    <cfRule type="expression" dxfId="824" priority="68">
      <formula>$F$13=0</formula>
    </cfRule>
  </conditionalFormatting>
  <conditionalFormatting sqref="F15:I15">
    <cfRule type="expression" dxfId="823" priority="67">
      <formula>$F$15=0</formula>
    </cfRule>
  </conditionalFormatting>
  <conditionalFormatting sqref="F17:I17">
    <cfRule type="expression" dxfId="822" priority="66">
      <formula>$F$17=0</formula>
    </cfRule>
  </conditionalFormatting>
  <conditionalFormatting sqref="F19:I19">
    <cfRule type="expression" dxfId="821" priority="65">
      <formula>$F$19=0</formula>
    </cfRule>
  </conditionalFormatting>
  <conditionalFormatting sqref="F30:F32">
    <cfRule type="expression" dxfId="820" priority="47">
      <formula>AND($F$13="Artisan",$F$15="Mensuel",$F$17="Non",$F$19="Non")</formula>
    </cfRule>
  </conditionalFormatting>
  <conditionalFormatting sqref="G30:G32">
    <cfRule type="expression" dxfId="819" priority="46">
      <formula>AND($F$13="Artisan",$F$15="Trimestriel",$F$17="Non",$F$19="Non")</formula>
    </cfRule>
  </conditionalFormatting>
  <conditionalFormatting sqref="F34:F36">
    <cfRule type="expression" dxfId="818" priority="45">
      <formula>AND($F$13="Artisan",$F$15="Mensuel",$F$17="Non",$F$19="Oui")</formula>
    </cfRule>
  </conditionalFormatting>
  <conditionalFormatting sqref="G34:G36">
    <cfRule type="expression" dxfId="817" priority="43">
      <formula>AND($F$13="Artisan",$F$15="Trimestriel",$F$17="Non",$F$19="Oui")</formula>
    </cfRule>
  </conditionalFormatting>
  <conditionalFormatting sqref="H30:H32">
    <cfRule type="expression" dxfId="816" priority="41">
      <formula>AND($F$13="Artisan",$F$15="Mensuel",$F$17="Oui",$F$19="Non")</formula>
    </cfRule>
  </conditionalFormatting>
  <conditionalFormatting sqref="I30:I32">
    <cfRule type="expression" dxfId="815" priority="40">
      <formula>AND($F$13="Artisan",$F$15="Trimestriel",$F$17="Oui",$F$19="Non")</formula>
    </cfRule>
  </conditionalFormatting>
  <conditionalFormatting sqref="H34:H36">
    <cfRule type="expression" dxfId="814" priority="39">
      <formula>AND($F$13="Artisan",$F$15="Mensuel",$F$17="Oui",$F$19="Oui")</formula>
    </cfRule>
  </conditionalFormatting>
  <conditionalFormatting sqref="I34:I36">
    <cfRule type="expression" dxfId="813" priority="38">
      <formula>AND($F$13="Artisan",$F$15="Trimestriel",$F$17="Oui",$F$19="Oui")</formula>
    </cfRule>
  </conditionalFormatting>
  <conditionalFormatting sqref="F27:I27">
    <cfRule type="expression" dxfId="812" priority="37">
      <formula>$F$13="Artisan"</formula>
    </cfRule>
  </conditionalFormatting>
  <conditionalFormatting sqref="K30:K32">
    <cfRule type="expression" dxfId="811" priority="36">
      <formula>AND($F$13="Commerçant",$F$15="Mensuel",$F$17="Non",$F$19="Non")</formula>
    </cfRule>
  </conditionalFormatting>
  <conditionalFormatting sqref="L30:L32">
    <cfRule type="expression" dxfId="810" priority="34">
      <formula>AND($F$13="Commerçant",$F$15="Trimestriel",$F$17="Non",$F$19="Non")</formula>
    </cfRule>
  </conditionalFormatting>
  <conditionalFormatting sqref="K34:K36">
    <cfRule type="expression" dxfId="809" priority="33">
      <formula>AND($F$13="Commerçant",$F$15="Mensuel",$F$17="Non",$F$19="Oui")</formula>
    </cfRule>
  </conditionalFormatting>
  <conditionalFormatting sqref="L34:L36">
    <cfRule type="expression" dxfId="808" priority="32">
      <formula>AND($F$13="Commerçant",$F$15="Trimestriel",$F$17="Non",$F$19="Oui")</formula>
    </cfRule>
  </conditionalFormatting>
  <conditionalFormatting sqref="M30:M32">
    <cfRule type="expression" dxfId="807" priority="31">
      <formula>AND($F$13="Commerçant",$F$15="Mensuel",$F$17="Oui",$F$19="Non")</formula>
    </cfRule>
  </conditionalFormatting>
  <conditionalFormatting sqref="N30:N32">
    <cfRule type="expression" dxfId="806" priority="30">
      <formula>AND($F$13="Commerçant",$F$15="trimestriel",$F$17="Oui",$F$19="Non")</formula>
    </cfRule>
  </conditionalFormatting>
  <conditionalFormatting sqref="M34:M36">
    <cfRule type="expression" dxfId="805" priority="29">
      <formula>AND($F$13="Commerçant",$F$15="Mensuel",$F$17="Oui",$F$19="Oui")</formula>
    </cfRule>
  </conditionalFormatting>
  <conditionalFormatting sqref="N34:N36">
    <cfRule type="expression" dxfId="804" priority="28">
      <formula>AND($F$13="Commerçant",$F$15="Trimestriel",$F$17="Oui",$F$19="Oui")</formula>
    </cfRule>
  </conditionalFormatting>
  <conditionalFormatting sqref="P30:P32">
    <cfRule type="expression" dxfId="803" priority="26">
      <formula>AND($F$13="Profession libérale",$F$15="Mensuel",$F$17="Non",$F$19="Non")</formula>
    </cfRule>
  </conditionalFormatting>
  <conditionalFormatting sqref="Q30:Q32">
    <cfRule type="expression" dxfId="802" priority="24">
      <formula>AND($F$13="Profession libérale",$F$15="Trimestriel",$F$17="Non",$F$19="Non")</formula>
    </cfRule>
  </conditionalFormatting>
  <conditionalFormatting sqref="P34:P36">
    <cfRule type="expression" dxfId="801" priority="22">
      <formula>AND($F$13="Profession libérale",$F$15="Mensuel",$F$17="Non",$F$19="Oui")</formula>
    </cfRule>
  </conditionalFormatting>
  <conditionalFormatting sqref="Q34:Q36">
    <cfRule type="expression" dxfId="800" priority="20">
      <formula>AND($F$13="Profession libérale",$F$15="Trimestriel",$F$17="Non",$F$19="Oui")</formula>
    </cfRule>
  </conditionalFormatting>
  <conditionalFormatting sqref="R30:R32">
    <cfRule type="expression" dxfId="799" priority="18">
      <formula>AND($F$13="Profession libérale",$F$15="Mensuel",$F$17="Oui",$F$19="Non")</formula>
    </cfRule>
  </conditionalFormatting>
  <conditionalFormatting sqref="S30:S32">
    <cfRule type="expression" dxfId="798" priority="17">
      <formula>AND($F$13="Profession libérale",$F$15="Trimestriel",$F$17="Oui",$F$19="Non")</formula>
    </cfRule>
  </conditionalFormatting>
  <conditionalFormatting sqref="R34:R36">
    <cfRule type="expression" dxfId="797" priority="16">
      <formula>AND($F$13="Profession libérale",$F$15="Mensuel",$F$17="Oui",$F$19="Oui")</formula>
    </cfRule>
  </conditionalFormatting>
  <conditionalFormatting sqref="S34:S36">
    <cfRule type="expression" dxfId="796" priority="15">
      <formula>AND($F$13="Profession libérale",$F$15="Trimestriel",$F$17="Oui",$F$19="Oui")</formula>
    </cfRule>
  </conditionalFormatting>
  <conditionalFormatting sqref="W29">
    <cfRule type="iconSet" priority="1">
      <iconSet iconSet="3Symbols2" reverse="1">
        <cfvo type="percent" val="0"/>
        <cfvo type="formula" val="$W$20"/>
        <cfvo type="formula" val="$W$20" gte="0"/>
      </iconSet>
    </cfRule>
    <cfRule type="expression" dxfId="795" priority="2">
      <formula>$W$29=0</formula>
    </cfRule>
  </conditionalFormatting>
  <conditionalFormatting sqref="X29">
    <cfRule type="expression" dxfId="794" priority="510">
      <formula>$X$29=0</formula>
    </cfRule>
    <cfRule type="iconSet" priority="511">
      <iconSet iconSet="3Symbols2" reverse="1">
        <cfvo type="percent" val="0"/>
        <cfvo type="formula" val="$X$20"/>
        <cfvo type="formula" val="$X$20" gte="0"/>
      </iconSet>
    </cfRule>
  </conditionalFormatting>
  <conditionalFormatting sqref="W30">
    <cfRule type="expression" dxfId="793" priority="512">
      <formula>$W$30=0</formula>
    </cfRule>
    <cfRule type="iconSet" priority="513">
      <iconSet iconSet="3Symbols2" reverse="1">
        <cfvo type="percent" val="0"/>
        <cfvo type="formula" val="$W$21"/>
        <cfvo type="formula" val="$W$21" gte="0"/>
      </iconSet>
    </cfRule>
  </conditionalFormatting>
  <conditionalFormatting sqref="X30">
    <cfRule type="expression" dxfId="792" priority="514">
      <formula>$X$30=0</formula>
    </cfRule>
    <cfRule type="iconSet" priority="515">
      <iconSet iconSet="3Symbols2" reverse="1">
        <cfvo type="percent" val="0"/>
        <cfvo type="formula" val="$X$21"/>
        <cfvo type="formula" val="$X$21" gte="0"/>
      </iconSet>
    </cfRule>
  </conditionalFormatting>
  <conditionalFormatting sqref="AB29">
    <cfRule type="expression" dxfId="791" priority="516">
      <formula>$AB$29=0</formula>
    </cfRule>
    <cfRule type="iconSet" priority="517">
      <iconSet iconSet="3Symbols2" reverse="1">
        <cfvo type="percent" val="0"/>
        <cfvo type="formula" val="$AB$20"/>
        <cfvo type="formula" val="$AB$20" gte="0"/>
      </iconSet>
    </cfRule>
  </conditionalFormatting>
  <conditionalFormatting sqref="AC29">
    <cfRule type="expression" dxfId="790" priority="518">
      <formula>$AC$29=0</formula>
    </cfRule>
    <cfRule type="iconSet" priority="519">
      <iconSet iconSet="3Symbols2" reverse="1">
        <cfvo type="percent" val="0"/>
        <cfvo type="formula" val="$AC$20"/>
        <cfvo type="formula" val="$AC$20" gte="0"/>
      </iconSet>
    </cfRule>
  </conditionalFormatting>
  <conditionalFormatting sqref="AB30">
    <cfRule type="expression" dxfId="789" priority="520">
      <formula>$AB$30=0</formula>
    </cfRule>
    <cfRule type="iconSet" priority="521">
      <iconSet iconSet="3Symbols2" reverse="1">
        <cfvo type="percent" val="0"/>
        <cfvo type="formula" val="$AB$21"/>
        <cfvo type="formula" val="$AB$21" gte="0"/>
      </iconSet>
    </cfRule>
  </conditionalFormatting>
  <conditionalFormatting sqref="AC30">
    <cfRule type="expression" dxfId="788" priority="522">
      <formula>$AC$30=0</formula>
    </cfRule>
    <cfRule type="iconSet" priority="523">
      <iconSet iconSet="3Symbols2" reverse="1">
        <cfvo type="percent" val="0"/>
        <cfvo type="formula" val="$AC$21"/>
        <cfvo type="formula" val="$AC$21" gte="0"/>
      </iconSet>
    </cfRule>
  </conditionalFormatting>
  <conditionalFormatting sqref="F21:I21">
    <cfRule type="expression" dxfId="787" priority="6">
      <formula>$F$21=0</formula>
    </cfRule>
  </conditionalFormatting>
  <conditionalFormatting sqref="F5:I5">
    <cfRule type="expression" dxfId="786" priority="5">
      <formula>$F$5=0</formula>
    </cfRule>
  </conditionalFormatting>
  <conditionalFormatting sqref="F7:I7">
    <cfRule type="expression" dxfId="785" priority="4">
      <formula>$F$7=0</formula>
    </cfRule>
  </conditionalFormatting>
  <conditionalFormatting sqref="F9:I9">
    <cfRule type="expression" dxfId="784" priority="3">
      <formula>$F$9=0</formula>
    </cfRule>
  </conditionalFormatting>
  <dataValidations count="4">
    <dataValidation type="list" allowBlank="1" showInputMessage="1" showErrorMessage="1" sqref="K7 K12 P7 F17:I17 F19:I19 K17">
      <formula1>Liste3</formula1>
    </dataValidation>
    <dataValidation type="list" allowBlank="1" showInputMessage="1" showErrorMessage="1" sqref="F13">
      <formula1>Liste1</formula1>
    </dataValidation>
    <dataValidation type="list" allowBlank="1" showInputMessage="1" showErrorMessage="1" sqref="F15">
      <formula1>Liste2</formula1>
    </dataValidation>
    <dataValidation type="list" allowBlank="1" showInputMessage="1" showErrorMessage="1" sqref="F21:I21">
      <formula1>Liste7</formula1>
    </dataValidation>
  </dataValidations>
  <pageMargins left="0.7" right="0.7" top="0.75" bottom="0.75" header="0.3" footer="0.3"/>
  <pageSetup paperSize="9" orientation="portrait" horizontalDpi="4294967294" verticalDpi="4294967294" r:id="rId1"/>
  <legacyDrawing r:id="rId2"/>
  <controls>
    <control shapeId="1102" r:id="rId3" name="CommandButton24"/>
    <control shapeId="1100" r:id="rId4" name="CommandButton23"/>
    <control shapeId="1097" r:id="rId5" name="CommandButton22"/>
    <control shapeId="1095" r:id="rId6" name="CommandButton21"/>
    <control shapeId="1093" r:id="rId7" name="CommandButton20"/>
    <control shapeId="1091" r:id="rId8" name="CommandButton19"/>
    <control shapeId="1090" r:id="rId9" name="CommandButton18"/>
    <control shapeId="1088" r:id="rId10" name="CommandButton17"/>
    <control shapeId="1085" r:id="rId11" name="CommandButton16"/>
    <control shapeId="1084" r:id="rId12" name="CommandButton15"/>
    <control shapeId="1082" r:id="rId13" name="CommandButton14"/>
    <control shapeId="1080" r:id="rId14" name="CommandButton13"/>
    <control shapeId="1078" r:id="rId15" name="CommandButton12"/>
    <control shapeId="1077" r:id="rId16" name="CommandButton11"/>
    <control shapeId="1074" r:id="rId17" name="CommandButton10"/>
    <control shapeId="1072" r:id="rId18" name="CommandButton9"/>
    <control shapeId="1062" r:id="rId19" name="CommandButton8"/>
    <control shapeId="1061" r:id="rId20" name="CommandButton7"/>
    <control shapeId="1060" r:id="rId21" name="CommandButton6"/>
    <control shapeId="1059" r:id="rId22" name="CommandButton5"/>
    <control shapeId="1058" r:id="rId23" name="CommandButton4"/>
    <control shapeId="1057" r:id="rId24" name="CommandButton3"/>
    <control shapeId="1056" r:id="rId25" name="CommandButton2"/>
    <control shapeId="1055" r:id="rId26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B1:X41"/>
  <sheetViews>
    <sheetView showGridLines="0" showZeros="0" zoomScale="80" zoomScaleNormal="80" workbookViewId="0">
      <selection activeCell="U27" sqref="U27"/>
    </sheetView>
  </sheetViews>
  <sheetFormatPr baseColWidth="10" defaultRowHeight="15"/>
  <cols>
    <col min="1" max="3" width="3.7109375" style="38" customWidth="1"/>
    <col min="4" max="4" width="26.7109375" style="38" customWidth="1"/>
    <col min="5" max="5" width="13.7109375" style="38" customWidth="1"/>
    <col min="6" max="6" width="15.7109375" style="38" customWidth="1"/>
    <col min="7" max="7" width="3.7109375" style="38" customWidth="1"/>
    <col min="8" max="10" width="13.7109375" style="38" customWidth="1"/>
    <col min="11" max="11" width="15.7109375" style="38" customWidth="1"/>
    <col min="12" max="12" width="3.7109375" style="38" customWidth="1"/>
    <col min="13" max="15" width="13.7109375" style="38" customWidth="1"/>
    <col min="16" max="16" width="15.7109375" style="38" customWidth="1"/>
    <col min="17" max="17" width="3.7109375" style="38" customWidth="1"/>
    <col min="18" max="20" width="13.7109375" style="38" customWidth="1"/>
    <col min="21" max="21" width="15.7109375" style="38" customWidth="1"/>
    <col min="22" max="22" width="4.28515625" style="38" customWidth="1"/>
    <col min="23" max="23" width="11.5703125" style="38" bestFit="1" customWidth="1"/>
    <col min="24" max="16384" width="11.42578125" style="38"/>
  </cols>
  <sheetData>
    <row r="1" spans="2:21" ht="15.75" thickBot="1"/>
    <row r="2" spans="2:21" ht="15.75" thickBot="1">
      <c r="D2" s="229">
        <f>Accueil!F5</f>
        <v>0</v>
      </c>
      <c r="E2" s="230"/>
      <c r="F2" s="231"/>
      <c r="H2" s="232" t="s">
        <v>115</v>
      </c>
      <c r="I2" s="231"/>
      <c r="J2" s="233">
        <f>Accueil!F11</f>
        <v>41275</v>
      </c>
      <c r="K2" s="231"/>
    </row>
    <row r="4" spans="2:21" ht="15.75" thickBot="1"/>
    <row r="5" spans="2:21">
      <c r="B5" s="226" t="s">
        <v>103</v>
      </c>
      <c r="D5" s="214" t="s">
        <v>80</v>
      </c>
      <c r="E5" s="216" t="s">
        <v>55</v>
      </c>
      <c r="F5" s="220" t="s">
        <v>56</v>
      </c>
      <c r="H5" s="214" t="s">
        <v>83</v>
      </c>
      <c r="I5" s="224"/>
      <c r="J5" s="216" t="s">
        <v>55</v>
      </c>
      <c r="K5" s="220" t="s">
        <v>56</v>
      </c>
      <c r="M5" s="214" t="s">
        <v>86</v>
      </c>
      <c r="N5" s="224"/>
      <c r="O5" s="216" t="s">
        <v>55</v>
      </c>
      <c r="P5" s="220" t="s">
        <v>56</v>
      </c>
      <c r="R5" s="214" t="s">
        <v>89</v>
      </c>
      <c r="S5" s="224"/>
      <c r="T5" s="216" t="s">
        <v>55</v>
      </c>
      <c r="U5" s="220" t="s">
        <v>56</v>
      </c>
    </row>
    <row r="6" spans="2:21">
      <c r="B6" s="227"/>
      <c r="D6" s="215"/>
      <c r="E6" s="217"/>
      <c r="F6" s="221"/>
      <c r="H6" s="215"/>
      <c r="I6" s="225"/>
      <c r="J6" s="217"/>
      <c r="K6" s="221"/>
      <c r="M6" s="215"/>
      <c r="N6" s="225"/>
      <c r="O6" s="217"/>
      <c r="P6" s="221"/>
      <c r="R6" s="215"/>
      <c r="S6" s="225"/>
      <c r="T6" s="217"/>
      <c r="U6" s="221"/>
    </row>
    <row r="7" spans="2:21">
      <c r="B7" s="227"/>
      <c r="D7" s="86" t="str">
        <f>IF($J$2&gt;41305," ","MICRO SOC VENT ARTIS")</f>
        <v>MICRO SOC VENT ARTIS</v>
      </c>
      <c r="E7" s="15">
        <f>IF($D$7="MICRO SOC VENT ARTIS",14%," ")</f>
        <v>0.14000000000000001</v>
      </c>
      <c r="F7" s="76">
        <v>10</v>
      </c>
      <c r="H7" s="222" t="str">
        <f>IF($J$2&gt;41394," ","MICRO SOC VENT ARTIS")</f>
        <v>MICRO SOC VENT ARTIS</v>
      </c>
      <c r="I7" s="223"/>
      <c r="J7" s="15">
        <f>IF($H$7="MICRO SOC VENT ARTIS",14%," ")</f>
        <v>0.14000000000000001</v>
      </c>
      <c r="K7" s="76">
        <v>19</v>
      </c>
      <c r="M7" s="222" t="str">
        <f>IF($J$2&gt;41486," ","MICRO SOC VENT ARTIS")</f>
        <v>MICRO SOC VENT ARTIS</v>
      </c>
      <c r="N7" s="223"/>
      <c r="O7" s="15">
        <f>IF($M$7="MICRO SOC VENT ARTIS",14%," ")</f>
        <v>0.14000000000000001</v>
      </c>
      <c r="P7" s="76">
        <v>28</v>
      </c>
      <c r="R7" s="222" t="str">
        <f>IF($J$2&gt;41578," ","MICRO SOC VENT ARTIS")</f>
        <v>MICRO SOC VENT ARTIS</v>
      </c>
      <c r="S7" s="223"/>
      <c r="T7" s="15">
        <f>IF($R$7="MICRO SOC VENT ARTIS",14%," ")</f>
        <v>0.14000000000000001</v>
      </c>
      <c r="U7" s="76">
        <v>37</v>
      </c>
    </row>
    <row r="8" spans="2:21">
      <c r="B8" s="227"/>
      <c r="D8" s="86" t="str">
        <f>IF($J$2&gt;41305," ","MICRO SOCIAL PREST")</f>
        <v>MICRO SOCIAL PREST</v>
      </c>
      <c r="E8" s="15">
        <f>IF($D$8="MICRO SOCIAL PREST",24.6%," ")</f>
        <v>0.24600000000000002</v>
      </c>
      <c r="F8" s="76">
        <v>11</v>
      </c>
      <c r="H8" s="222" t="str">
        <f>IF($J$2&gt;41394," ","MICRO SOCIAL PREST")</f>
        <v>MICRO SOCIAL PREST</v>
      </c>
      <c r="I8" s="223"/>
      <c r="J8" s="15">
        <f>IF($H$8="MICRO SOCIAL PREST",24.6%," ")</f>
        <v>0.24600000000000002</v>
      </c>
      <c r="K8" s="76">
        <v>20</v>
      </c>
      <c r="M8" s="222" t="str">
        <f>IF($J$2&gt;41486," ","MICRO SOCIAL PREST")</f>
        <v>MICRO SOCIAL PREST</v>
      </c>
      <c r="N8" s="223"/>
      <c r="O8" s="15">
        <f>IF($M$8="MICRO SOCIAL PREST",24.6%," ")</f>
        <v>0.24600000000000002</v>
      </c>
      <c r="P8" s="76">
        <v>29</v>
      </c>
      <c r="R8" s="222" t="str">
        <f>IF($J$2&gt;41578," ","MICRO SOCIAL PREST")</f>
        <v>MICRO SOCIAL PREST</v>
      </c>
      <c r="S8" s="223"/>
      <c r="T8" s="15">
        <f>IF($R$8="MICRO SOCIAL PREST",24.6%," ")</f>
        <v>0.24600000000000002</v>
      </c>
      <c r="U8" s="76">
        <v>38</v>
      </c>
    </row>
    <row r="9" spans="2:21" ht="15.75" thickBot="1">
      <c r="B9" s="227"/>
      <c r="D9" s="85" t="str">
        <f>IF($D$8=" "," ","CFP ARTISAN")</f>
        <v>CFP ARTISAN</v>
      </c>
      <c r="E9" s="16">
        <f>IF($D$9="CFP ARTISAN",0.3%," ")</f>
        <v>3.0000000000000001E-3</v>
      </c>
      <c r="F9" s="77">
        <v>12</v>
      </c>
      <c r="H9" s="218" t="str">
        <f>IF($H$8=" "," ","CFP ARTISAN")</f>
        <v>CFP ARTISAN</v>
      </c>
      <c r="I9" s="219"/>
      <c r="J9" s="16">
        <f>IF($H$9="CFP ARTISAN",0.3%," ")</f>
        <v>3.0000000000000001E-3</v>
      </c>
      <c r="K9" s="77">
        <v>21</v>
      </c>
      <c r="M9" s="218" t="str">
        <f>IF($M$8=" "," ","CFP ARTISAN")</f>
        <v>CFP ARTISAN</v>
      </c>
      <c r="N9" s="219"/>
      <c r="O9" s="16">
        <f>IF($M$9="CFP ARTISAN",0.3%," ")</f>
        <v>3.0000000000000001E-3</v>
      </c>
      <c r="P9" s="77">
        <v>30</v>
      </c>
      <c r="R9" s="218" t="str">
        <f>IF($R$8=" "," ","CFP ARTISAN")</f>
        <v>CFP ARTISAN</v>
      </c>
      <c r="S9" s="219"/>
      <c r="T9" s="16">
        <f>IF($R$9="CFP ARTISAN",0.3%," ")</f>
        <v>3.0000000000000001E-3</v>
      </c>
      <c r="U9" s="77">
        <v>39</v>
      </c>
    </row>
    <row r="10" spans="2:21" ht="15.75" thickBot="1">
      <c r="B10" s="227"/>
    </row>
    <row r="11" spans="2:21">
      <c r="B11" s="227"/>
      <c r="D11" s="214" t="s">
        <v>81</v>
      </c>
      <c r="E11" s="216" t="s">
        <v>55</v>
      </c>
      <c r="F11" s="220" t="s">
        <v>56</v>
      </c>
      <c r="H11" s="214" t="s">
        <v>84</v>
      </c>
      <c r="I11" s="224"/>
      <c r="J11" s="216" t="s">
        <v>55</v>
      </c>
      <c r="K11" s="220" t="s">
        <v>56</v>
      </c>
      <c r="M11" s="214" t="s">
        <v>87</v>
      </c>
      <c r="N11" s="224"/>
      <c r="O11" s="216" t="s">
        <v>55</v>
      </c>
      <c r="P11" s="220" t="s">
        <v>56</v>
      </c>
      <c r="R11" s="214" t="s">
        <v>90</v>
      </c>
      <c r="S11" s="224"/>
      <c r="T11" s="216" t="s">
        <v>55</v>
      </c>
      <c r="U11" s="220" t="s">
        <v>56</v>
      </c>
    </row>
    <row r="12" spans="2:21">
      <c r="B12" s="227"/>
      <c r="D12" s="215"/>
      <c r="E12" s="217"/>
      <c r="F12" s="221"/>
      <c r="H12" s="215"/>
      <c r="I12" s="225"/>
      <c r="J12" s="217"/>
      <c r="K12" s="221"/>
      <c r="M12" s="215"/>
      <c r="N12" s="225"/>
      <c r="O12" s="217"/>
      <c r="P12" s="221"/>
      <c r="R12" s="215"/>
      <c r="S12" s="225"/>
      <c r="T12" s="217"/>
      <c r="U12" s="221"/>
    </row>
    <row r="13" spans="2:21">
      <c r="B13" s="227"/>
      <c r="D13" s="86" t="str">
        <f>IF($J$2&gt;41333," ","MICRO SOC VENT ARTIS")</f>
        <v>MICRO SOC VENT ARTIS</v>
      </c>
      <c r="E13" s="15">
        <f>IF($D$13="MICRO SOC VENT ARTIS",14%," ")</f>
        <v>0.14000000000000001</v>
      </c>
      <c r="F13" s="76">
        <v>13</v>
      </c>
      <c r="H13" s="222" t="str">
        <f>IF($J$2&gt;41425," ","MICRO SOC VENT ARTIS")</f>
        <v>MICRO SOC VENT ARTIS</v>
      </c>
      <c r="I13" s="223"/>
      <c r="J13" s="15">
        <f>IF($H$13="MICRO SOC VENT ARTIS",14%," ")</f>
        <v>0.14000000000000001</v>
      </c>
      <c r="K13" s="76">
        <v>22</v>
      </c>
      <c r="M13" s="222" t="str">
        <f>IF($J$2&gt;41517," ","MICRO SOC VENT ARTIS")</f>
        <v>MICRO SOC VENT ARTIS</v>
      </c>
      <c r="N13" s="223"/>
      <c r="O13" s="15">
        <f>IF($M$13="MICRO SOC VENT ARTIS",14%," ")</f>
        <v>0.14000000000000001</v>
      </c>
      <c r="P13" s="76">
        <v>31</v>
      </c>
      <c r="R13" s="222" t="str">
        <f>IF($J$2&gt;41608," ","MICRO SOC VENT ARTIS")</f>
        <v>MICRO SOC VENT ARTIS</v>
      </c>
      <c r="S13" s="223"/>
      <c r="T13" s="15">
        <f>IF($R$13="MICRO SOC VENT ARTIS",14%," ")</f>
        <v>0.14000000000000001</v>
      </c>
      <c r="U13" s="76">
        <v>40</v>
      </c>
    </row>
    <row r="14" spans="2:21">
      <c r="B14" s="227"/>
      <c r="D14" s="86" t="str">
        <f>IF($J$2&gt;41333," ","MICRO SOCIAL PREST")</f>
        <v>MICRO SOCIAL PREST</v>
      </c>
      <c r="E14" s="15">
        <f>IF($D$14="MICRO SOCIAL PREST",24.6%," ")</f>
        <v>0.24600000000000002</v>
      </c>
      <c r="F14" s="76">
        <v>14</v>
      </c>
      <c r="H14" s="222" t="str">
        <f>IF($J$2&gt;41425," ","MICRO SOCIAL PREST")</f>
        <v>MICRO SOCIAL PREST</v>
      </c>
      <c r="I14" s="223"/>
      <c r="J14" s="15">
        <f>IF($H$14="MICRO SOCIAL PREST",24.6%," ")</f>
        <v>0.24600000000000002</v>
      </c>
      <c r="K14" s="76">
        <v>23</v>
      </c>
      <c r="M14" s="222" t="str">
        <f>IF($J$2&gt;41517," ","MICRO SOCIAL PREST")</f>
        <v>MICRO SOCIAL PREST</v>
      </c>
      <c r="N14" s="223"/>
      <c r="O14" s="15">
        <f>IF($M$14="MICRO SOCIAL PREST",24.6%," ")</f>
        <v>0.24600000000000002</v>
      </c>
      <c r="P14" s="76">
        <v>32</v>
      </c>
      <c r="R14" s="222" t="str">
        <f>IF($J$2&gt;41608," ","MICRO SOCIAL PREST")</f>
        <v>MICRO SOCIAL PREST</v>
      </c>
      <c r="S14" s="223"/>
      <c r="T14" s="15">
        <f>IF($R$14="MICRO SOCIAL PREST",24.6%," ")</f>
        <v>0.24600000000000002</v>
      </c>
      <c r="U14" s="76">
        <v>41</v>
      </c>
    </row>
    <row r="15" spans="2:21" ht="15.75" thickBot="1">
      <c r="B15" s="227"/>
      <c r="D15" s="85" t="str">
        <f>IF($D$14=" "," ","CFP ARTISAN")</f>
        <v>CFP ARTISAN</v>
      </c>
      <c r="E15" s="16">
        <f>IF($D$15="CFP ARTISAN",0.3%," ")</f>
        <v>3.0000000000000001E-3</v>
      </c>
      <c r="F15" s="77">
        <v>15</v>
      </c>
      <c r="H15" s="218" t="str">
        <f>IF($H$14=" "," ","CFP ARTISAN")</f>
        <v>CFP ARTISAN</v>
      </c>
      <c r="I15" s="219"/>
      <c r="J15" s="16">
        <f>IF($H$15="CFP ARTISAN",0.3%," ")</f>
        <v>3.0000000000000001E-3</v>
      </c>
      <c r="K15" s="77">
        <v>24</v>
      </c>
      <c r="M15" s="218" t="str">
        <f>IF($M$14=" "," ","CFP ARTISAN")</f>
        <v>CFP ARTISAN</v>
      </c>
      <c r="N15" s="219"/>
      <c r="O15" s="16">
        <f>IF($M$15="CFP ARTISAN",0.3%," ")</f>
        <v>3.0000000000000001E-3</v>
      </c>
      <c r="P15" s="77">
        <v>33</v>
      </c>
      <c r="R15" s="218" t="str">
        <f>IF($R$14=" "," ","CFP ARTISAN")</f>
        <v>CFP ARTISAN</v>
      </c>
      <c r="S15" s="219"/>
      <c r="T15" s="16">
        <f>IF($R$15="CFP ARTISAN",0.3%," ")</f>
        <v>3.0000000000000001E-3</v>
      </c>
      <c r="U15" s="77">
        <v>42</v>
      </c>
    </row>
    <row r="16" spans="2:21" ht="15.75" thickBot="1">
      <c r="B16" s="227"/>
    </row>
    <row r="17" spans="2:24">
      <c r="B17" s="227"/>
      <c r="D17" s="214" t="s">
        <v>82</v>
      </c>
      <c r="E17" s="216" t="s">
        <v>55</v>
      </c>
      <c r="F17" s="220" t="s">
        <v>56</v>
      </c>
      <c r="H17" s="214" t="s">
        <v>85</v>
      </c>
      <c r="I17" s="224"/>
      <c r="J17" s="216" t="s">
        <v>55</v>
      </c>
      <c r="K17" s="220" t="s">
        <v>56</v>
      </c>
      <c r="M17" s="214" t="s">
        <v>88</v>
      </c>
      <c r="N17" s="224"/>
      <c r="O17" s="216" t="s">
        <v>55</v>
      </c>
      <c r="P17" s="220" t="s">
        <v>56</v>
      </c>
      <c r="R17" s="214" t="s">
        <v>91</v>
      </c>
      <c r="S17" s="224"/>
      <c r="T17" s="216" t="s">
        <v>55</v>
      </c>
      <c r="U17" s="220" t="s">
        <v>56</v>
      </c>
    </row>
    <row r="18" spans="2:24">
      <c r="B18" s="227"/>
      <c r="D18" s="215"/>
      <c r="E18" s="217"/>
      <c r="F18" s="221"/>
      <c r="H18" s="215"/>
      <c r="I18" s="225"/>
      <c r="J18" s="217"/>
      <c r="K18" s="221"/>
      <c r="M18" s="215"/>
      <c r="N18" s="225"/>
      <c r="O18" s="217"/>
      <c r="P18" s="221"/>
      <c r="R18" s="215"/>
      <c r="S18" s="225"/>
      <c r="T18" s="217"/>
      <c r="U18" s="221"/>
      <c r="W18" s="39"/>
      <c r="X18" s="40"/>
    </row>
    <row r="19" spans="2:24">
      <c r="B19" s="227"/>
      <c r="D19" s="86" t="str">
        <f>IF($J$2&gt;41364," ","MICRO SOC VENT ARTIS")</f>
        <v>MICRO SOC VENT ARTIS</v>
      </c>
      <c r="E19" s="15">
        <f>IF($D$19="MICRO SOC VENT ARTIS",14%," ")</f>
        <v>0.14000000000000001</v>
      </c>
      <c r="F19" s="76">
        <v>16</v>
      </c>
      <c r="H19" s="222" t="str">
        <f>IF($J$2&gt;41455," ","MICRO SOC VENT ARTIS")</f>
        <v>MICRO SOC VENT ARTIS</v>
      </c>
      <c r="I19" s="223"/>
      <c r="J19" s="15">
        <f>IF($H$19="MICRO SOC VENT ARTIS",14%," ")</f>
        <v>0.14000000000000001</v>
      </c>
      <c r="K19" s="76">
        <v>25</v>
      </c>
      <c r="M19" s="222" t="str">
        <f>IF($J$2&gt;41547," ","MICRO SOC VENT ARTIS")</f>
        <v>MICRO SOC VENT ARTIS</v>
      </c>
      <c r="N19" s="223"/>
      <c r="O19" s="15">
        <f>IF($M$19="MICRO SOC VENT ARTIS",14%," ")</f>
        <v>0.14000000000000001</v>
      </c>
      <c r="P19" s="76">
        <v>34</v>
      </c>
      <c r="R19" s="222" t="str">
        <f>IF($J$2&gt;41639," ","MICRO SOC VENT ARTIS")</f>
        <v>MICRO SOC VENT ARTIS</v>
      </c>
      <c r="S19" s="223"/>
      <c r="T19" s="15">
        <f>IF($R$19="MICRO SOC VENT ARTIS",14%," ")</f>
        <v>0.14000000000000001</v>
      </c>
      <c r="U19" s="76">
        <v>43</v>
      </c>
    </row>
    <row r="20" spans="2:24">
      <c r="B20" s="227"/>
      <c r="D20" s="86" t="str">
        <f>IF($J$2&gt;41364," ","MICRO SOCIAL PREST")</f>
        <v>MICRO SOCIAL PREST</v>
      </c>
      <c r="E20" s="15">
        <f>IF($D$20="MICRO SOCIAL PREST",24.6%," ")</f>
        <v>0.24600000000000002</v>
      </c>
      <c r="F20" s="76">
        <v>17</v>
      </c>
      <c r="H20" s="222" t="str">
        <f>IF($J$2&gt;41455," ","MICRO SOCIAL PREST")</f>
        <v>MICRO SOCIAL PREST</v>
      </c>
      <c r="I20" s="223"/>
      <c r="J20" s="15">
        <f>IF($H$20="MICRO SOCIAL PREST",24.6%," ")</f>
        <v>0.24600000000000002</v>
      </c>
      <c r="K20" s="76">
        <v>26</v>
      </c>
      <c r="M20" s="222" t="str">
        <f>IF($J$2&gt;41547," ","MICRO SOCIAL PREST")</f>
        <v>MICRO SOCIAL PREST</v>
      </c>
      <c r="N20" s="223"/>
      <c r="O20" s="15">
        <f>IF($M$20="MICRO SOCIAL PREST",24.6%," ")</f>
        <v>0.24600000000000002</v>
      </c>
      <c r="P20" s="76">
        <v>35</v>
      </c>
      <c r="R20" s="222" t="str">
        <f>IF($J$2&gt;41639," ","MICRO SOCIAL PREST")</f>
        <v>MICRO SOCIAL PREST</v>
      </c>
      <c r="S20" s="223"/>
      <c r="T20" s="15">
        <f>IF($R$20="MICRO SOCIAL PREST",24.6%," ")</f>
        <v>0.24600000000000002</v>
      </c>
      <c r="U20" s="76">
        <v>44</v>
      </c>
    </row>
    <row r="21" spans="2:24" ht="15.75" thickBot="1">
      <c r="B21" s="228"/>
      <c r="D21" s="85" t="str">
        <f>IF($D$20=" "," ","CFP ARTISAN")</f>
        <v>CFP ARTISAN</v>
      </c>
      <c r="E21" s="16">
        <f>IF($D$21="CFP ARTISAN",0.3%," ")</f>
        <v>3.0000000000000001E-3</v>
      </c>
      <c r="F21" s="77">
        <v>18</v>
      </c>
      <c r="H21" s="218" t="str">
        <f>IF($H$20=" "," ","CFP ARTISAN")</f>
        <v>CFP ARTISAN</v>
      </c>
      <c r="I21" s="219"/>
      <c r="J21" s="16">
        <f>IF($H$21="CFP ARTISAN",0.3%," ")</f>
        <v>3.0000000000000001E-3</v>
      </c>
      <c r="K21" s="77">
        <v>27</v>
      </c>
      <c r="M21" s="218" t="str">
        <f>IF($M$20=" "," ","CFP ARTISAN")</f>
        <v>CFP ARTISAN</v>
      </c>
      <c r="N21" s="219"/>
      <c r="O21" s="16">
        <f>IF($M$21="CFP ARTISAN",0.3%," ")</f>
        <v>3.0000000000000001E-3</v>
      </c>
      <c r="P21" s="77">
        <v>36</v>
      </c>
      <c r="R21" s="218" t="str">
        <f>IF($R$20=" "," ","CFP ARTISAN")</f>
        <v>CFP ARTISAN</v>
      </c>
      <c r="S21" s="219"/>
      <c r="T21" s="16">
        <f>IF($R$21="CFP ARTISAN",0.3%," ")</f>
        <v>3.0000000000000001E-3</v>
      </c>
      <c r="U21" s="77">
        <v>45</v>
      </c>
    </row>
    <row r="24" spans="2:24" ht="15.75" thickBot="1"/>
    <row r="25" spans="2:24">
      <c r="B25" s="226" t="s">
        <v>104</v>
      </c>
      <c r="D25" s="214" t="s">
        <v>80</v>
      </c>
      <c r="E25" s="216" t="s">
        <v>55</v>
      </c>
      <c r="F25" s="220" t="s">
        <v>56</v>
      </c>
      <c r="H25" s="214" t="s">
        <v>83</v>
      </c>
      <c r="I25" s="224"/>
      <c r="J25" s="216" t="s">
        <v>55</v>
      </c>
      <c r="K25" s="220" t="s">
        <v>56</v>
      </c>
      <c r="M25" s="214" t="s">
        <v>86</v>
      </c>
      <c r="N25" s="224"/>
      <c r="O25" s="216" t="s">
        <v>55</v>
      </c>
      <c r="P25" s="220" t="s">
        <v>56</v>
      </c>
      <c r="R25" s="214" t="s">
        <v>89</v>
      </c>
      <c r="S25" s="224"/>
      <c r="T25" s="216" t="s">
        <v>55</v>
      </c>
      <c r="U25" s="220" t="s">
        <v>56</v>
      </c>
    </row>
    <row r="26" spans="2:24">
      <c r="B26" s="227"/>
      <c r="D26" s="215"/>
      <c r="E26" s="217"/>
      <c r="F26" s="221"/>
      <c r="H26" s="215"/>
      <c r="I26" s="225"/>
      <c r="J26" s="217"/>
      <c r="K26" s="221"/>
      <c r="M26" s="215"/>
      <c r="N26" s="225"/>
      <c r="O26" s="217"/>
      <c r="P26" s="221"/>
      <c r="R26" s="215"/>
      <c r="S26" s="225"/>
      <c r="T26" s="217"/>
      <c r="U26" s="221"/>
    </row>
    <row r="27" spans="2:24">
      <c r="B27" s="227"/>
      <c r="D27" s="86" t="str">
        <f>IF($J$2&gt;41670," ","MICRO SOC VENT ARTIS")</f>
        <v>MICRO SOC VENT ARTIS</v>
      </c>
      <c r="E27" s="15">
        <f>IF($D$27="MICRO SOC VENT ARTIS",14.1%," ")</f>
        <v>0.14099999999999999</v>
      </c>
      <c r="F27" s="76"/>
      <c r="H27" s="222" t="str">
        <f>IF($J$2&gt;41759," ","MICRO SOC VENT ARTIS")</f>
        <v>MICRO SOC VENT ARTIS</v>
      </c>
      <c r="I27" s="223"/>
      <c r="J27" s="15">
        <f>IF($H$27="MICRO SOC VENT ARTIS",14.1%," ")</f>
        <v>0.14099999999999999</v>
      </c>
      <c r="K27" s="76"/>
      <c r="M27" s="222" t="str">
        <f>IF($J$2&gt;41851," ","MICRO SOC VENT ARTIS")</f>
        <v>MICRO SOC VENT ARTIS</v>
      </c>
      <c r="N27" s="223"/>
      <c r="O27" s="15">
        <f>IF($M$27="MICRO SOC VENT ARTIS",14.1%," ")</f>
        <v>0.14099999999999999</v>
      </c>
      <c r="P27" s="76"/>
      <c r="R27" s="222" t="str">
        <f>IF($J$2&gt;41943," ","MICRO SOC VENT ARTIS")</f>
        <v>MICRO SOC VENT ARTIS</v>
      </c>
      <c r="S27" s="223"/>
      <c r="T27" s="15">
        <f>IF($R$27="MICRO SOC VENT ARTIS",14.1%," ")</f>
        <v>0.14099999999999999</v>
      </c>
      <c r="U27" s="76"/>
    </row>
    <row r="28" spans="2:24">
      <c r="B28" s="227"/>
      <c r="D28" s="86" t="str">
        <f>IF($J$2&gt;41670," ","MICRO SOCIAL PREST")</f>
        <v>MICRO SOCIAL PREST</v>
      </c>
      <c r="E28" s="15">
        <f>IF($D$28="MICRO SOCIAL PREST",24.6%," ")</f>
        <v>0.24600000000000002</v>
      </c>
      <c r="F28" s="76"/>
      <c r="H28" s="222" t="str">
        <f>IF($J$2&gt;41759," ","MICRO SOCIAL PREST")</f>
        <v>MICRO SOCIAL PREST</v>
      </c>
      <c r="I28" s="223"/>
      <c r="J28" s="15">
        <f>IF($H$28="MICRO SOCIAL PREST",24.6%," ")</f>
        <v>0.24600000000000002</v>
      </c>
      <c r="K28" s="76"/>
      <c r="M28" s="222" t="str">
        <f>IF($J$2&gt;41851," ","MICRO SOCIAL PREST")</f>
        <v>MICRO SOCIAL PREST</v>
      </c>
      <c r="N28" s="223"/>
      <c r="O28" s="15">
        <f>IF($M$28="MICRO SOCIAL PREST",24.6%," ")</f>
        <v>0.24600000000000002</v>
      </c>
      <c r="P28" s="76"/>
      <c r="R28" s="222" t="str">
        <f>IF($J$2&gt;41943," ","MICRO SOCIAL PREST")</f>
        <v>MICRO SOCIAL PREST</v>
      </c>
      <c r="S28" s="223"/>
      <c r="T28" s="15">
        <f>IF($R$28="MICRO SOCIAL PREST",24.6%," ")</f>
        <v>0.24600000000000002</v>
      </c>
      <c r="U28" s="76"/>
    </row>
    <row r="29" spans="2:24" ht="15.75" thickBot="1">
      <c r="B29" s="227"/>
      <c r="D29" s="85" t="str">
        <f>IF($D$28=" "," ","CFP ARTISAN")</f>
        <v>CFP ARTISAN</v>
      </c>
      <c r="E29" s="16">
        <f>IF($D$29="CFP ARTISAN",0.3%," ")</f>
        <v>3.0000000000000001E-3</v>
      </c>
      <c r="F29" s="77"/>
      <c r="H29" s="218" t="str">
        <f>IF($H$28=" "," ","CFP ARTISAN")</f>
        <v>CFP ARTISAN</v>
      </c>
      <c r="I29" s="219"/>
      <c r="J29" s="16">
        <f>IF($H$29="CFP ARTISAN",0.3%," ")</f>
        <v>3.0000000000000001E-3</v>
      </c>
      <c r="K29" s="77"/>
      <c r="M29" s="218" t="str">
        <f>IF($M$28=" "," ","CFP ARTISAN")</f>
        <v>CFP ARTISAN</v>
      </c>
      <c r="N29" s="219"/>
      <c r="O29" s="16">
        <f>IF($M$29="CFP ARTISAN",0.3%," ")</f>
        <v>3.0000000000000001E-3</v>
      </c>
      <c r="P29" s="77"/>
      <c r="R29" s="218" t="str">
        <f>IF($R$28=" "," ","CFP ARTISAN")</f>
        <v>CFP ARTISAN</v>
      </c>
      <c r="S29" s="219"/>
      <c r="T29" s="16">
        <f>IF($R$29="CFP ARTISAN",0.3%," ")</f>
        <v>3.0000000000000001E-3</v>
      </c>
      <c r="U29" s="77"/>
    </row>
    <row r="30" spans="2:24" ht="15.75" thickBot="1">
      <c r="B30" s="227"/>
    </row>
    <row r="31" spans="2:24">
      <c r="B31" s="227"/>
      <c r="D31" s="214" t="s">
        <v>81</v>
      </c>
      <c r="E31" s="216" t="s">
        <v>55</v>
      </c>
      <c r="F31" s="220" t="s">
        <v>56</v>
      </c>
      <c r="H31" s="214" t="s">
        <v>84</v>
      </c>
      <c r="I31" s="224"/>
      <c r="J31" s="216" t="s">
        <v>55</v>
      </c>
      <c r="K31" s="220" t="s">
        <v>56</v>
      </c>
      <c r="M31" s="214" t="s">
        <v>87</v>
      </c>
      <c r="N31" s="224"/>
      <c r="O31" s="216" t="s">
        <v>55</v>
      </c>
      <c r="P31" s="220" t="s">
        <v>56</v>
      </c>
      <c r="R31" s="214" t="s">
        <v>90</v>
      </c>
      <c r="S31" s="224"/>
      <c r="T31" s="216" t="s">
        <v>55</v>
      </c>
      <c r="U31" s="220" t="s">
        <v>56</v>
      </c>
    </row>
    <row r="32" spans="2:24">
      <c r="B32" s="227"/>
      <c r="D32" s="215"/>
      <c r="E32" s="217"/>
      <c r="F32" s="221"/>
      <c r="H32" s="215"/>
      <c r="I32" s="225"/>
      <c r="J32" s="217"/>
      <c r="K32" s="221"/>
      <c r="M32" s="215"/>
      <c r="N32" s="225"/>
      <c r="O32" s="217"/>
      <c r="P32" s="221"/>
      <c r="R32" s="215"/>
      <c r="S32" s="225"/>
      <c r="T32" s="217"/>
      <c r="U32" s="221"/>
    </row>
    <row r="33" spans="2:21">
      <c r="B33" s="227"/>
      <c r="D33" s="86" t="str">
        <f>IF($J$2&gt;41698," ","MICRO SOC VENT ARTIS")</f>
        <v>MICRO SOC VENT ARTIS</v>
      </c>
      <c r="E33" s="15">
        <f>IF($D$33="MICRO SOC VENT ARTIS",14.1%," ")</f>
        <v>0.14099999999999999</v>
      </c>
      <c r="F33" s="76"/>
      <c r="H33" s="222" t="str">
        <f>IF($J$2&gt;41790," ","MICRO SOC VENT ARTIS")</f>
        <v>MICRO SOC VENT ARTIS</v>
      </c>
      <c r="I33" s="223"/>
      <c r="J33" s="15">
        <f>IF($H$33="MICRO SOC VENT ARTIS",14.1%," ")</f>
        <v>0.14099999999999999</v>
      </c>
      <c r="K33" s="76"/>
      <c r="M33" s="222" t="str">
        <f>IF($J$2&gt;41882," ","MICRO SOC VENT ARTIS")</f>
        <v>MICRO SOC VENT ARTIS</v>
      </c>
      <c r="N33" s="223"/>
      <c r="O33" s="15">
        <f>IF($M$33="MICRO SOC VENT ARTIS",14.1%," ")</f>
        <v>0.14099999999999999</v>
      </c>
      <c r="P33" s="76"/>
      <c r="R33" s="222" t="str">
        <f>IF($J$2&gt;41973," ","MICRO SOC VENT ARTIS")</f>
        <v>MICRO SOC VENT ARTIS</v>
      </c>
      <c r="S33" s="223"/>
      <c r="T33" s="15">
        <f>IF($R$33="MICRO SOC VENT ARTIS",14.1%," ")</f>
        <v>0.14099999999999999</v>
      </c>
      <c r="U33" s="76"/>
    </row>
    <row r="34" spans="2:21">
      <c r="B34" s="227"/>
      <c r="D34" s="86" t="str">
        <f>IF($J$2&gt;41698," ","MICRO SOCIAL PREST")</f>
        <v>MICRO SOCIAL PREST</v>
      </c>
      <c r="E34" s="15">
        <f>IF($D$34="MICRO SOCIAL PREST",24.6%," ")</f>
        <v>0.24600000000000002</v>
      </c>
      <c r="F34" s="76"/>
      <c r="H34" s="222" t="str">
        <f>IF($J$2&gt;41790," ","MICRO SOCIAL PREST")</f>
        <v>MICRO SOCIAL PREST</v>
      </c>
      <c r="I34" s="223"/>
      <c r="J34" s="15">
        <f>IF($H$34="MICRO SOCIAL PREST",24.6%," ")</f>
        <v>0.24600000000000002</v>
      </c>
      <c r="K34" s="76"/>
      <c r="M34" s="222" t="str">
        <f>IF($J$2&gt;41882," ","MICRO SOCIAL PREST")</f>
        <v>MICRO SOCIAL PREST</v>
      </c>
      <c r="N34" s="223"/>
      <c r="O34" s="15">
        <f>IF($M$34="MICRO SOCIAL PREST",24.6%," ")</f>
        <v>0.24600000000000002</v>
      </c>
      <c r="P34" s="76"/>
      <c r="R34" s="222" t="str">
        <f>IF($J$2&gt;41973," ","MICRO SOCIAL PREST")</f>
        <v>MICRO SOCIAL PREST</v>
      </c>
      <c r="S34" s="223"/>
      <c r="T34" s="15">
        <f>IF($R$34="MICRO SOCIAL PREST",24.6%," ")</f>
        <v>0.24600000000000002</v>
      </c>
      <c r="U34" s="76"/>
    </row>
    <row r="35" spans="2:21" ht="15.75" thickBot="1">
      <c r="B35" s="227"/>
      <c r="D35" s="85" t="str">
        <f>IF($D$34=" "," ","CFP ARTISAN")</f>
        <v>CFP ARTISAN</v>
      </c>
      <c r="E35" s="16">
        <f>IF($D$35="CFP ARTISAN",0.3%," ")</f>
        <v>3.0000000000000001E-3</v>
      </c>
      <c r="F35" s="77"/>
      <c r="H35" s="218" t="str">
        <f>IF($H$34=" "," ","CFP ARTISAN")</f>
        <v>CFP ARTISAN</v>
      </c>
      <c r="I35" s="219"/>
      <c r="J35" s="16">
        <f>IF($H$35="CFP ARTISAN",0.3%," ")</f>
        <v>3.0000000000000001E-3</v>
      </c>
      <c r="K35" s="77"/>
      <c r="M35" s="218" t="str">
        <f>IF($M$34=" "," ","CFP ARTISAN")</f>
        <v>CFP ARTISAN</v>
      </c>
      <c r="N35" s="219"/>
      <c r="O35" s="16">
        <f>IF($M$35="CFP ARTISAN",0.3%," ")</f>
        <v>3.0000000000000001E-3</v>
      </c>
      <c r="P35" s="77"/>
      <c r="R35" s="218" t="str">
        <f>IF($R$34=" "," ","CFP ARTISAN")</f>
        <v>CFP ARTISAN</v>
      </c>
      <c r="S35" s="219"/>
      <c r="T35" s="16">
        <f>IF($R$35="CFP ARTISAN",0.3%," ")</f>
        <v>3.0000000000000001E-3</v>
      </c>
      <c r="U35" s="77"/>
    </row>
    <row r="36" spans="2:21" ht="15.75" thickBot="1">
      <c r="B36" s="227"/>
    </row>
    <row r="37" spans="2:21">
      <c r="B37" s="227"/>
      <c r="D37" s="214" t="s">
        <v>82</v>
      </c>
      <c r="E37" s="216" t="s">
        <v>55</v>
      </c>
      <c r="F37" s="220" t="s">
        <v>56</v>
      </c>
      <c r="H37" s="214" t="s">
        <v>85</v>
      </c>
      <c r="I37" s="224"/>
      <c r="J37" s="216" t="s">
        <v>55</v>
      </c>
      <c r="K37" s="220" t="s">
        <v>56</v>
      </c>
      <c r="M37" s="214" t="s">
        <v>88</v>
      </c>
      <c r="N37" s="224"/>
      <c r="O37" s="216" t="s">
        <v>55</v>
      </c>
      <c r="P37" s="220" t="s">
        <v>56</v>
      </c>
      <c r="R37" s="214" t="s">
        <v>91</v>
      </c>
      <c r="S37" s="224"/>
      <c r="T37" s="216" t="s">
        <v>55</v>
      </c>
      <c r="U37" s="220" t="s">
        <v>56</v>
      </c>
    </row>
    <row r="38" spans="2:21">
      <c r="B38" s="227"/>
      <c r="D38" s="215"/>
      <c r="E38" s="217"/>
      <c r="F38" s="221"/>
      <c r="H38" s="215"/>
      <c r="I38" s="225"/>
      <c r="J38" s="217"/>
      <c r="K38" s="221"/>
      <c r="M38" s="215"/>
      <c r="N38" s="225"/>
      <c r="O38" s="217"/>
      <c r="P38" s="221"/>
      <c r="R38" s="215"/>
      <c r="S38" s="225"/>
      <c r="T38" s="217"/>
      <c r="U38" s="221"/>
    </row>
    <row r="39" spans="2:21">
      <c r="B39" s="227"/>
      <c r="D39" s="86" t="str">
        <f>IF($J$2&gt;41729," ","MICRO SOC VENT ARTIS")</f>
        <v>MICRO SOC VENT ARTIS</v>
      </c>
      <c r="E39" s="15">
        <f>IF($D$39="MICRO SOC VENT ARTIS",14.1%," ")</f>
        <v>0.14099999999999999</v>
      </c>
      <c r="F39" s="76"/>
      <c r="H39" s="222" t="str">
        <f>IF($J$2&gt;41820," ","MICRO SOC VENT ARTIS")</f>
        <v>MICRO SOC VENT ARTIS</v>
      </c>
      <c r="I39" s="223"/>
      <c r="J39" s="15">
        <f>IF($H$39="MICRO SOC VENT ARTIS",14.1%," ")</f>
        <v>0.14099999999999999</v>
      </c>
      <c r="K39" s="76"/>
      <c r="M39" s="222" t="str">
        <f>IF($J$2&gt;41912," ","MICRO SOC VENT ARTIS")</f>
        <v>MICRO SOC VENT ARTIS</v>
      </c>
      <c r="N39" s="223"/>
      <c r="O39" s="15">
        <f>IF($M$39="MICRO SOC VENT ARTIS",14.1%," ")</f>
        <v>0.14099999999999999</v>
      </c>
      <c r="P39" s="76"/>
      <c r="R39" s="222" t="str">
        <f>IF($J$2&gt;42004," ","MICRO SOC VENT ARTIS")</f>
        <v>MICRO SOC VENT ARTIS</v>
      </c>
      <c r="S39" s="223"/>
      <c r="T39" s="15">
        <f>IF($R$39="MICRO SOC VENT ARTIS",14.1%," ")</f>
        <v>0.14099999999999999</v>
      </c>
      <c r="U39" s="76"/>
    </row>
    <row r="40" spans="2:21">
      <c r="B40" s="227"/>
      <c r="D40" s="86" t="str">
        <f>IF($J$2&gt;41729," ","MICRO SOCIAL PREST")</f>
        <v>MICRO SOCIAL PREST</v>
      </c>
      <c r="E40" s="15">
        <f>IF($D$40="MICRO SOCIAL PREST",24.6%," ")</f>
        <v>0.24600000000000002</v>
      </c>
      <c r="F40" s="76"/>
      <c r="H40" s="222" t="str">
        <f>IF($J$2&gt;41820," ","MICRO SOCIAL PREST")</f>
        <v>MICRO SOCIAL PREST</v>
      </c>
      <c r="I40" s="223"/>
      <c r="J40" s="15">
        <f>IF($H$40="MICRO SOCIAL PREST",24.6%," ")</f>
        <v>0.24600000000000002</v>
      </c>
      <c r="K40" s="76"/>
      <c r="M40" s="222" t="str">
        <f>IF($J$2&gt;41912," ","MICRO SOCIAL PREST")</f>
        <v>MICRO SOCIAL PREST</v>
      </c>
      <c r="N40" s="223"/>
      <c r="O40" s="15">
        <f>IF($M$40="MICRO SOCIAL PREST",24.6%," ")</f>
        <v>0.24600000000000002</v>
      </c>
      <c r="P40" s="76"/>
      <c r="R40" s="222" t="str">
        <f>IF($J$2&gt;42004," ","MICRO SOCIAL PREST")</f>
        <v>MICRO SOCIAL PREST</v>
      </c>
      <c r="S40" s="223"/>
      <c r="T40" s="15">
        <f>IF($R$40="MICRO SOCIAL PREST",24.6%," ")</f>
        <v>0.24600000000000002</v>
      </c>
      <c r="U40" s="76"/>
    </row>
    <row r="41" spans="2:21" ht="15.75" thickBot="1">
      <c r="B41" s="228"/>
      <c r="D41" s="85" t="str">
        <f>IF($D$40=" "," ","CFP ARTISAN")</f>
        <v>CFP ARTISAN</v>
      </c>
      <c r="E41" s="16">
        <f>IF($D$41="CFP ARTISAN",0.3%," ")</f>
        <v>3.0000000000000001E-3</v>
      </c>
      <c r="F41" s="77"/>
      <c r="H41" s="218" t="str">
        <f>IF($H$40=" "," ","CFP ARTISAN")</f>
        <v>CFP ARTISAN</v>
      </c>
      <c r="I41" s="219"/>
      <c r="J41" s="16">
        <f>IF($H$41="CFP ARTISAN",0.3%," ")</f>
        <v>3.0000000000000001E-3</v>
      </c>
      <c r="K41" s="77"/>
      <c r="M41" s="218" t="str">
        <f>IF($M$40=" "," ","CFP ARTISAN")</f>
        <v>CFP ARTISAN</v>
      </c>
      <c r="N41" s="219"/>
      <c r="O41" s="16">
        <f>IF($M$41="CFP ARTISAN",0.3%," ")</f>
        <v>3.0000000000000001E-3</v>
      </c>
      <c r="P41" s="77"/>
      <c r="R41" s="218" t="str">
        <f>IF($R$40=" "," ","CFP ARTISAN")</f>
        <v>CFP ARTISAN</v>
      </c>
      <c r="S41" s="219"/>
      <c r="T41" s="16">
        <f>IF($R$41="CFP ARTISAN",0.3%," ")</f>
        <v>3.0000000000000001E-3</v>
      </c>
      <c r="U41" s="77"/>
    </row>
  </sheetData>
  <sheetProtection selectLockedCells="1"/>
  <mergeCells count="131">
    <mergeCell ref="D2:F2"/>
    <mergeCell ref="H2:I2"/>
    <mergeCell ref="J2:K2"/>
    <mergeCell ref="M41:N41"/>
    <mergeCell ref="R41:S41"/>
    <mergeCell ref="H39:I39"/>
    <mergeCell ref="M39:N39"/>
    <mergeCell ref="R39:S39"/>
    <mergeCell ref="H40:I40"/>
    <mergeCell ref="M40:N40"/>
    <mergeCell ref="R40:S40"/>
    <mergeCell ref="M37:N38"/>
    <mergeCell ref="O37:O38"/>
    <mergeCell ref="P37:P38"/>
    <mergeCell ref="R37:S38"/>
    <mergeCell ref="M34:N34"/>
    <mergeCell ref="R34:S34"/>
    <mergeCell ref="P31:P32"/>
    <mergeCell ref="R31:S32"/>
    <mergeCell ref="M29:N29"/>
    <mergeCell ref="R29:S29"/>
    <mergeCell ref="K17:K18"/>
    <mergeCell ref="M21:N21"/>
    <mergeCell ref="R21:S21"/>
    <mergeCell ref="T37:T38"/>
    <mergeCell ref="U37:U38"/>
    <mergeCell ref="H35:I35"/>
    <mergeCell ref="M35:N35"/>
    <mergeCell ref="R35:S35"/>
    <mergeCell ref="D37:D38"/>
    <mergeCell ref="E37:E38"/>
    <mergeCell ref="F37:F38"/>
    <mergeCell ref="H37:I38"/>
    <mergeCell ref="J37:J38"/>
    <mergeCell ref="K37:K38"/>
    <mergeCell ref="T31:T32"/>
    <mergeCell ref="U31:U32"/>
    <mergeCell ref="H33:I33"/>
    <mergeCell ref="M33:N33"/>
    <mergeCell ref="R33:S33"/>
    <mergeCell ref="F31:F32"/>
    <mergeCell ref="H31:I32"/>
    <mergeCell ref="J31:J32"/>
    <mergeCell ref="K31:K32"/>
    <mergeCell ref="M31:N32"/>
    <mergeCell ref="O31:O32"/>
    <mergeCell ref="U25:U26"/>
    <mergeCell ref="H27:I27"/>
    <mergeCell ref="M27:N27"/>
    <mergeCell ref="R27:S27"/>
    <mergeCell ref="H28:I28"/>
    <mergeCell ref="M28:N28"/>
    <mergeCell ref="R28:S28"/>
    <mergeCell ref="K25:K26"/>
    <mergeCell ref="M25:N26"/>
    <mergeCell ref="O25:O26"/>
    <mergeCell ref="P25:P26"/>
    <mergeCell ref="R25:S26"/>
    <mergeCell ref="T25:T26"/>
    <mergeCell ref="B25:B41"/>
    <mergeCell ref="D25:D26"/>
    <mergeCell ref="E25:E26"/>
    <mergeCell ref="F25:F26"/>
    <mergeCell ref="H25:I26"/>
    <mergeCell ref="J25:J26"/>
    <mergeCell ref="D31:D32"/>
    <mergeCell ref="E31:E32"/>
    <mergeCell ref="H21:I21"/>
    <mergeCell ref="B5:B21"/>
    <mergeCell ref="H34:I34"/>
    <mergeCell ref="H41:I41"/>
    <mergeCell ref="H14:I14"/>
    <mergeCell ref="H29:I29"/>
    <mergeCell ref="D17:D18"/>
    <mergeCell ref="E17:E18"/>
    <mergeCell ref="F17:F18"/>
    <mergeCell ref="H17:I18"/>
    <mergeCell ref="J17:J18"/>
    <mergeCell ref="H19:I19"/>
    <mergeCell ref="F11:F12"/>
    <mergeCell ref="D5:D6"/>
    <mergeCell ref="E5:E6"/>
    <mergeCell ref="F5:F6"/>
    <mergeCell ref="M19:N19"/>
    <mergeCell ref="R19:S19"/>
    <mergeCell ref="H20:I20"/>
    <mergeCell ref="M20:N20"/>
    <mergeCell ref="R20:S20"/>
    <mergeCell ref="M17:N18"/>
    <mergeCell ref="O17:O18"/>
    <mergeCell ref="P17:P18"/>
    <mergeCell ref="R17:S18"/>
    <mergeCell ref="T17:T18"/>
    <mergeCell ref="U17:U18"/>
    <mergeCell ref="H15:I15"/>
    <mergeCell ref="M15:N15"/>
    <mergeCell ref="R15:S15"/>
    <mergeCell ref="T11:T12"/>
    <mergeCell ref="U11:U12"/>
    <mergeCell ref="H13:I13"/>
    <mergeCell ref="M13:N13"/>
    <mergeCell ref="R13:S13"/>
    <mergeCell ref="H11:I12"/>
    <mergeCell ref="J11:J12"/>
    <mergeCell ref="K11:K12"/>
    <mergeCell ref="M11:N12"/>
    <mergeCell ref="O11:O12"/>
    <mergeCell ref="M14:N14"/>
    <mergeCell ref="R14:S14"/>
    <mergeCell ref="P11:P12"/>
    <mergeCell ref="R11:S12"/>
    <mergeCell ref="D11:D12"/>
    <mergeCell ref="E11:E12"/>
    <mergeCell ref="M9:N9"/>
    <mergeCell ref="R9:S9"/>
    <mergeCell ref="H9:I9"/>
    <mergeCell ref="U5:U6"/>
    <mergeCell ref="H7:I7"/>
    <mergeCell ref="M7:N7"/>
    <mergeCell ref="R7:S7"/>
    <mergeCell ref="H8:I8"/>
    <mergeCell ref="M8:N8"/>
    <mergeCell ref="R8:S8"/>
    <mergeCell ref="K5:K6"/>
    <mergeCell ref="M5:N6"/>
    <mergeCell ref="O5:O6"/>
    <mergeCell ref="P5:P6"/>
    <mergeCell ref="R5:S6"/>
    <mergeCell ref="T5:T6"/>
    <mergeCell ref="H5:I6"/>
    <mergeCell ref="J5:J6"/>
  </mergeCells>
  <conditionalFormatting sqref="H7:K9">
    <cfRule type="expression" dxfId="783" priority="252">
      <formula>$J$2&gt;41394</formula>
    </cfRule>
  </conditionalFormatting>
  <conditionalFormatting sqref="H13:K15">
    <cfRule type="expression" dxfId="782" priority="249">
      <formula>$J$2&gt;41425</formula>
    </cfRule>
  </conditionalFormatting>
  <conditionalFormatting sqref="H19:K21">
    <cfRule type="expression" dxfId="781" priority="246">
      <formula>$J$2&gt;41455</formula>
    </cfRule>
  </conditionalFormatting>
  <conditionalFormatting sqref="M7:P9">
    <cfRule type="expression" dxfId="780" priority="240">
      <formula>$J$2&gt;41486</formula>
    </cfRule>
  </conditionalFormatting>
  <conditionalFormatting sqref="M13:P15">
    <cfRule type="expression" dxfId="779" priority="234">
      <formula>$J$2&gt;41517</formula>
    </cfRule>
  </conditionalFormatting>
  <conditionalFormatting sqref="M19:P21">
    <cfRule type="expression" dxfId="778" priority="228">
      <formula>$J$2&gt;41547</formula>
    </cfRule>
  </conditionalFormatting>
  <conditionalFormatting sqref="R7:U9">
    <cfRule type="expression" dxfId="777" priority="220">
      <formula>$J$2&gt;41578</formula>
    </cfRule>
  </conditionalFormatting>
  <conditionalFormatting sqref="R13:U15">
    <cfRule type="expression" dxfId="776" priority="212">
      <formula>$J$2&gt;41608</formula>
    </cfRule>
  </conditionalFormatting>
  <conditionalFormatting sqref="R19:U21">
    <cfRule type="expression" dxfId="775" priority="204">
      <formula>$J$2&gt;41639</formula>
    </cfRule>
  </conditionalFormatting>
  <conditionalFormatting sqref="H27:K29">
    <cfRule type="expression" dxfId="774" priority="188">
      <formula>$J$2&gt;41759</formula>
    </cfRule>
  </conditionalFormatting>
  <conditionalFormatting sqref="H33:K35">
    <cfRule type="expression" dxfId="773" priority="184">
      <formula>$J$2&gt;41790</formula>
    </cfRule>
  </conditionalFormatting>
  <conditionalFormatting sqref="H39:K41">
    <cfRule type="expression" dxfId="772" priority="180">
      <formula>$J$2&gt;41820</formula>
    </cfRule>
  </conditionalFormatting>
  <conditionalFormatting sqref="M27:P29">
    <cfRule type="expression" dxfId="771" priority="176">
      <formula>$J$2&gt;41851</formula>
    </cfRule>
  </conditionalFormatting>
  <conditionalFormatting sqref="M33:P35">
    <cfRule type="expression" dxfId="770" priority="172">
      <formula>$J$2&gt;41882</formula>
    </cfRule>
  </conditionalFormatting>
  <conditionalFormatting sqref="M39:P41">
    <cfRule type="expression" dxfId="769" priority="168">
      <formula>$J$2&gt;41912</formula>
    </cfRule>
  </conditionalFormatting>
  <conditionalFormatting sqref="R27:U29">
    <cfRule type="expression" dxfId="768" priority="162">
      <formula>$J$2&gt;41943</formula>
    </cfRule>
  </conditionalFormatting>
  <conditionalFormatting sqref="R33:U35">
    <cfRule type="expression" dxfId="767" priority="158">
      <formula>$J$2&gt;41973</formula>
    </cfRule>
  </conditionalFormatting>
  <conditionalFormatting sqref="R39:U41">
    <cfRule type="expression" dxfId="766" priority="154">
      <formula>$J$2&gt;42004</formula>
    </cfRule>
  </conditionalFormatting>
  <conditionalFormatting sqref="F7">
    <cfRule type="expression" dxfId="765" priority="75">
      <formula>$D$7=" "</formula>
    </cfRule>
    <cfRule type="expression" dxfId="764" priority="148">
      <formula>$F$7&gt;0</formula>
    </cfRule>
  </conditionalFormatting>
  <conditionalFormatting sqref="F8">
    <cfRule type="expression" dxfId="763" priority="74">
      <formula>$D$8=" "</formula>
    </cfRule>
    <cfRule type="expression" dxfId="762" priority="147">
      <formula>$F$8&gt;0</formula>
    </cfRule>
  </conditionalFormatting>
  <conditionalFormatting sqref="F9">
    <cfRule type="expression" dxfId="761" priority="73">
      <formula>$D$9=" "</formula>
    </cfRule>
    <cfRule type="expression" dxfId="760" priority="146">
      <formula>$F$9&gt;0</formula>
    </cfRule>
  </conditionalFormatting>
  <conditionalFormatting sqref="F13">
    <cfRule type="expression" dxfId="759" priority="72">
      <formula>$D$13=" "</formula>
    </cfRule>
    <cfRule type="expression" dxfId="758" priority="145">
      <formula>$F$13&gt;0</formula>
    </cfRule>
  </conditionalFormatting>
  <conditionalFormatting sqref="F14">
    <cfRule type="expression" dxfId="757" priority="71">
      <formula>$D$14=" "</formula>
    </cfRule>
    <cfRule type="expression" dxfId="756" priority="144">
      <formula>$F$14&gt;0</formula>
    </cfRule>
  </conditionalFormatting>
  <conditionalFormatting sqref="F15">
    <cfRule type="expression" dxfId="755" priority="70">
      <formula>$D$15=" "</formula>
    </cfRule>
    <cfRule type="expression" dxfId="754" priority="143">
      <formula>$F$15&gt;0</formula>
    </cfRule>
  </conditionalFormatting>
  <conditionalFormatting sqref="F19">
    <cfRule type="expression" dxfId="753" priority="69">
      <formula>$D$19=" "</formula>
    </cfRule>
    <cfRule type="expression" dxfId="752" priority="142">
      <formula>$F$19&gt;0</formula>
    </cfRule>
  </conditionalFormatting>
  <conditionalFormatting sqref="F20">
    <cfRule type="expression" dxfId="751" priority="68">
      <formula>$D$20=" "</formula>
    </cfRule>
    <cfRule type="expression" dxfId="750" priority="141">
      <formula>$F$20&gt;0</formula>
    </cfRule>
  </conditionalFormatting>
  <conditionalFormatting sqref="F21">
    <cfRule type="expression" dxfId="749" priority="67">
      <formula>$D$21=" "</formula>
    </cfRule>
    <cfRule type="expression" dxfId="748" priority="140">
      <formula>$F$21&gt;0</formula>
    </cfRule>
  </conditionalFormatting>
  <conditionalFormatting sqref="K7">
    <cfRule type="expression" dxfId="747" priority="66">
      <formula>$H$7=" "</formula>
    </cfRule>
    <cfRule type="expression" dxfId="746" priority="139">
      <formula>$K$7&gt;0</formula>
    </cfRule>
  </conditionalFormatting>
  <conditionalFormatting sqref="K8">
    <cfRule type="expression" dxfId="745" priority="65">
      <formula>$H$8=" "</formula>
    </cfRule>
    <cfRule type="expression" dxfId="744" priority="138">
      <formula>$K$8&gt;0</formula>
    </cfRule>
  </conditionalFormatting>
  <conditionalFormatting sqref="K9">
    <cfRule type="expression" dxfId="743" priority="64">
      <formula>$H$9=" "</formula>
    </cfRule>
    <cfRule type="expression" dxfId="742" priority="137">
      <formula>$K$9&gt;0</formula>
    </cfRule>
  </conditionalFormatting>
  <conditionalFormatting sqref="K13">
    <cfRule type="expression" dxfId="741" priority="63">
      <formula>$H$13=" "</formula>
    </cfRule>
    <cfRule type="expression" dxfId="740" priority="136">
      <formula>$K$13&gt;0</formula>
    </cfRule>
  </conditionalFormatting>
  <conditionalFormatting sqref="K14">
    <cfRule type="expression" dxfId="739" priority="62">
      <formula>$H$14=" "</formula>
    </cfRule>
    <cfRule type="expression" dxfId="738" priority="135">
      <formula>$K$14&gt;0</formula>
    </cfRule>
  </conditionalFormatting>
  <conditionalFormatting sqref="K15">
    <cfRule type="expression" dxfId="737" priority="61">
      <formula>$H$15=" "</formula>
    </cfRule>
    <cfRule type="expression" dxfId="736" priority="134">
      <formula>$K$15&gt;0</formula>
    </cfRule>
  </conditionalFormatting>
  <conditionalFormatting sqref="K19">
    <cfRule type="expression" dxfId="735" priority="60">
      <formula>$H$19=" "</formula>
    </cfRule>
    <cfRule type="expression" dxfId="734" priority="133">
      <formula>$K$19&gt;0</formula>
    </cfRule>
  </conditionalFormatting>
  <conditionalFormatting sqref="K20">
    <cfRule type="expression" dxfId="733" priority="59">
      <formula>$H$20=" "</formula>
    </cfRule>
    <cfRule type="expression" dxfId="732" priority="132">
      <formula>$K$20&gt;0</formula>
    </cfRule>
  </conditionalFormatting>
  <conditionalFormatting sqref="K21">
    <cfRule type="expression" dxfId="731" priority="58">
      <formula>$H$21=" "</formula>
    </cfRule>
    <cfRule type="expression" dxfId="730" priority="131">
      <formula>$K$21&gt;0</formula>
    </cfRule>
  </conditionalFormatting>
  <conditionalFormatting sqref="P7">
    <cfRule type="expression" dxfId="729" priority="57">
      <formula>$M$7=" "</formula>
    </cfRule>
    <cfRule type="expression" dxfId="728" priority="130">
      <formula>$P$7&gt;0</formula>
    </cfRule>
  </conditionalFormatting>
  <conditionalFormatting sqref="P8">
    <cfRule type="expression" dxfId="727" priority="55">
      <formula>$M$8=" "</formula>
    </cfRule>
    <cfRule type="expression" dxfId="726" priority="129">
      <formula>$P$8&gt;0</formula>
    </cfRule>
  </conditionalFormatting>
  <conditionalFormatting sqref="P9">
    <cfRule type="expression" dxfId="725" priority="54">
      <formula>$M$9=" "</formula>
    </cfRule>
    <cfRule type="expression" dxfId="724" priority="128">
      <formula>$P$9&gt;0</formula>
    </cfRule>
  </conditionalFormatting>
  <conditionalFormatting sqref="P13">
    <cfRule type="expression" dxfId="723" priority="53">
      <formula>$M$13=" "</formula>
    </cfRule>
    <cfRule type="expression" dxfId="722" priority="127">
      <formula>$P$13&gt;0</formula>
    </cfRule>
  </conditionalFormatting>
  <conditionalFormatting sqref="P14">
    <cfRule type="expression" dxfId="721" priority="52">
      <formula>$M$14=" "</formula>
    </cfRule>
    <cfRule type="expression" dxfId="720" priority="126">
      <formula>$P$14&gt;0</formula>
    </cfRule>
  </conditionalFormatting>
  <conditionalFormatting sqref="P15">
    <cfRule type="expression" dxfId="719" priority="51">
      <formula>$M$15=" "</formula>
    </cfRule>
    <cfRule type="expression" dxfId="718" priority="125">
      <formula>$P$15&gt;0</formula>
    </cfRule>
  </conditionalFormatting>
  <conditionalFormatting sqref="P19">
    <cfRule type="expression" dxfId="717" priority="50">
      <formula>$M$19=" "</formula>
    </cfRule>
    <cfRule type="expression" dxfId="716" priority="124">
      <formula>$P$19&gt;0</formula>
    </cfRule>
  </conditionalFormatting>
  <conditionalFormatting sqref="P20">
    <cfRule type="expression" dxfId="715" priority="49">
      <formula>$M$20=" "</formula>
    </cfRule>
    <cfRule type="expression" dxfId="714" priority="123">
      <formula>$P$20&gt;0</formula>
    </cfRule>
  </conditionalFormatting>
  <conditionalFormatting sqref="P21">
    <cfRule type="expression" dxfId="713" priority="48">
      <formula>$M$21=" "</formula>
    </cfRule>
    <cfRule type="expression" dxfId="712" priority="122">
      <formula>$P$21&gt;0</formula>
    </cfRule>
  </conditionalFormatting>
  <conditionalFormatting sqref="U7">
    <cfRule type="expression" dxfId="711" priority="47">
      <formula>$R$7=" "</formula>
    </cfRule>
    <cfRule type="expression" dxfId="710" priority="121">
      <formula>$U$7&gt;0</formula>
    </cfRule>
  </conditionalFormatting>
  <conditionalFormatting sqref="U8">
    <cfRule type="expression" dxfId="709" priority="46">
      <formula>$R$8=" "</formula>
    </cfRule>
    <cfRule type="expression" dxfId="708" priority="120">
      <formula>$U$8&gt;0</formula>
    </cfRule>
  </conditionalFormatting>
  <conditionalFormatting sqref="U9">
    <cfRule type="expression" dxfId="707" priority="45">
      <formula>$R$9=" "</formula>
    </cfRule>
    <cfRule type="expression" dxfId="706" priority="119">
      <formula>$U$9&gt;0</formula>
    </cfRule>
  </conditionalFormatting>
  <conditionalFormatting sqref="U13">
    <cfRule type="expression" dxfId="705" priority="44">
      <formula>$R$13=" "</formula>
    </cfRule>
    <cfRule type="expression" dxfId="704" priority="118">
      <formula>$U$13&gt;0</formula>
    </cfRule>
  </conditionalFormatting>
  <conditionalFormatting sqref="U14">
    <cfRule type="expression" dxfId="703" priority="43">
      <formula>$R$14=" "</formula>
    </cfRule>
    <cfRule type="expression" dxfId="702" priority="117">
      <formula>$U$14&gt;0</formula>
    </cfRule>
  </conditionalFormatting>
  <conditionalFormatting sqref="U15">
    <cfRule type="expression" dxfId="701" priority="42">
      <formula>$R$15=" "</formula>
    </cfRule>
    <cfRule type="expression" dxfId="700" priority="116">
      <formula>$U$15&gt;0</formula>
    </cfRule>
  </conditionalFormatting>
  <conditionalFormatting sqref="U19">
    <cfRule type="expression" dxfId="699" priority="41">
      <formula>$R$19=" "</formula>
    </cfRule>
    <cfRule type="expression" dxfId="698" priority="115">
      <formula>$U$19&gt;0</formula>
    </cfRule>
  </conditionalFormatting>
  <conditionalFormatting sqref="U20">
    <cfRule type="expression" dxfId="697" priority="40">
      <formula>$R$20=" "</formula>
    </cfRule>
    <cfRule type="expression" dxfId="696" priority="114">
      <formula>$U$20&gt;0</formula>
    </cfRule>
  </conditionalFormatting>
  <conditionalFormatting sqref="U21">
    <cfRule type="expression" dxfId="695" priority="39">
      <formula>$R$21=" "</formula>
    </cfRule>
    <cfRule type="expression" dxfId="694" priority="113">
      <formula>$U$21&gt;0</formula>
    </cfRule>
  </conditionalFormatting>
  <conditionalFormatting sqref="F27">
    <cfRule type="expression" dxfId="693" priority="38">
      <formula>$D$27=" "</formula>
    </cfRule>
    <cfRule type="expression" dxfId="692" priority="112">
      <formula>$F$27&gt;0</formula>
    </cfRule>
  </conditionalFormatting>
  <conditionalFormatting sqref="F28">
    <cfRule type="expression" dxfId="691" priority="37">
      <formula>$D$28=" "</formula>
    </cfRule>
    <cfRule type="expression" dxfId="690" priority="111">
      <formula>$F$28&gt;0</formula>
    </cfRule>
  </conditionalFormatting>
  <conditionalFormatting sqref="F29">
    <cfRule type="expression" dxfId="689" priority="36">
      <formula>$D$29=" "</formula>
    </cfRule>
    <cfRule type="expression" dxfId="688" priority="110">
      <formula>$F$29&gt;0</formula>
    </cfRule>
  </conditionalFormatting>
  <conditionalFormatting sqref="K27">
    <cfRule type="expression" dxfId="687" priority="29">
      <formula>$H$27=" "</formula>
    </cfRule>
    <cfRule type="expression" dxfId="686" priority="109">
      <formula>$K$27&gt;0</formula>
    </cfRule>
  </conditionalFormatting>
  <conditionalFormatting sqref="K28">
    <cfRule type="expression" dxfId="685" priority="28">
      <formula>$H$28=" "</formula>
    </cfRule>
    <cfRule type="expression" dxfId="684" priority="108">
      <formula>$K$28&gt;0</formula>
    </cfRule>
  </conditionalFormatting>
  <conditionalFormatting sqref="K29">
    <cfRule type="expression" dxfId="683" priority="27">
      <formula>$H$29=" "</formula>
    </cfRule>
    <cfRule type="expression" dxfId="682" priority="107">
      <formula>$K$29&gt;0</formula>
    </cfRule>
  </conditionalFormatting>
  <conditionalFormatting sqref="P27">
    <cfRule type="expression" dxfId="681" priority="20">
      <formula>$M$27=" "</formula>
    </cfRule>
    <cfRule type="expression" dxfId="680" priority="106">
      <formula>$P$27&gt;0</formula>
    </cfRule>
  </conditionalFormatting>
  <conditionalFormatting sqref="P28">
    <cfRule type="expression" dxfId="679" priority="19">
      <formula>$M$28=" "</formula>
    </cfRule>
    <cfRule type="expression" dxfId="678" priority="105">
      <formula>$P$28&gt;0</formula>
    </cfRule>
  </conditionalFormatting>
  <conditionalFormatting sqref="P29">
    <cfRule type="expression" dxfId="677" priority="18">
      <formula>$M$29=" "</formula>
    </cfRule>
    <cfRule type="expression" dxfId="676" priority="104">
      <formula>$P$29&gt;0</formula>
    </cfRule>
  </conditionalFormatting>
  <conditionalFormatting sqref="U27">
    <cfRule type="expression" dxfId="675" priority="11">
      <formula>$R$27=" "</formula>
    </cfRule>
    <cfRule type="expression" dxfId="674" priority="103">
      <formula>$U$27&gt;0</formula>
    </cfRule>
  </conditionalFormatting>
  <conditionalFormatting sqref="U28">
    <cfRule type="expression" dxfId="673" priority="10">
      <formula>$R$28=" "</formula>
    </cfRule>
    <cfRule type="expression" dxfId="672" priority="102">
      <formula>$U$28&gt;0</formula>
    </cfRule>
  </conditionalFormatting>
  <conditionalFormatting sqref="U29">
    <cfRule type="expression" dxfId="671" priority="9">
      <formula>$R$29=" "</formula>
    </cfRule>
    <cfRule type="expression" dxfId="670" priority="101">
      <formula>$U$29&gt;0</formula>
    </cfRule>
  </conditionalFormatting>
  <conditionalFormatting sqref="U33">
    <cfRule type="expression" dxfId="669" priority="8">
      <formula>$R$33=" "</formula>
    </cfRule>
    <cfRule type="expression" dxfId="668" priority="100">
      <formula>$U$33&gt;0</formula>
    </cfRule>
  </conditionalFormatting>
  <conditionalFormatting sqref="U34">
    <cfRule type="expression" dxfId="667" priority="7">
      <formula>$R$34=" "</formula>
    </cfRule>
    <cfRule type="expression" dxfId="666" priority="99">
      <formula>$U$34&gt;0</formula>
    </cfRule>
  </conditionalFormatting>
  <conditionalFormatting sqref="U35">
    <cfRule type="expression" dxfId="665" priority="6">
      <formula>$R$35=" "</formula>
    </cfRule>
    <cfRule type="expression" dxfId="664" priority="97">
      <formula>$U$39&gt;0</formula>
    </cfRule>
    <cfRule type="expression" dxfId="663" priority="98">
      <formula>$U$35&gt;0</formula>
    </cfRule>
  </conditionalFormatting>
  <conditionalFormatting sqref="U39">
    <cfRule type="expression" dxfId="662" priority="5">
      <formula>$R$39=" "</formula>
    </cfRule>
    <cfRule type="expression" dxfId="661" priority="96">
      <formula>$U$39&gt;0</formula>
    </cfRule>
  </conditionalFormatting>
  <conditionalFormatting sqref="U40">
    <cfRule type="expression" dxfId="660" priority="4">
      <formula>$R$40=" "</formula>
    </cfRule>
    <cfRule type="expression" dxfId="659" priority="95">
      <formula>$U$40&gt;0</formula>
    </cfRule>
  </conditionalFormatting>
  <conditionalFormatting sqref="U41">
    <cfRule type="expression" dxfId="658" priority="3">
      <formula>$R$41=" "</formula>
    </cfRule>
    <cfRule type="expression" dxfId="657" priority="94">
      <formula>$U$41&gt;0</formula>
    </cfRule>
  </conditionalFormatting>
  <conditionalFormatting sqref="F33">
    <cfRule type="expression" dxfId="656" priority="35">
      <formula>$D$33=" "</formula>
    </cfRule>
    <cfRule type="expression" dxfId="655" priority="93">
      <formula>$F$33&gt;0</formula>
    </cfRule>
  </conditionalFormatting>
  <conditionalFormatting sqref="F34">
    <cfRule type="expression" dxfId="654" priority="34">
      <formula>$D$34=" "</formula>
    </cfRule>
    <cfRule type="expression" dxfId="653" priority="92">
      <formula>$F$34&gt;0</formula>
    </cfRule>
  </conditionalFormatting>
  <conditionalFormatting sqref="F35">
    <cfRule type="expression" dxfId="652" priority="33">
      <formula>$D$35=" "</formula>
    </cfRule>
    <cfRule type="expression" dxfId="651" priority="91">
      <formula>$F$35&gt;0</formula>
    </cfRule>
  </conditionalFormatting>
  <conditionalFormatting sqref="F39">
    <cfRule type="expression" dxfId="650" priority="32">
      <formula>$D$39=" "</formula>
    </cfRule>
    <cfRule type="expression" dxfId="649" priority="90">
      <formula>$F$39&gt;0</formula>
    </cfRule>
  </conditionalFormatting>
  <conditionalFormatting sqref="F40">
    <cfRule type="expression" dxfId="648" priority="31">
      <formula>$D$40=" "</formula>
    </cfRule>
    <cfRule type="expression" dxfId="647" priority="89">
      <formula>$F$40&gt;0</formula>
    </cfRule>
  </conditionalFormatting>
  <conditionalFormatting sqref="F41">
    <cfRule type="expression" dxfId="646" priority="30">
      <formula>$D$41=" "</formula>
    </cfRule>
    <cfRule type="expression" dxfId="645" priority="88">
      <formula>$F$41&gt;0</formula>
    </cfRule>
  </conditionalFormatting>
  <conditionalFormatting sqref="K34">
    <cfRule type="expression" dxfId="644" priority="25">
      <formula>$H$34=" "</formula>
    </cfRule>
    <cfRule type="expression" dxfId="643" priority="86">
      <formula>$K$34&gt;0</formula>
    </cfRule>
  </conditionalFormatting>
  <conditionalFormatting sqref="K35">
    <cfRule type="expression" dxfId="642" priority="24">
      <formula>$H$35=" "</formula>
    </cfRule>
    <cfRule type="expression" dxfId="641" priority="85">
      <formula>$K$35&gt;0</formula>
    </cfRule>
  </conditionalFormatting>
  <conditionalFormatting sqref="K39">
    <cfRule type="expression" dxfId="640" priority="23">
      <formula>$H$39=" "</formula>
    </cfRule>
    <cfRule type="expression" dxfId="639" priority="84">
      <formula>$K$39&gt;0</formula>
    </cfRule>
  </conditionalFormatting>
  <conditionalFormatting sqref="K40">
    <cfRule type="expression" dxfId="638" priority="22">
      <formula>$H$40=" "</formula>
    </cfRule>
    <cfRule type="expression" dxfId="637" priority="83">
      <formula>$K$40&gt;0</formula>
    </cfRule>
  </conditionalFormatting>
  <conditionalFormatting sqref="K41">
    <cfRule type="expression" dxfId="636" priority="21">
      <formula>$H$41=" "</formula>
    </cfRule>
    <cfRule type="expression" dxfId="635" priority="82">
      <formula>$K$41&gt;0</formula>
    </cfRule>
  </conditionalFormatting>
  <conditionalFormatting sqref="P33">
    <cfRule type="expression" dxfId="634" priority="17">
      <formula>$M$33=" "</formula>
    </cfRule>
    <cfRule type="expression" dxfId="633" priority="81">
      <formula>$P$33&gt;0</formula>
    </cfRule>
  </conditionalFormatting>
  <conditionalFormatting sqref="P34">
    <cfRule type="expression" dxfId="632" priority="16">
      <formula>$M$34=" "</formula>
    </cfRule>
    <cfRule type="expression" dxfId="631" priority="80">
      <formula>$P$34&gt;0</formula>
    </cfRule>
  </conditionalFormatting>
  <conditionalFormatting sqref="P35">
    <cfRule type="expression" dxfId="630" priority="15">
      <formula>$M$35=" "</formula>
    </cfRule>
    <cfRule type="expression" dxfId="629" priority="79">
      <formula>$P$35&gt;0</formula>
    </cfRule>
  </conditionalFormatting>
  <conditionalFormatting sqref="P39">
    <cfRule type="expression" dxfId="628" priority="14">
      <formula>$M$39=" "</formula>
    </cfRule>
    <cfRule type="expression" dxfId="627" priority="78">
      <formula>$P$39&gt;0</formula>
    </cfRule>
  </conditionalFormatting>
  <conditionalFormatting sqref="P40">
    <cfRule type="expression" dxfId="626" priority="13">
      <formula>$M$40=" "</formula>
    </cfRule>
    <cfRule type="expression" dxfId="625" priority="77">
      <formula>$P$40&gt;0</formula>
    </cfRule>
  </conditionalFormatting>
  <conditionalFormatting sqref="P41">
    <cfRule type="expression" dxfId="624" priority="12">
      <formula>$M$41=" "</formula>
    </cfRule>
    <cfRule type="expression" dxfId="623" priority="76">
      <formula>$P$41&gt;0</formula>
    </cfRule>
  </conditionalFormatting>
  <conditionalFormatting sqref="D7:F9">
    <cfRule type="expression" dxfId="622" priority="268">
      <formula>$J$2&gt;41305</formula>
    </cfRule>
  </conditionalFormatting>
  <conditionalFormatting sqref="D13:F15">
    <cfRule type="expression" dxfId="621" priority="270">
      <formula>$J$2&gt;41333</formula>
    </cfRule>
  </conditionalFormatting>
  <conditionalFormatting sqref="D19:F21">
    <cfRule type="expression" dxfId="620" priority="272">
      <formula>$J$2&gt;41364</formula>
    </cfRule>
  </conditionalFormatting>
  <conditionalFormatting sqref="D27:F29">
    <cfRule type="expression" dxfId="619" priority="274">
      <formula>$J$2&gt;41670</formula>
    </cfRule>
  </conditionalFormatting>
  <conditionalFormatting sqref="D33:F35">
    <cfRule type="expression" dxfId="618" priority="276">
      <formula>$J$2&gt;41698</formula>
    </cfRule>
  </conditionalFormatting>
  <conditionalFormatting sqref="D39:F41">
    <cfRule type="expression" dxfId="617" priority="278">
      <formula>$J$2&gt;41729</formula>
    </cfRule>
  </conditionalFormatting>
  <conditionalFormatting sqref="K33">
    <cfRule type="expression" dxfId="616" priority="2">
      <formula>$K$33&gt;0</formula>
    </cfRule>
    <cfRule type="expression" dxfId="615" priority="1">
      <formula>$H$33=" "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4294967294" verticalDpi="4294967294" r:id="rId1"/>
  <legacyDrawing r:id="rId2"/>
  <controls>
    <control shapeId="35845" r:id="rId3" name="CommandButton4"/>
    <control shapeId="35841" r:id="rId4" name="CommandButton1"/>
    <control shapeId="35843" r:id="rId5" name="CommandButton2"/>
    <control shapeId="35844" r:id="rId6" name="CommandButton3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2"/>
  <dimension ref="B1:Y299"/>
  <sheetViews>
    <sheetView showGridLines="0" showZeros="0" tabSelected="1" zoomScale="85" zoomScaleNormal="85" workbookViewId="0">
      <selection activeCell="J12" sqref="J12"/>
    </sheetView>
  </sheetViews>
  <sheetFormatPr baseColWidth="10" defaultRowHeight="12.75"/>
  <cols>
    <col min="1" max="1" width="2.7109375" style="44" customWidth="1"/>
    <col min="2" max="2" width="4.7109375" style="44" customWidth="1"/>
    <col min="3" max="3" width="9.5703125" style="44" customWidth="1"/>
    <col min="4" max="4" width="10" style="45" customWidth="1"/>
    <col min="5" max="5" width="22.7109375" style="44" customWidth="1"/>
    <col min="6" max="6" width="24.85546875" style="44" customWidth="1"/>
    <col min="7" max="7" width="12.28515625" style="44" customWidth="1"/>
    <col min="8" max="8" width="4.7109375" style="44" customWidth="1"/>
    <col min="9" max="9" width="16.85546875" style="44" customWidth="1"/>
    <col min="10" max="10" width="38.5703125" style="44" customWidth="1"/>
    <col min="11" max="11" width="3.7109375" style="44" customWidth="1"/>
    <col min="12" max="12" width="27.7109375" style="46" customWidth="1"/>
    <col min="13" max="13" width="13.7109375" style="47" customWidth="1"/>
    <col min="14" max="19" width="13.7109375" style="45" customWidth="1"/>
    <col min="20" max="24" width="11.42578125" style="70"/>
    <col min="25" max="25" width="11.42578125" style="99"/>
    <col min="26" max="16384" width="11.42578125" style="44"/>
  </cols>
  <sheetData>
    <row r="1" spans="2:22" ht="13.5" thickBot="1"/>
    <row r="2" spans="2:22" ht="13.5" thickBot="1">
      <c r="B2" s="48"/>
      <c r="C2" s="238">
        <f>Accueil!F5</f>
        <v>0</v>
      </c>
      <c r="D2" s="239"/>
      <c r="E2" s="240"/>
      <c r="M2" s="235" t="s">
        <v>3</v>
      </c>
      <c r="N2" s="236"/>
      <c r="O2" s="237"/>
      <c r="P2" s="255">
        <f>'Déclarations AM'!J2</f>
        <v>41275</v>
      </c>
      <c r="Q2" s="256"/>
      <c r="R2" s="257"/>
    </row>
    <row r="7" spans="2:22">
      <c r="B7" s="241" t="s">
        <v>32</v>
      </c>
      <c r="C7" s="241"/>
      <c r="D7" s="241"/>
      <c r="E7" s="241"/>
      <c r="F7" s="241"/>
      <c r="G7" s="241"/>
      <c r="H7" s="241"/>
      <c r="I7" s="241"/>
      <c r="J7" s="241"/>
    </row>
    <row r="8" spans="2:22">
      <c r="B8" s="241"/>
      <c r="C8" s="241"/>
      <c r="D8" s="241"/>
      <c r="E8" s="241"/>
      <c r="F8" s="241"/>
      <c r="G8" s="241"/>
      <c r="H8" s="241"/>
      <c r="I8" s="241"/>
      <c r="J8" s="241"/>
    </row>
    <row r="9" spans="2:22" ht="15" customHeight="1">
      <c r="B9" s="242" t="s">
        <v>73</v>
      </c>
      <c r="C9" s="244" t="s">
        <v>74</v>
      </c>
      <c r="D9" s="246" t="s">
        <v>75</v>
      </c>
      <c r="E9" s="242" t="s">
        <v>76</v>
      </c>
      <c r="F9" s="248" t="s">
        <v>34</v>
      </c>
      <c r="G9" s="249" t="s">
        <v>77</v>
      </c>
      <c r="H9" s="251" t="s">
        <v>102</v>
      </c>
      <c r="I9" s="252"/>
      <c r="J9" s="249" t="s">
        <v>78</v>
      </c>
    </row>
    <row r="10" spans="2:22">
      <c r="B10" s="243"/>
      <c r="C10" s="245"/>
      <c r="D10" s="247"/>
      <c r="E10" s="243"/>
      <c r="F10" s="243"/>
      <c r="G10" s="250"/>
      <c r="H10" s="253"/>
      <c r="I10" s="254"/>
      <c r="J10" s="250"/>
      <c r="N10" s="234" t="s">
        <v>106</v>
      </c>
      <c r="O10" s="234"/>
      <c r="P10" s="234" t="s">
        <v>107</v>
      </c>
      <c r="Q10" s="234"/>
      <c r="R10" s="234" t="s">
        <v>108</v>
      </c>
      <c r="S10" s="234"/>
    </row>
    <row r="11" spans="2:22">
      <c r="B11" s="49">
        <v>1</v>
      </c>
      <c r="C11" s="49" t="s">
        <v>80</v>
      </c>
      <c r="D11" s="50">
        <v>25</v>
      </c>
      <c r="E11" s="49" t="s">
        <v>120</v>
      </c>
      <c r="F11" s="49" t="s">
        <v>28</v>
      </c>
      <c r="G11" s="51" t="s">
        <v>22</v>
      </c>
      <c r="H11" s="52">
        <f>IF(G11="Non",D11," ")</f>
        <v>25</v>
      </c>
      <c r="I11" s="53">
        <f>IF(G11="non",D11," ")</f>
        <v>25</v>
      </c>
      <c r="J11" s="54" t="s">
        <v>121</v>
      </c>
      <c r="L11" s="82" t="s">
        <v>80</v>
      </c>
      <c r="M11" s="55" t="s">
        <v>55</v>
      </c>
      <c r="N11" s="56" t="s">
        <v>109</v>
      </c>
      <c r="O11" s="56" t="s">
        <v>105</v>
      </c>
      <c r="P11" s="56" t="s">
        <v>109</v>
      </c>
      <c r="Q11" s="56" t="s">
        <v>105</v>
      </c>
      <c r="R11" s="56" t="s">
        <v>109</v>
      </c>
      <c r="S11" s="56" t="s">
        <v>105</v>
      </c>
      <c r="U11" s="71" t="s">
        <v>114</v>
      </c>
    </row>
    <row r="12" spans="2:22">
      <c r="B12" s="49"/>
      <c r="C12" s="49"/>
      <c r="D12" s="50"/>
      <c r="E12" s="49"/>
      <c r="F12" s="49"/>
      <c r="G12" s="51"/>
      <c r="H12" s="52" t="str">
        <f t="shared" ref="H12:H19" si="0">IF(G12="Non",D12," ")</f>
        <v xml:space="preserve"> </v>
      </c>
      <c r="I12" s="53" t="str">
        <f t="shared" ref="I12:I13" si="1">IF(G12="non",D12," ")</f>
        <v xml:space="preserve"> </v>
      </c>
      <c r="J12" s="54"/>
      <c r="L12" s="81" t="str">
        <f>'Déclarations AM'!$D$7</f>
        <v>MICRO SOC VENT ARTIS</v>
      </c>
      <c r="M12" s="57">
        <f>'Déclarations AM'!$E$7</f>
        <v>0.14000000000000001</v>
      </c>
      <c r="N12" s="56">
        <f>'Déclarations AM'!$F$7</f>
        <v>10</v>
      </c>
      <c r="O12" s="58">
        <f>IFERROR(N12*M12," ")</f>
        <v>1.4000000000000001</v>
      </c>
      <c r="P12" s="100">
        <f>SUMIFS($I$11:$I$299,$C$11:$C$299,"=Janvier",$F$11:$F$299,"=Ventes")</f>
        <v>25</v>
      </c>
      <c r="Q12" s="56">
        <f>IFERROR($P$12*$M$12," ")</f>
        <v>3.5000000000000004</v>
      </c>
      <c r="R12" s="56">
        <f>$P$12-$N$12</f>
        <v>15</v>
      </c>
      <c r="S12" s="56">
        <f>IFERROR($R$12*$M$12," ")</f>
        <v>2.1</v>
      </c>
      <c r="U12" s="70" t="s">
        <v>112</v>
      </c>
      <c r="V12" s="70">
        <f>SUMIFS($I$11:$I$299,$C$11:$C$299,"=Janvier",$F$11:$F$299,"=Prestations de services BIC")</f>
        <v>0</v>
      </c>
    </row>
    <row r="13" spans="2:22">
      <c r="B13" s="49"/>
      <c r="C13" s="49"/>
      <c r="D13" s="50"/>
      <c r="E13" s="49"/>
      <c r="F13" s="49"/>
      <c r="G13" s="51"/>
      <c r="H13" s="52" t="str">
        <f t="shared" si="0"/>
        <v xml:space="preserve"> </v>
      </c>
      <c r="I13" s="53" t="str">
        <f t="shared" si="1"/>
        <v xml:space="preserve"> </v>
      </c>
      <c r="J13" s="54"/>
      <c r="L13" s="81" t="str">
        <f>'Déclarations AM'!$D$8</f>
        <v>MICRO SOCIAL PREST</v>
      </c>
      <c r="M13" s="57">
        <f>'Déclarations AM'!$E$8</f>
        <v>0.24600000000000002</v>
      </c>
      <c r="N13" s="56">
        <f>'Déclarations AM'!$F$8</f>
        <v>11</v>
      </c>
      <c r="O13" s="58">
        <f>IFERROR(N13*M13," ")</f>
        <v>2.7060000000000004</v>
      </c>
      <c r="P13" s="59">
        <f>$V$12+$V$13</f>
        <v>0</v>
      </c>
      <c r="Q13" s="56">
        <f>IFERROR($P$13*$M$13," ")</f>
        <v>0</v>
      </c>
      <c r="R13" s="56">
        <f>$P$13-$N$13</f>
        <v>-11</v>
      </c>
      <c r="S13" s="56">
        <f>IFERROR($R$13*$M$13," ")</f>
        <v>-2.7060000000000004</v>
      </c>
      <c r="U13" s="70" t="s">
        <v>113</v>
      </c>
      <c r="V13" s="70">
        <f>SUMIFS($I$11:$I$299,$C$11:$C$299,"=Janvier",$F$11:$F$299,"=Prestations de services BNC")</f>
        <v>0</v>
      </c>
    </row>
    <row r="14" spans="2:22">
      <c r="B14" s="49"/>
      <c r="C14" s="49"/>
      <c r="D14" s="50"/>
      <c r="E14" s="49"/>
      <c r="F14" s="49"/>
      <c r="G14" s="51"/>
      <c r="H14" s="52" t="str">
        <f t="shared" si="0"/>
        <v xml:space="preserve"> </v>
      </c>
      <c r="I14" s="53"/>
      <c r="J14" s="49"/>
      <c r="L14" s="81" t="str">
        <f>'Déclarations AM'!$D$9</f>
        <v>CFP ARTISAN</v>
      </c>
      <c r="M14" s="57">
        <f>'Déclarations AM'!$E$9</f>
        <v>3.0000000000000001E-3</v>
      </c>
      <c r="N14" s="56">
        <f>'Déclarations AM'!$F$9</f>
        <v>12</v>
      </c>
      <c r="O14" s="58">
        <f>IFERROR(N14*M14," ")</f>
        <v>3.6000000000000004E-2</v>
      </c>
      <c r="P14" s="56">
        <f>$P$12+$P$13</f>
        <v>25</v>
      </c>
      <c r="Q14" s="56">
        <f>IFERROR($P$14*$M$14," ")</f>
        <v>7.4999999999999997E-2</v>
      </c>
      <c r="R14" s="56">
        <f>$P$14-$N$14</f>
        <v>13</v>
      </c>
      <c r="S14" s="56">
        <f>IFERROR($R$14*$M$14," ")</f>
        <v>3.9E-2</v>
      </c>
      <c r="U14" s="70" t="s">
        <v>111</v>
      </c>
      <c r="V14" s="70">
        <f>SUMIFS($I$11:$I$299,$C$11:$C$299,"=Janvier",$F$11:$F$299,"=Ventes")</f>
        <v>25</v>
      </c>
    </row>
    <row r="15" spans="2:22">
      <c r="B15" s="49"/>
      <c r="C15" s="49"/>
      <c r="D15" s="50"/>
      <c r="E15" s="49"/>
      <c r="F15" s="49"/>
      <c r="G15" s="51"/>
      <c r="H15" s="52" t="str">
        <f t="shared" si="0"/>
        <v xml:space="preserve"> </v>
      </c>
      <c r="I15" s="53" t="str">
        <f t="shared" ref="I15:I75" si="2">IF(G15="non",D15," ")</f>
        <v xml:space="preserve"> </v>
      </c>
      <c r="J15" s="49"/>
      <c r="L15" s="88"/>
      <c r="M15" s="60"/>
      <c r="N15" s="61"/>
      <c r="O15" s="61"/>
      <c r="P15" s="61"/>
      <c r="Q15" s="61"/>
      <c r="R15" s="61">
        <f t="shared" ref="R15" si="3">P15-N15</f>
        <v>0</v>
      </c>
      <c r="S15" s="61"/>
    </row>
    <row r="16" spans="2:22">
      <c r="B16" s="49"/>
      <c r="C16" s="49"/>
      <c r="D16" s="50"/>
      <c r="E16" s="49"/>
      <c r="F16" s="49"/>
      <c r="G16" s="51"/>
      <c r="H16" s="52" t="str">
        <f t="shared" si="0"/>
        <v xml:space="preserve"> </v>
      </c>
      <c r="I16" s="53" t="str">
        <f t="shared" si="2"/>
        <v xml:space="preserve"> </v>
      </c>
      <c r="J16" s="49"/>
      <c r="N16" s="234" t="s">
        <v>106</v>
      </c>
      <c r="O16" s="234"/>
      <c r="P16" s="234" t="s">
        <v>107</v>
      </c>
      <c r="Q16" s="234"/>
      <c r="R16" s="234" t="s">
        <v>108</v>
      </c>
      <c r="S16" s="234"/>
    </row>
    <row r="17" spans="2:22">
      <c r="B17" s="49"/>
      <c r="C17" s="49"/>
      <c r="D17" s="50"/>
      <c r="E17" s="49"/>
      <c r="F17" s="49"/>
      <c r="G17" s="51"/>
      <c r="H17" s="52" t="str">
        <f t="shared" si="0"/>
        <v xml:space="preserve"> </v>
      </c>
      <c r="I17" s="53" t="str">
        <f t="shared" si="2"/>
        <v xml:space="preserve"> </v>
      </c>
      <c r="J17" s="49"/>
      <c r="L17" s="82" t="s">
        <v>81</v>
      </c>
      <c r="M17" s="55" t="s">
        <v>55</v>
      </c>
      <c r="N17" s="56" t="s">
        <v>109</v>
      </c>
      <c r="O17" s="56" t="s">
        <v>105</v>
      </c>
      <c r="P17" s="56" t="s">
        <v>109</v>
      </c>
      <c r="Q17" s="56" t="s">
        <v>105</v>
      </c>
      <c r="R17" s="56" t="s">
        <v>109</v>
      </c>
      <c r="S17" s="56" t="s">
        <v>105</v>
      </c>
    </row>
    <row r="18" spans="2:22">
      <c r="B18" s="49"/>
      <c r="C18" s="49"/>
      <c r="D18" s="50"/>
      <c r="E18" s="49"/>
      <c r="F18" s="49"/>
      <c r="G18" s="51"/>
      <c r="H18" s="52" t="str">
        <f t="shared" si="0"/>
        <v xml:space="preserve"> </v>
      </c>
      <c r="I18" s="53" t="str">
        <f t="shared" si="2"/>
        <v xml:space="preserve"> </v>
      </c>
      <c r="J18" s="49"/>
      <c r="L18" s="81" t="str">
        <f>'Déclarations AM'!D13</f>
        <v>MICRO SOC VENT ARTIS</v>
      </c>
      <c r="M18" s="57">
        <f>'Déclarations AM'!E13</f>
        <v>0.14000000000000001</v>
      </c>
      <c r="N18" s="56">
        <f>'Déclarations AM'!F13</f>
        <v>13</v>
      </c>
      <c r="O18" s="56">
        <f>IFERROR(N18*M18," ")</f>
        <v>1.8200000000000003</v>
      </c>
      <c r="P18" s="56">
        <f>SUMIFS($I$11:$I$299,$C$11:$C$299,"=Février",$F$11:$F$299,"=ventes")</f>
        <v>0</v>
      </c>
      <c r="Q18" s="56">
        <f>IFERROR(P18*M18," ")</f>
        <v>0</v>
      </c>
      <c r="R18" s="56">
        <f>P18-N18</f>
        <v>-13</v>
      </c>
      <c r="S18" s="56">
        <f>IFERROR(R18*M18," ")</f>
        <v>-1.8200000000000003</v>
      </c>
      <c r="U18" s="71" t="s">
        <v>81</v>
      </c>
    </row>
    <row r="19" spans="2:22">
      <c r="B19" s="49"/>
      <c r="C19" s="49"/>
      <c r="D19" s="50"/>
      <c r="E19" s="49"/>
      <c r="F19" s="49"/>
      <c r="G19" s="51"/>
      <c r="H19" s="52" t="str">
        <f t="shared" si="0"/>
        <v xml:space="preserve"> </v>
      </c>
      <c r="I19" s="53" t="str">
        <f t="shared" si="2"/>
        <v xml:space="preserve"> </v>
      </c>
      <c r="J19" s="49"/>
      <c r="L19" s="81" t="str">
        <f>'Déclarations AM'!D14</f>
        <v>MICRO SOCIAL PREST</v>
      </c>
      <c r="M19" s="57">
        <f>'Déclarations AM'!E14</f>
        <v>0.24600000000000002</v>
      </c>
      <c r="N19" s="56">
        <f>'Déclarations AM'!F14</f>
        <v>14</v>
      </c>
      <c r="O19" s="56">
        <f t="shared" ref="O19:O20" si="4">IFERROR(N19*M19," ")</f>
        <v>3.4440000000000004</v>
      </c>
      <c r="P19" s="56">
        <f>V19+V20</f>
        <v>0</v>
      </c>
      <c r="Q19" s="56">
        <f t="shared" ref="Q19:Q20" si="5">IFERROR(P19*M19," ")</f>
        <v>0</v>
      </c>
      <c r="R19" s="56">
        <f>P19-N19</f>
        <v>-14</v>
      </c>
      <c r="S19" s="56">
        <f t="shared" ref="S19:S20" si="6">IFERROR(R19*M19," ")</f>
        <v>-3.4440000000000004</v>
      </c>
      <c r="U19" s="70" t="s">
        <v>112</v>
      </c>
      <c r="V19" s="70">
        <f>SUMIFS($I$11:$I$299,$C$11:$C$299,"=Février",$F$11:$F$299,"=Prestations de services BIC")</f>
        <v>0</v>
      </c>
    </row>
    <row r="20" spans="2:22">
      <c r="B20" s="49"/>
      <c r="C20" s="49"/>
      <c r="D20" s="50"/>
      <c r="E20" s="49"/>
      <c r="F20" s="49"/>
      <c r="G20" s="51"/>
      <c r="H20" s="52" t="str">
        <f t="shared" ref="H20:H75" si="7">IF(G20="Non",D20," ")</f>
        <v xml:space="preserve"> </v>
      </c>
      <c r="I20" s="53" t="str">
        <f t="shared" si="2"/>
        <v xml:space="preserve"> </v>
      </c>
      <c r="J20" s="49"/>
      <c r="L20" s="81" t="str">
        <f>'Déclarations AM'!D15</f>
        <v>CFP ARTISAN</v>
      </c>
      <c r="M20" s="57">
        <f>'Déclarations AM'!E15</f>
        <v>3.0000000000000001E-3</v>
      </c>
      <c r="N20" s="56">
        <f>'Déclarations AM'!F15</f>
        <v>15</v>
      </c>
      <c r="O20" s="56">
        <f t="shared" si="4"/>
        <v>4.4999999999999998E-2</v>
      </c>
      <c r="P20" s="56">
        <f>P18+P19</f>
        <v>0</v>
      </c>
      <c r="Q20" s="56">
        <f t="shared" si="5"/>
        <v>0</v>
      </c>
      <c r="R20" s="56">
        <f t="shared" ref="R20" si="8">P20-N20</f>
        <v>-15</v>
      </c>
      <c r="S20" s="56">
        <f t="shared" si="6"/>
        <v>-4.4999999999999998E-2</v>
      </c>
      <c r="U20" s="70" t="s">
        <v>113</v>
      </c>
      <c r="V20" s="70">
        <f>SUMIFS($I$11:$I$299,$C$11:$C$299,"=Février",$F$11:$F$299,"=Prestations de services BNC")</f>
        <v>0</v>
      </c>
    </row>
    <row r="21" spans="2:22">
      <c r="B21" s="49"/>
      <c r="C21" s="49"/>
      <c r="D21" s="50"/>
      <c r="E21" s="49"/>
      <c r="F21" s="49"/>
      <c r="G21" s="51"/>
      <c r="H21" s="52" t="str">
        <f t="shared" si="7"/>
        <v xml:space="preserve"> </v>
      </c>
      <c r="I21" s="53" t="str">
        <f t="shared" si="2"/>
        <v xml:space="preserve"> </v>
      </c>
      <c r="J21" s="49"/>
      <c r="L21" s="62"/>
      <c r="M21" s="60"/>
      <c r="N21" s="61"/>
      <c r="O21" s="61"/>
      <c r="P21" s="61"/>
      <c r="Q21" s="61"/>
      <c r="R21" s="61"/>
      <c r="S21" s="61"/>
    </row>
    <row r="22" spans="2:22">
      <c r="B22" s="49"/>
      <c r="C22" s="49"/>
      <c r="D22" s="50"/>
      <c r="E22" s="49"/>
      <c r="F22" s="49"/>
      <c r="G22" s="51"/>
      <c r="H22" s="52" t="str">
        <f t="shared" si="7"/>
        <v xml:space="preserve"> </v>
      </c>
      <c r="I22" s="53" t="str">
        <f t="shared" si="2"/>
        <v xml:space="preserve"> </v>
      </c>
      <c r="J22" s="49"/>
      <c r="N22" s="234" t="s">
        <v>106</v>
      </c>
      <c r="O22" s="234"/>
      <c r="P22" s="234" t="s">
        <v>107</v>
      </c>
      <c r="Q22" s="234"/>
      <c r="R22" s="234" t="s">
        <v>108</v>
      </c>
      <c r="S22" s="234"/>
    </row>
    <row r="23" spans="2:22">
      <c r="B23" s="49"/>
      <c r="C23" s="49"/>
      <c r="D23" s="50"/>
      <c r="E23" s="49"/>
      <c r="F23" s="49"/>
      <c r="G23" s="51"/>
      <c r="H23" s="52" t="str">
        <f t="shared" si="7"/>
        <v xml:space="preserve"> </v>
      </c>
      <c r="I23" s="53" t="str">
        <f t="shared" si="2"/>
        <v xml:space="preserve"> </v>
      </c>
      <c r="J23" s="49"/>
      <c r="L23" s="82" t="s">
        <v>82</v>
      </c>
      <c r="M23" s="55" t="s">
        <v>55</v>
      </c>
      <c r="N23" s="56" t="s">
        <v>109</v>
      </c>
      <c r="O23" s="56" t="s">
        <v>105</v>
      </c>
      <c r="P23" s="56" t="s">
        <v>109</v>
      </c>
      <c r="Q23" s="56" t="s">
        <v>105</v>
      </c>
      <c r="R23" s="56" t="s">
        <v>109</v>
      </c>
      <c r="S23" s="56" t="s">
        <v>105</v>
      </c>
    </row>
    <row r="24" spans="2:22">
      <c r="B24" s="49"/>
      <c r="C24" s="49"/>
      <c r="D24" s="50"/>
      <c r="E24" s="49"/>
      <c r="F24" s="49"/>
      <c r="G24" s="51"/>
      <c r="H24" s="52" t="str">
        <f t="shared" si="7"/>
        <v xml:space="preserve"> </v>
      </c>
      <c r="I24" s="53" t="str">
        <f t="shared" si="2"/>
        <v xml:space="preserve"> </v>
      </c>
      <c r="J24" s="49"/>
      <c r="L24" s="81" t="str">
        <f>'Déclarations AM'!D19</f>
        <v>MICRO SOC VENT ARTIS</v>
      </c>
      <c r="M24" s="57">
        <f>'Déclarations AM'!E19</f>
        <v>0.14000000000000001</v>
      </c>
      <c r="N24" s="56">
        <f>'Déclarations AM'!F19</f>
        <v>16</v>
      </c>
      <c r="O24" s="56">
        <f>IFERROR(N24*M24," ")</f>
        <v>2.2400000000000002</v>
      </c>
      <c r="P24" s="56">
        <f>SUMIFS($I$11:$I$299,$C$11:$C$299,"=Mars",$F$11:$F$299,"=ventes")</f>
        <v>0</v>
      </c>
      <c r="Q24" s="56">
        <f>IFERROR(P24*M24," ")</f>
        <v>0</v>
      </c>
      <c r="R24" s="56">
        <f>P24-N24</f>
        <v>-16</v>
      </c>
      <c r="S24" s="56">
        <f>IFERROR(R24*M24," ")</f>
        <v>-2.2400000000000002</v>
      </c>
      <c r="U24" s="71" t="s">
        <v>82</v>
      </c>
    </row>
    <row r="25" spans="2:22">
      <c r="B25" s="49"/>
      <c r="C25" s="49"/>
      <c r="D25" s="50"/>
      <c r="E25" s="49"/>
      <c r="F25" s="49"/>
      <c r="G25" s="51"/>
      <c r="H25" s="52" t="str">
        <f t="shared" si="7"/>
        <v xml:space="preserve"> </v>
      </c>
      <c r="I25" s="53" t="str">
        <f t="shared" si="2"/>
        <v xml:space="preserve"> </v>
      </c>
      <c r="J25" s="49"/>
      <c r="L25" s="81" t="str">
        <f>'Déclarations AM'!D20</f>
        <v>MICRO SOCIAL PREST</v>
      </c>
      <c r="M25" s="57">
        <f>'Déclarations AM'!E20</f>
        <v>0.24600000000000002</v>
      </c>
      <c r="N25" s="56">
        <f>'Déclarations AM'!F20</f>
        <v>17</v>
      </c>
      <c r="O25" s="56">
        <f t="shared" ref="O25:O26" si="9">IFERROR(N25*M25," ")</f>
        <v>4.1820000000000004</v>
      </c>
      <c r="P25" s="56">
        <f>V25+V26</f>
        <v>0</v>
      </c>
      <c r="Q25" s="56">
        <f t="shared" ref="Q25:Q26" si="10">IFERROR(P25*M25," ")</f>
        <v>0</v>
      </c>
      <c r="R25" s="56">
        <f>P25-N25</f>
        <v>-17</v>
      </c>
      <c r="S25" s="56">
        <f t="shared" ref="S25:S26" si="11">IFERROR(R25*M25," ")</f>
        <v>-4.1820000000000004</v>
      </c>
      <c r="U25" s="70" t="s">
        <v>112</v>
      </c>
      <c r="V25" s="70">
        <f>SUMIFS($I$11:$I$299,$C$11:$C$299,"=Mars",$F$11:$F$299,"=Prestations de services BIC")</f>
        <v>0</v>
      </c>
    </row>
    <row r="26" spans="2:22">
      <c r="B26" s="49"/>
      <c r="C26" s="49"/>
      <c r="D26" s="50"/>
      <c r="E26" s="49"/>
      <c r="F26" s="49"/>
      <c r="G26" s="51"/>
      <c r="H26" s="52" t="str">
        <f t="shared" si="7"/>
        <v xml:space="preserve"> </v>
      </c>
      <c r="I26" s="53" t="str">
        <f t="shared" si="2"/>
        <v xml:space="preserve"> </v>
      </c>
      <c r="J26" s="49"/>
      <c r="L26" s="81" t="str">
        <f>'Déclarations AM'!D21</f>
        <v>CFP ARTISAN</v>
      </c>
      <c r="M26" s="57">
        <f>'Déclarations AM'!E21</f>
        <v>3.0000000000000001E-3</v>
      </c>
      <c r="N26" s="56">
        <f>'Déclarations AM'!F21</f>
        <v>18</v>
      </c>
      <c r="O26" s="56">
        <f t="shared" si="9"/>
        <v>5.3999999999999999E-2</v>
      </c>
      <c r="P26" s="56">
        <f>P24+P25</f>
        <v>0</v>
      </c>
      <c r="Q26" s="56">
        <f t="shared" si="10"/>
        <v>0</v>
      </c>
      <c r="R26" s="56">
        <f t="shared" ref="R26" si="12">P26-N26</f>
        <v>-18</v>
      </c>
      <c r="S26" s="56">
        <f t="shared" si="11"/>
        <v>-5.3999999999999999E-2</v>
      </c>
      <c r="U26" s="70" t="s">
        <v>113</v>
      </c>
      <c r="V26" s="70">
        <f>SUMIFS($I$11:$I$299,$C$11:$C$299,"=Mars",$F$11:$F$299,"=Prestations de services BNC")</f>
        <v>0</v>
      </c>
    </row>
    <row r="27" spans="2:22">
      <c r="B27" s="49"/>
      <c r="C27" s="49"/>
      <c r="D27" s="50"/>
      <c r="E27" s="49"/>
      <c r="F27" s="49"/>
      <c r="G27" s="51"/>
      <c r="H27" s="52" t="str">
        <f t="shared" si="7"/>
        <v xml:space="preserve"> </v>
      </c>
      <c r="I27" s="53" t="str">
        <f t="shared" si="2"/>
        <v xml:space="preserve"> </v>
      </c>
      <c r="J27" s="49"/>
      <c r="L27" s="62"/>
      <c r="M27" s="60"/>
      <c r="N27" s="61"/>
      <c r="O27" s="61"/>
      <c r="P27" s="61"/>
      <c r="Q27" s="61"/>
      <c r="R27" s="61"/>
      <c r="S27" s="61"/>
    </row>
    <row r="28" spans="2:22">
      <c r="B28" s="49"/>
      <c r="C28" s="49"/>
      <c r="D28" s="50"/>
      <c r="E28" s="49"/>
      <c r="F28" s="49"/>
      <c r="G28" s="51"/>
      <c r="H28" s="52" t="str">
        <f t="shared" si="7"/>
        <v xml:space="preserve"> </v>
      </c>
      <c r="I28" s="53" t="str">
        <f t="shared" si="2"/>
        <v xml:space="preserve"> </v>
      </c>
      <c r="J28" s="49"/>
      <c r="L28" s="62"/>
      <c r="M28" s="60"/>
      <c r="N28" s="234" t="s">
        <v>106</v>
      </c>
      <c r="O28" s="234"/>
      <c r="P28" s="234" t="s">
        <v>107</v>
      </c>
      <c r="Q28" s="234"/>
      <c r="R28" s="234" t="s">
        <v>108</v>
      </c>
      <c r="S28" s="234"/>
    </row>
    <row r="29" spans="2:22">
      <c r="B29" s="49"/>
      <c r="C29" s="49"/>
      <c r="D29" s="50"/>
      <c r="E29" s="49"/>
      <c r="F29" s="49"/>
      <c r="G29" s="51"/>
      <c r="H29" s="52" t="str">
        <f t="shared" si="7"/>
        <v xml:space="preserve"> </v>
      </c>
      <c r="I29" s="53" t="str">
        <f t="shared" si="2"/>
        <v xml:space="preserve"> </v>
      </c>
      <c r="J29" s="49"/>
      <c r="L29" s="84" t="s">
        <v>83</v>
      </c>
      <c r="M29" s="55" t="s">
        <v>55</v>
      </c>
      <c r="N29" s="56" t="s">
        <v>109</v>
      </c>
      <c r="O29" s="56" t="s">
        <v>105</v>
      </c>
      <c r="P29" s="56" t="s">
        <v>109</v>
      </c>
      <c r="Q29" s="56" t="s">
        <v>105</v>
      </c>
      <c r="R29" s="56" t="s">
        <v>109</v>
      </c>
      <c r="S29" s="56" t="s">
        <v>105</v>
      </c>
    </row>
    <row r="30" spans="2:22">
      <c r="B30" s="49"/>
      <c r="C30" s="49"/>
      <c r="D30" s="50"/>
      <c r="E30" s="49"/>
      <c r="F30" s="49"/>
      <c r="G30" s="51"/>
      <c r="H30" s="52" t="str">
        <f t="shared" si="7"/>
        <v xml:space="preserve"> </v>
      </c>
      <c r="I30" s="53" t="str">
        <f t="shared" si="2"/>
        <v xml:space="preserve"> </v>
      </c>
      <c r="J30" s="49"/>
      <c r="L30" s="87" t="str">
        <f>'Déclarations AM'!H7</f>
        <v>MICRO SOC VENT ARTIS</v>
      </c>
      <c r="M30" s="63">
        <f>'Déclarations AM'!J7</f>
        <v>0.14000000000000001</v>
      </c>
      <c r="N30" s="56">
        <f>'Déclarations AM'!K7</f>
        <v>19</v>
      </c>
      <c r="O30" s="56">
        <f>IFERROR(N30*M30," ")</f>
        <v>2.66</v>
      </c>
      <c r="P30" s="56">
        <f>SUMIFS($I$11:$I$299,$C$11:$C$299,"=Avril",$F$11:$F$299,"=ventes")</f>
        <v>0</v>
      </c>
      <c r="Q30" s="56">
        <f>IFERROR(P30*M30," ")</f>
        <v>0</v>
      </c>
      <c r="R30" s="56">
        <f>P30-N30</f>
        <v>-19</v>
      </c>
      <c r="S30" s="56">
        <f>IFERROR(R30*M30," ")</f>
        <v>-2.66</v>
      </c>
      <c r="U30" s="71" t="s">
        <v>83</v>
      </c>
    </row>
    <row r="31" spans="2:22">
      <c r="B31" s="49"/>
      <c r="C31" s="49"/>
      <c r="D31" s="50"/>
      <c r="E31" s="49"/>
      <c r="F31" s="49"/>
      <c r="G31" s="51"/>
      <c r="H31" s="52" t="str">
        <f t="shared" si="7"/>
        <v xml:space="preserve"> </v>
      </c>
      <c r="I31" s="53" t="str">
        <f t="shared" si="2"/>
        <v xml:space="preserve"> </v>
      </c>
      <c r="J31" s="49"/>
      <c r="L31" s="87" t="str">
        <f>'Déclarations AM'!H8</f>
        <v>MICRO SOCIAL PREST</v>
      </c>
      <c r="M31" s="63">
        <f>'Déclarations AM'!J8</f>
        <v>0.24600000000000002</v>
      </c>
      <c r="N31" s="56">
        <f>'Déclarations AM'!K8</f>
        <v>20</v>
      </c>
      <c r="O31" s="56">
        <f t="shared" ref="O31:O32" si="13">IFERROR(N31*M31," ")</f>
        <v>4.9200000000000008</v>
      </c>
      <c r="P31" s="56">
        <f>V31+V32</f>
        <v>0</v>
      </c>
      <c r="Q31" s="56">
        <f t="shared" ref="Q31:Q32" si="14">IFERROR(P31*M31," ")</f>
        <v>0</v>
      </c>
      <c r="R31" s="56">
        <f>P31-N31</f>
        <v>-20</v>
      </c>
      <c r="S31" s="56">
        <f t="shared" ref="S31:S32" si="15">IFERROR(R31*M31," ")</f>
        <v>-4.9200000000000008</v>
      </c>
      <c r="U31" s="70" t="s">
        <v>112</v>
      </c>
      <c r="V31" s="70">
        <f>SUMIFS($I$11:$I$299,$C$11:$C$299,"=Avril",$F$11:$F$299,"=Prestations de services BIC")</f>
        <v>0</v>
      </c>
    </row>
    <row r="32" spans="2:22">
      <c r="B32" s="49"/>
      <c r="C32" s="49"/>
      <c r="D32" s="50"/>
      <c r="E32" s="49"/>
      <c r="F32" s="49"/>
      <c r="G32" s="51"/>
      <c r="H32" s="52" t="str">
        <f t="shared" si="7"/>
        <v xml:space="preserve"> </v>
      </c>
      <c r="I32" s="53" t="str">
        <f t="shared" si="2"/>
        <v xml:space="preserve"> </v>
      </c>
      <c r="J32" s="49"/>
      <c r="L32" s="83" t="str">
        <f>'Déclarations AM'!H9</f>
        <v>CFP ARTISAN</v>
      </c>
      <c r="M32" s="57">
        <f>'Déclarations AM'!J9</f>
        <v>3.0000000000000001E-3</v>
      </c>
      <c r="N32" s="56">
        <f>'Déclarations AM'!K9</f>
        <v>21</v>
      </c>
      <c r="O32" s="56">
        <f t="shared" si="13"/>
        <v>6.3E-2</v>
      </c>
      <c r="P32" s="56">
        <f>P30+P31</f>
        <v>0</v>
      </c>
      <c r="Q32" s="56">
        <f t="shared" si="14"/>
        <v>0</v>
      </c>
      <c r="R32" s="56">
        <f t="shared" ref="R32" si="16">P32-N32</f>
        <v>-21</v>
      </c>
      <c r="S32" s="56">
        <f t="shared" si="15"/>
        <v>-6.3E-2</v>
      </c>
      <c r="U32" s="70" t="s">
        <v>113</v>
      </c>
      <c r="V32" s="70">
        <f>SUMIFS($I$11:$I$299,$C$11:$C$299,"=Avril",$F$11:$F$299,"=Prestations de services BNC")</f>
        <v>0</v>
      </c>
    </row>
    <row r="33" spans="2:22">
      <c r="B33" s="49"/>
      <c r="C33" s="49"/>
      <c r="D33" s="50"/>
      <c r="E33" s="49"/>
      <c r="F33" s="49"/>
      <c r="G33" s="51"/>
      <c r="H33" s="52" t="str">
        <f t="shared" si="7"/>
        <v xml:space="preserve"> </v>
      </c>
      <c r="I33" s="53" t="str">
        <f t="shared" si="2"/>
        <v xml:space="preserve"> </v>
      </c>
      <c r="J33" s="49"/>
      <c r="L33" s="62"/>
      <c r="M33" s="60"/>
      <c r="N33" s="61"/>
      <c r="O33" s="61"/>
      <c r="P33" s="61"/>
      <c r="Q33" s="61"/>
      <c r="R33" s="61"/>
      <c r="S33" s="61"/>
    </row>
    <row r="34" spans="2:22">
      <c r="B34" s="49"/>
      <c r="C34" s="49"/>
      <c r="D34" s="50"/>
      <c r="E34" s="49"/>
      <c r="F34" s="49"/>
      <c r="G34" s="51"/>
      <c r="H34" s="52" t="str">
        <f t="shared" si="7"/>
        <v xml:space="preserve"> </v>
      </c>
      <c r="I34" s="53" t="str">
        <f t="shared" si="2"/>
        <v xml:space="preserve"> </v>
      </c>
      <c r="J34" s="49"/>
      <c r="L34" s="62"/>
      <c r="M34" s="60"/>
      <c r="N34" s="234" t="s">
        <v>106</v>
      </c>
      <c r="O34" s="234"/>
      <c r="P34" s="234" t="s">
        <v>107</v>
      </c>
      <c r="Q34" s="234"/>
      <c r="R34" s="234" t="s">
        <v>108</v>
      </c>
      <c r="S34" s="234"/>
    </row>
    <row r="35" spans="2:22">
      <c r="B35" s="49"/>
      <c r="C35" s="49"/>
      <c r="D35" s="50"/>
      <c r="E35" s="49"/>
      <c r="F35" s="49"/>
      <c r="G35" s="51"/>
      <c r="H35" s="52" t="str">
        <f t="shared" si="7"/>
        <v xml:space="preserve"> </v>
      </c>
      <c r="I35" s="53" t="str">
        <f t="shared" si="2"/>
        <v xml:space="preserve"> </v>
      </c>
      <c r="J35" s="49"/>
      <c r="L35" s="84" t="s">
        <v>84</v>
      </c>
      <c r="M35" s="55" t="s">
        <v>55</v>
      </c>
      <c r="N35" s="56" t="s">
        <v>109</v>
      </c>
      <c r="O35" s="56" t="s">
        <v>105</v>
      </c>
      <c r="P35" s="56" t="s">
        <v>109</v>
      </c>
      <c r="Q35" s="56" t="s">
        <v>105</v>
      </c>
      <c r="R35" s="56" t="s">
        <v>109</v>
      </c>
      <c r="S35" s="56" t="s">
        <v>105</v>
      </c>
    </row>
    <row r="36" spans="2:22">
      <c r="B36" s="49"/>
      <c r="C36" s="49"/>
      <c r="D36" s="50"/>
      <c r="E36" s="49"/>
      <c r="F36" s="49"/>
      <c r="G36" s="51"/>
      <c r="H36" s="52" t="str">
        <f t="shared" si="7"/>
        <v xml:space="preserve"> </v>
      </c>
      <c r="I36" s="53" t="str">
        <f t="shared" si="2"/>
        <v xml:space="preserve"> </v>
      </c>
      <c r="J36" s="49"/>
      <c r="L36" s="87" t="str">
        <f>'Déclarations AM'!H13</f>
        <v>MICRO SOC VENT ARTIS</v>
      </c>
      <c r="M36" s="63">
        <f>'Déclarations AM'!J13</f>
        <v>0.14000000000000001</v>
      </c>
      <c r="N36" s="56">
        <f>'Déclarations AM'!K13</f>
        <v>22</v>
      </c>
      <c r="O36" s="56">
        <f>IFERROR(N36*M36," ")</f>
        <v>3.08</v>
      </c>
      <c r="P36" s="56">
        <f>SUMIFS($I$11:$I$299,$C$11:$C$299,"=Mai",$F$11:$F$299,"=ventes")</f>
        <v>0</v>
      </c>
      <c r="Q36" s="56">
        <f>IFERROR(P36*M36," ")</f>
        <v>0</v>
      </c>
      <c r="R36" s="56">
        <f>P36-N36</f>
        <v>-22</v>
      </c>
      <c r="S36" s="56">
        <f>IFERROR(R36*M36," ")</f>
        <v>-3.08</v>
      </c>
      <c r="U36" s="71" t="s">
        <v>84</v>
      </c>
    </row>
    <row r="37" spans="2:22">
      <c r="B37" s="49"/>
      <c r="C37" s="49"/>
      <c r="D37" s="50"/>
      <c r="E37" s="49"/>
      <c r="F37" s="49"/>
      <c r="G37" s="51"/>
      <c r="H37" s="52" t="str">
        <f t="shared" si="7"/>
        <v xml:space="preserve"> </v>
      </c>
      <c r="I37" s="53" t="str">
        <f t="shared" si="2"/>
        <v xml:space="preserve"> </v>
      </c>
      <c r="J37" s="49"/>
      <c r="L37" s="87" t="str">
        <f>'Déclarations AM'!H14</f>
        <v>MICRO SOCIAL PREST</v>
      </c>
      <c r="M37" s="63">
        <f>'Déclarations AM'!J14</f>
        <v>0.24600000000000002</v>
      </c>
      <c r="N37" s="56">
        <f>'Déclarations AM'!K14</f>
        <v>23</v>
      </c>
      <c r="O37" s="56">
        <f t="shared" ref="O37:O38" si="17">IFERROR(N37*M37," ")</f>
        <v>5.6580000000000004</v>
      </c>
      <c r="P37" s="56">
        <f>V37+V38</f>
        <v>0</v>
      </c>
      <c r="Q37" s="56">
        <f>IFERROR(P37*M37," ")</f>
        <v>0</v>
      </c>
      <c r="R37" s="56">
        <f>P37-N37</f>
        <v>-23</v>
      </c>
      <c r="S37" s="56">
        <f t="shared" ref="S37:S38" si="18">IFERROR(R37*M37," ")</f>
        <v>-5.6580000000000004</v>
      </c>
      <c r="U37" s="70" t="s">
        <v>112</v>
      </c>
      <c r="V37" s="70">
        <f>SUMIFS($I$11:$I$299,$C$11:$C$299,"=Mai",$F$11:$F$299,"=Prestations de services BIC")</f>
        <v>0</v>
      </c>
    </row>
    <row r="38" spans="2:22">
      <c r="B38" s="49"/>
      <c r="C38" s="49"/>
      <c r="D38" s="50"/>
      <c r="E38" s="49"/>
      <c r="F38" s="49"/>
      <c r="G38" s="51"/>
      <c r="H38" s="52" t="str">
        <f t="shared" si="7"/>
        <v xml:space="preserve"> </v>
      </c>
      <c r="I38" s="53" t="str">
        <f t="shared" si="2"/>
        <v xml:space="preserve"> </v>
      </c>
      <c r="J38" s="49"/>
      <c r="L38" s="83" t="str">
        <f>'Déclarations AM'!H15</f>
        <v>CFP ARTISAN</v>
      </c>
      <c r="M38" s="57">
        <f>'Déclarations AM'!J15</f>
        <v>3.0000000000000001E-3</v>
      </c>
      <c r="N38" s="56">
        <f>'Déclarations AM'!K15</f>
        <v>24</v>
      </c>
      <c r="O38" s="56">
        <f t="shared" si="17"/>
        <v>7.2000000000000008E-2</v>
      </c>
      <c r="P38" s="56">
        <f>P36+P37</f>
        <v>0</v>
      </c>
      <c r="Q38" s="56">
        <f>IFERROR(P38*M38," ")</f>
        <v>0</v>
      </c>
      <c r="R38" s="56">
        <f t="shared" ref="R38" si="19">P38-N38</f>
        <v>-24</v>
      </c>
      <c r="S38" s="56">
        <f t="shared" si="18"/>
        <v>-7.2000000000000008E-2</v>
      </c>
      <c r="U38" s="70" t="s">
        <v>113</v>
      </c>
      <c r="V38" s="70">
        <f>SUMIFS($I$11:$I$299,$C$11:$C$299,"=Mai",$F$11:$F$299,"=Prestations de services BNC")</f>
        <v>0</v>
      </c>
    </row>
    <row r="39" spans="2:22">
      <c r="B39" s="49"/>
      <c r="C39" s="49"/>
      <c r="D39" s="50"/>
      <c r="E39" s="49"/>
      <c r="F39" s="49"/>
      <c r="G39" s="51"/>
      <c r="H39" s="52" t="str">
        <f t="shared" si="7"/>
        <v xml:space="preserve"> </v>
      </c>
      <c r="I39" s="53" t="str">
        <f t="shared" si="2"/>
        <v xml:space="preserve"> </v>
      </c>
      <c r="J39" s="49"/>
      <c r="L39" s="64"/>
      <c r="M39" s="65"/>
      <c r="N39" s="61"/>
      <c r="O39" s="61"/>
      <c r="P39" s="61"/>
      <c r="Q39" s="61"/>
      <c r="R39" s="61"/>
      <c r="S39" s="61"/>
    </row>
    <row r="40" spans="2:22">
      <c r="B40" s="49"/>
      <c r="C40" s="49"/>
      <c r="D40" s="50"/>
      <c r="E40" s="49"/>
      <c r="F40" s="49"/>
      <c r="G40" s="51"/>
      <c r="H40" s="52" t="str">
        <f t="shared" si="7"/>
        <v xml:space="preserve"> </v>
      </c>
      <c r="I40" s="53" t="str">
        <f t="shared" si="2"/>
        <v xml:space="preserve"> </v>
      </c>
      <c r="J40" s="49"/>
      <c r="L40" s="62"/>
      <c r="M40" s="60"/>
      <c r="N40" s="234" t="s">
        <v>106</v>
      </c>
      <c r="O40" s="234"/>
      <c r="P40" s="234" t="s">
        <v>107</v>
      </c>
      <c r="Q40" s="234"/>
      <c r="R40" s="234" t="s">
        <v>108</v>
      </c>
      <c r="S40" s="234"/>
    </row>
    <row r="41" spans="2:22">
      <c r="B41" s="49"/>
      <c r="C41" s="49"/>
      <c r="D41" s="50"/>
      <c r="E41" s="49"/>
      <c r="F41" s="49"/>
      <c r="G41" s="51"/>
      <c r="H41" s="52" t="str">
        <f t="shared" si="7"/>
        <v xml:space="preserve"> </v>
      </c>
      <c r="I41" s="53" t="str">
        <f t="shared" si="2"/>
        <v xml:space="preserve"> </v>
      </c>
      <c r="J41" s="49"/>
      <c r="L41" s="84" t="s">
        <v>85</v>
      </c>
      <c r="M41" s="55" t="s">
        <v>55</v>
      </c>
      <c r="N41" s="56" t="s">
        <v>109</v>
      </c>
      <c r="O41" s="56" t="s">
        <v>105</v>
      </c>
      <c r="P41" s="56" t="s">
        <v>109</v>
      </c>
      <c r="Q41" s="56" t="s">
        <v>105</v>
      </c>
      <c r="R41" s="56" t="s">
        <v>109</v>
      </c>
      <c r="S41" s="56" t="s">
        <v>105</v>
      </c>
    </row>
    <row r="42" spans="2:22">
      <c r="B42" s="49"/>
      <c r="C42" s="49"/>
      <c r="D42" s="50"/>
      <c r="E42" s="49"/>
      <c r="F42" s="49"/>
      <c r="G42" s="51"/>
      <c r="H42" s="52" t="str">
        <f t="shared" si="7"/>
        <v xml:space="preserve"> </v>
      </c>
      <c r="I42" s="53" t="str">
        <f t="shared" si="2"/>
        <v xml:space="preserve"> </v>
      </c>
      <c r="J42" s="49"/>
      <c r="L42" s="87" t="str">
        <f>'Déclarations AM'!H19</f>
        <v>MICRO SOC VENT ARTIS</v>
      </c>
      <c r="M42" s="63">
        <f>'Déclarations AM'!J19</f>
        <v>0.14000000000000001</v>
      </c>
      <c r="N42" s="56">
        <f>'Déclarations AM'!K19</f>
        <v>25</v>
      </c>
      <c r="O42" s="56">
        <f>IFERROR(N42*M42," ")</f>
        <v>3.5000000000000004</v>
      </c>
      <c r="P42" s="56">
        <f>SUMIFS($I$11:$I$299,$C$11:$C$299,"=Juin",$F$11:$F$299,"=ventes")</f>
        <v>0</v>
      </c>
      <c r="Q42" s="56">
        <f>IFERROR(P42*M42," ")</f>
        <v>0</v>
      </c>
      <c r="R42" s="56">
        <f>P42-N42</f>
        <v>-25</v>
      </c>
      <c r="S42" s="56">
        <f>IFERROR(R42*M42," ")</f>
        <v>-3.5000000000000004</v>
      </c>
      <c r="U42" s="71" t="s">
        <v>85</v>
      </c>
    </row>
    <row r="43" spans="2:22">
      <c r="B43" s="49"/>
      <c r="C43" s="49"/>
      <c r="D43" s="50"/>
      <c r="E43" s="49"/>
      <c r="F43" s="49"/>
      <c r="G43" s="51"/>
      <c r="H43" s="52" t="str">
        <f t="shared" si="7"/>
        <v xml:space="preserve"> </v>
      </c>
      <c r="I43" s="53" t="str">
        <f t="shared" si="2"/>
        <v xml:space="preserve"> </v>
      </c>
      <c r="J43" s="49"/>
      <c r="L43" s="87" t="str">
        <f>'Déclarations AM'!H20</f>
        <v>MICRO SOCIAL PREST</v>
      </c>
      <c r="M43" s="63">
        <f>'Déclarations AM'!J20</f>
        <v>0.24600000000000002</v>
      </c>
      <c r="N43" s="56">
        <f>'Déclarations AM'!K20</f>
        <v>26</v>
      </c>
      <c r="O43" s="56">
        <f t="shared" ref="O43:O44" si="20">IFERROR(N43*M43," ")</f>
        <v>6.3960000000000008</v>
      </c>
      <c r="P43" s="56">
        <f>V43+V44</f>
        <v>0</v>
      </c>
      <c r="Q43" s="56">
        <f t="shared" ref="Q43:Q44" si="21">IFERROR(P43*M43," ")</f>
        <v>0</v>
      </c>
      <c r="R43" s="56">
        <f>P43-N43</f>
        <v>-26</v>
      </c>
      <c r="S43" s="56">
        <f t="shared" ref="S43:S44" si="22">IFERROR(R43*M43," ")</f>
        <v>-6.3960000000000008</v>
      </c>
      <c r="U43" s="70" t="s">
        <v>112</v>
      </c>
      <c r="V43" s="70">
        <f>SUMIFS($I$11:$I$299,$C$11:$C$299,"=Juin",$F$11:$F$299,"=Prestations de services BIC")</f>
        <v>0</v>
      </c>
    </row>
    <row r="44" spans="2:22">
      <c r="B44" s="49"/>
      <c r="C44" s="49"/>
      <c r="D44" s="50"/>
      <c r="E44" s="49"/>
      <c r="F44" s="49"/>
      <c r="G44" s="51"/>
      <c r="H44" s="52" t="str">
        <f t="shared" si="7"/>
        <v xml:space="preserve"> </v>
      </c>
      <c r="I44" s="53" t="str">
        <f t="shared" si="2"/>
        <v xml:space="preserve"> </v>
      </c>
      <c r="J44" s="49"/>
      <c r="L44" s="83" t="str">
        <f>'Déclarations AM'!H21</f>
        <v>CFP ARTISAN</v>
      </c>
      <c r="M44" s="57">
        <f>'Déclarations AM'!J21</f>
        <v>3.0000000000000001E-3</v>
      </c>
      <c r="N44" s="56">
        <f>'Déclarations AM'!K21</f>
        <v>27</v>
      </c>
      <c r="O44" s="56">
        <f t="shared" si="20"/>
        <v>8.1000000000000003E-2</v>
      </c>
      <c r="P44" s="56">
        <f>P42+P43</f>
        <v>0</v>
      </c>
      <c r="Q44" s="56">
        <f t="shared" si="21"/>
        <v>0</v>
      </c>
      <c r="R44" s="56">
        <f t="shared" ref="R44" si="23">P44-N44</f>
        <v>-27</v>
      </c>
      <c r="S44" s="56">
        <f t="shared" si="22"/>
        <v>-8.1000000000000003E-2</v>
      </c>
      <c r="U44" s="70" t="s">
        <v>113</v>
      </c>
      <c r="V44" s="70">
        <f>SUMIFS($I$11:$I$299,$C$11:$C$299,"=Juin",$F$11:$F$299,"=Prestations de services BNC")</f>
        <v>0</v>
      </c>
    </row>
    <row r="45" spans="2:22">
      <c r="B45" s="49"/>
      <c r="C45" s="49"/>
      <c r="D45" s="50"/>
      <c r="E45" s="49"/>
      <c r="F45" s="49"/>
      <c r="G45" s="51"/>
      <c r="H45" s="52" t="str">
        <f t="shared" si="7"/>
        <v xml:space="preserve"> </v>
      </c>
      <c r="I45" s="53" t="str">
        <f t="shared" si="2"/>
        <v xml:space="preserve"> </v>
      </c>
      <c r="J45" s="49"/>
      <c r="L45" s="66"/>
      <c r="M45" s="67"/>
      <c r="N45" s="68"/>
      <c r="O45" s="68"/>
      <c r="P45" s="68"/>
      <c r="Q45" s="68"/>
      <c r="R45" s="68"/>
      <c r="S45" s="68"/>
    </row>
    <row r="46" spans="2:22">
      <c r="B46" s="49"/>
      <c r="C46" s="49"/>
      <c r="D46" s="50"/>
      <c r="E46" s="49"/>
      <c r="F46" s="49"/>
      <c r="G46" s="51"/>
      <c r="H46" s="52" t="str">
        <f t="shared" si="7"/>
        <v xml:space="preserve"> </v>
      </c>
      <c r="I46" s="53" t="str">
        <f t="shared" si="2"/>
        <v xml:space="preserve"> </v>
      </c>
      <c r="J46" s="49"/>
      <c r="L46" s="64"/>
      <c r="M46" s="65"/>
      <c r="N46" s="234" t="s">
        <v>106</v>
      </c>
      <c r="O46" s="234"/>
      <c r="P46" s="234" t="s">
        <v>107</v>
      </c>
      <c r="Q46" s="234"/>
      <c r="R46" s="234" t="s">
        <v>108</v>
      </c>
      <c r="S46" s="234"/>
    </row>
    <row r="47" spans="2:22">
      <c r="B47" s="49"/>
      <c r="C47" s="49"/>
      <c r="D47" s="50"/>
      <c r="E47" s="49"/>
      <c r="F47" s="49"/>
      <c r="G47" s="51"/>
      <c r="H47" s="52" t="str">
        <f t="shared" si="7"/>
        <v xml:space="preserve"> </v>
      </c>
      <c r="I47" s="53" t="str">
        <f t="shared" si="2"/>
        <v xml:space="preserve"> </v>
      </c>
      <c r="J47" s="49"/>
      <c r="L47" s="84" t="s">
        <v>86</v>
      </c>
      <c r="M47" s="55" t="s">
        <v>55</v>
      </c>
      <c r="N47" s="56" t="s">
        <v>109</v>
      </c>
      <c r="O47" s="56" t="s">
        <v>105</v>
      </c>
      <c r="P47" s="56" t="s">
        <v>109</v>
      </c>
      <c r="Q47" s="56" t="s">
        <v>105</v>
      </c>
      <c r="R47" s="56" t="s">
        <v>109</v>
      </c>
      <c r="S47" s="56" t="s">
        <v>105</v>
      </c>
    </row>
    <row r="48" spans="2:22">
      <c r="B48" s="49"/>
      <c r="C48" s="49"/>
      <c r="D48" s="50"/>
      <c r="E48" s="49"/>
      <c r="F48" s="49"/>
      <c r="G48" s="51"/>
      <c r="H48" s="52" t="str">
        <f t="shared" si="7"/>
        <v xml:space="preserve"> </v>
      </c>
      <c r="I48" s="53" t="str">
        <f t="shared" si="2"/>
        <v xml:space="preserve"> </v>
      </c>
      <c r="J48" s="49"/>
      <c r="L48" s="83" t="str">
        <f>'Déclarations AM'!M7</f>
        <v>MICRO SOC VENT ARTIS</v>
      </c>
      <c r="M48" s="57">
        <f>'Déclarations AM'!O7</f>
        <v>0.14000000000000001</v>
      </c>
      <c r="N48" s="56">
        <f>'Déclarations AM'!P7</f>
        <v>28</v>
      </c>
      <c r="O48" s="56">
        <f>IFERROR(N48*M48," ")</f>
        <v>3.9200000000000004</v>
      </c>
      <c r="P48" s="56">
        <f>SUMIFS($I$11:$I$299,$C$11:$C$299,"=Juillet",$F$11:$F$299,"=ventes")</f>
        <v>0</v>
      </c>
      <c r="Q48" s="56">
        <f>IFERROR(P48*M48," ")</f>
        <v>0</v>
      </c>
      <c r="R48" s="56">
        <f>P48-N48</f>
        <v>-28</v>
      </c>
      <c r="S48" s="56">
        <f>IFERROR(R48*M48," ")</f>
        <v>-3.9200000000000004</v>
      </c>
      <c r="U48" s="71" t="s">
        <v>86</v>
      </c>
    </row>
    <row r="49" spans="2:22">
      <c r="B49" s="49"/>
      <c r="C49" s="49"/>
      <c r="D49" s="50"/>
      <c r="E49" s="49"/>
      <c r="F49" s="49"/>
      <c r="G49" s="51"/>
      <c r="H49" s="52" t="str">
        <f t="shared" si="7"/>
        <v xml:space="preserve"> </v>
      </c>
      <c r="I49" s="53" t="str">
        <f t="shared" si="2"/>
        <v xml:space="preserve"> </v>
      </c>
      <c r="J49" s="49"/>
      <c r="L49" s="83" t="str">
        <f>'Déclarations AM'!M8</f>
        <v>MICRO SOCIAL PREST</v>
      </c>
      <c r="M49" s="57">
        <f>'Déclarations AM'!O8</f>
        <v>0.24600000000000002</v>
      </c>
      <c r="N49" s="56">
        <f>'Déclarations AM'!P8</f>
        <v>29</v>
      </c>
      <c r="O49" s="56">
        <f t="shared" ref="O49:O50" si="24">IFERROR(N49*M49," ")</f>
        <v>7.1340000000000003</v>
      </c>
      <c r="P49" s="56">
        <f>V49+V50</f>
        <v>0</v>
      </c>
      <c r="Q49" s="56">
        <f t="shared" ref="Q49:Q50" si="25">IFERROR(P49*M49," ")</f>
        <v>0</v>
      </c>
      <c r="R49" s="56">
        <f>P49-N49</f>
        <v>-29</v>
      </c>
      <c r="S49" s="56">
        <f t="shared" ref="S49:S50" si="26">IFERROR(R49*M49," ")</f>
        <v>-7.1340000000000003</v>
      </c>
      <c r="U49" s="70" t="s">
        <v>112</v>
      </c>
      <c r="V49" s="70">
        <f>SUMIFS($I$11:$I$299,$C$11:$C$299,"=Juillet",$F$11:$F$299,"=Prestations de services BIC")</f>
        <v>0</v>
      </c>
    </row>
    <row r="50" spans="2:22">
      <c r="B50" s="49"/>
      <c r="C50" s="49"/>
      <c r="D50" s="50"/>
      <c r="E50" s="49"/>
      <c r="F50" s="49"/>
      <c r="G50" s="51"/>
      <c r="H50" s="52" t="str">
        <f t="shared" si="7"/>
        <v xml:space="preserve"> </v>
      </c>
      <c r="I50" s="53" t="str">
        <f t="shared" si="2"/>
        <v xml:space="preserve"> </v>
      </c>
      <c r="J50" s="49"/>
      <c r="L50" s="83" t="str">
        <f>'Déclarations AM'!M9</f>
        <v>CFP ARTISAN</v>
      </c>
      <c r="M50" s="57">
        <f>'Déclarations AM'!O9</f>
        <v>3.0000000000000001E-3</v>
      </c>
      <c r="N50" s="56">
        <f>'Déclarations AM'!P9</f>
        <v>30</v>
      </c>
      <c r="O50" s="56">
        <f t="shared" si="24"/>
        <v>0.09</v>
      </c>
      <c r="P50" s="56">
        <f>P48+P49</f>
        <v>0</v>
      </c>
      <c r="Q50" s="56">
        <f t="shared" si="25"/>
        <v>0</v>
      </c>
      <c r="R50" s="56">
        <f t="shared" ref="R50" si="27">P50-N50</f>
        <v>-30</v>
      </c>
      <c r="S50" s="56">
        <f t="shared" si="26"/>
        <v>-0.09</v>
      </c>
      <c r="U50" s="70" t="s">
        <v>113</v>
      </c>
      <c r="V50" s="70">
        <f>SUMIFS($I$11:$I$299,$C$11:$C$299,"=Juillet",$F$11:$F$299,"=Prestations de services BNC")</f>
        <v>0</v>
      </c>
    </row>
    <row r="51" spans="2:22">
      <c r="B51" s="49"/>
      <c r="C51" s="49"/>
      <c r="D51" s="50"/>
      <c r="E51" s="49"/>
      <c r="F51" s="49"/>
      <c r="G51" s="51"/>
      <c r="H51" s="52" t="str">
        <f t="shared" si="7"/>
        <v xml:space="preserve"> </v>
      </c>
      <c r="I51" s="53" t="str">
        <f t="shared" si="2"/>
        <v xml:space="preserve"> </v>
      </c>
      <c r="J51" s="49"/>
      <c r="L51" s="66"/>
      <c r="M51" s="67"/>
      <c r="N51" s="69"/>
      <c r="O51" s="69"/>
      <c r="P51" s="69"/>
      <c r="Q51" s="69"/>
      <c r="R51" s="69"/>
      <c r="S51" s="69"/>
    </row>
    <row r="52" spans="2:22">
      <c r="B52" s="49"/>
      <c r="C52" s="49"/>
      <c r="D52" s="50"/>
      <c r="E52" s="49"/>
      <c r="F52" s="49"/>
      <c r="G52" s="51"/>
      <c r="H52" s="52" t="str">
        <f t="shared" si="7"/>
        <v xml:space="preserve"> </v>
      </c>
      <c r="I52" s="53" t="str">
        <f t="shared" si="2"/>
        <v xml:space="preserve"> </v>
      </c>
      <c r="J52" s="49"/>
      <c r="L52" s="64"/>
      <c r="M52" s="65"/>
      <c r="N52" s="234" t="s">
        <v>106</v>
      </c>
      <c r="O52" s="234"/>
      <c r="P52" s="234" t="s">
        <v>107</v>
      </c>
      <c r="Q52" s="234"/>
      <c r="R52" s="234" t="s">
        <v>108</v>
      </c>
      <c r="S52" s="234"/>
    </row>
    <row r="53" spans="2:22">
      <c r="B53" s="49"/>
      <c r="C53" s="49"/>
      <c r="D53" s="50"/>
      <c r="E53" s="49"/>
      <c r="F53" s="49"/>
      <c r="G53" s="51"/>
      <c r="H53" s="52" t="str">
        <f t="shared" si="7"/>
        <v xml:space="preserve"> </v>
      </c>
      <c r="I53" s="53" t="str">
        <f t="shared" si="2"/>
        <v xml:space="preserve"> </v>
      </c>
      <c r="J53" s="49"/>
      <c r="L53" s="84" t="s">
        <v>87</v>
      </c>
      <c r="M53" s="55" t="s">
        <v>55</v>
      </c>
      <c r="N53" s="56" t="s">
        <v>109</v>
      </c>
      <c r="O53" s="56" t="s">
        <v>105</v>
      </c>
      <c r="P53" s="56" t="s">
        <v>109</v>
      </c>
      <c r="Q53" s="56" t="s">
        <v>105</v>
      </c>
      <c r="R53" s="56" t="s">
        <v>109</v>
      </c>
      <c r="S53" s="56" t="s">
        <v>105</v>
      </c>
    </row>
    <row r="54" spans="2:22">
      <c r="B54" s="49"/>
      <c r="C54" s="49"/>
      <c r="D54" s="50"/>
      <c r="E54" s="49"/>
      <c r="F54" s="49"/>
      <c r="G54" s="51"/>
      <c r="H54" s="52" t="str">
        <f t="shared" si="7"/>
        <v xml:space="preserve"> </v>
      </c>
      <c r="I54" s="53" t="str">
        <f t="shared" si="2"/>
        <v xml:space="preserve"> </v>
      </c>
      <c r="J54" s="49"/>
      <c r="L54" s="83" t="str">
        <f>'Déclarations AM'!M13</f>
        <v>MICRO SOC VENT ARTIS</v>
      </c>
      <c r="M54" s="57">
        <f>'Déclarations AM'!O13</f>
        <v>0.14000000000000001</v>
      </c>
      <c r="N54" s="56">
        <f>'Déclarations AM'!P13</f>
        <v>31</v>
      </c>
      <c r="O54" s="56">
        <f>IFERROR(N54*M54," ")</f>
        <v>4.3400000000000007</v>
      </c>
      <c r="P54" s="56">
        <f>SUMIFS($I$11:$I$299,$C$11:$C$299,"=Août",$F$11:$F$299,"=ventes")</f>
        <v>0</v>
      </c>
      <c r="Q54" s="56">
        <f>IFERROR(P54*M54," ")</f>
        <v>0</v>
      </c>
      <c r="R54" s="56">
        <f>P54-N54</f>
        <v>-31</v>
      </c>
      <c r="S54" s="56">
        <f>IFERROR(R54*M54," ")</f>
        <v>-4.3400000000000007</v>
      </c>
      <c r="U54" s="71" t="s">
        <v>87</v>
      </c>
    </row>
    <row r="55" spans="2:22">
      <c r="B55" s="49"/>
      <c r="C55" s="49"/>
      <c r="D55" s="50"/>
      <c r="E55" s="49"/>
      <c r="F55" s="49"/>
      <c r="G55" s="51"/>
      <c r="H55" s="52" t="str">
        <f t="shared" si="7"/>
        <v xml:space="preserve"> </v>
      </c>
      <c r="I55" s="53" t="str">
        <f t="shared" si="2"/>
        <v xml:space="preserve"> </v>
      </c>
      <c r="J55" s="49"/>
      <c r="L55" s="83" t="str">
        <f>'Déclarations AM'!M14</f>
        <v>MICRO SOCIAL PREST</v>
      </c>
      <c r="M55" s="57">
        <f>'Déclarations AM'!O14</f>
        <v>0.24600000000000002</v>
      </c>
      <c r="N55" s="56">
        <f>'Déclarations AM'!P14</f>
        <v>32</v>
      </c>
      <c r="O55" s="56">
        <f t="shared" ref="O55:O56" si="28">IFERROR(N55*M55," ")</f>
        <v>7.8720000000000008</v>
      </c>
      <c r="P55" s="56">
        <f>V55+V56</f>
        <v>0</v>
      </c>
      <c r="Q55" s="56">
        <f t="shared" ref="Q55:Q56" si="29">IFERROR(P55*M55," ")</f>
        <v>0</v>
      </c>
      <c r="R55" s="56">
        <f>P55-N55</f>
        <v>-32</v>
      </c>
      <c r="S55" s="56">
        <f t="shared" ref="S55:S56" si="30">IFERROR(R55*M55," ")</f>
        <v>-7.8720000000000008</v>
      </c>
      <c r="U55" s="70" t="s">
        <v>112</v>
      </c>
      <c r="V55" s="70">
        <f>SUMIFS($I$11:$I$299,$C$11:$C$299,"=Août",$F$11:$F$299,"=Prestations de services BIC")</f>
        <v>0</v>
      </c>
    </row>
    <row r="56" spans="2:22">
      <c r="B56" s="49"/>
      <c r="C56" s="49"/>
      <c r="D56" s="50"/>
      <c r="E56" s="49"/>
      <c r="F56" s="49"/>
      <c r="G56" s="51"/>
      <c r="H56" s="52" t="str">
        <f t="shared" si="7"/>
        <v xml:space="preserve"> </v>
      </c>
      <c r="I56" s="53" t="str">
        <f t="shared" si="2"/>
        <v xml:space="preserve"> </v>
      </c>
      <c r="J56" s="49"/>
      <c r="L56" s="83" t="str">
        <f>'Déclarations AM'!M15</f>
        <v>CFP ARTISAN</v>
      </c>
      <c r="M56" s="57">
        <f>'Déclarations AM'!O15</f>
        <v>3.0000000000000001E-3</v>
      </c>
      <c r="N56" s="56">
        <f>'Déclarations AM'!P15</f>
        <v>33</v>
      </c>
      <c r="O56" s="56">
        <f t="shared" si="28"/>
        <v>9.9000000000000005E-2</v>
      </c>
      <c r="P56" s="56">
        <f>P54+P55</f>
        <v>0</v>
      </c>
      <c r="Q56" s="56">
        <f t="shared" si="29"/>
        <v>0</v>
      </c>
      <c r="R56" s="56">
        <f t="shared" ref="R56" si="31">P56-N56</f>
        <v>-33</v>
      </c>
      <c r="S56" s="56">
        <f t="shared" si="30"/>
        <v>-9.9000000000000005E-2</v>
      </c>
      <c r="U56" s="70" t="s">
        <v>113</v>
      </c>
      <c r="V56" s="70">
        <f>SUMIFS($I$11:$I$299,$C$11:$C$299,"=Août",$F$11:$F$299,"=Prestations de services BNC")</f>
        <v>0</v>
      </c>
    </row>
    <row r="57" spans="2:22">
      <c r="B57" s="49"/>
      <c r="C57" s="49"/>
      <c r="D57" s="50"/>
      <c r="E57" s="49"/>
      <c r="F57" s="49"/>
      <c r="G57" s="51"/>
      <c r="H57" s="52" t="str">
        <f t="shared" si="7"/>
        <v xml:space="preserve"> </v>
      </c>
      <c r="I57" s="53" t="str">
        <f t="shared" si="2"/>
        <v xml:space="preserve"> </v>
      </c>
      <c r="J57" s="49"/>
      <c r="L57" s="62"/>
      <c r="M57" s="60"/>
      <c r="N57" s="61"/>
      <c r="O57" s="61"/>
      <c r="P57" s="61"/>
      <c r="Q57" s="61"/>
      <c r="R57" s="61"/>
      <c r="S57" s="61"/>
    </row>
    <row r="58" spans="2:22">
      <c r="B58" s="49"/>
      <c r="C58" s="49"/>
      <c r="D58" s="50"/>
      <c r="E58" s="49"/>
      <c r="F58" s="49"/>
      <c r="G58" s="51"/>
      <c r="H58" s="52" t="str">
        <f t="shared" si="7"/>
        <v xml:space="preserve"> </v>
      </c>
      <c r="I58" s="53" t="str">
        <f t="shared" si="2"/>
        <v xml:space="preserve"> </v>
      </c>
      <c r="J58" s="49"/>
      <c r="L58" s="64"/>
      <c r="M58" s="65"/>
      <c r="N58" s="234" t="s">
        <v>106</v>
      </c>
      <c r="O58" s="234"/>
      <c r="P58" s="234" t="s">
        <v>107</v>
      </c>
      <c r="Q58" s="234"/>
      <c r="R58" s="234" t="s">
        <v>108</v>
      </c>
      <c r="S58" s="234"/>
    </row>
    <row r="59" spans="2:22">
      <c r="B59" s="49"/>
      <c r="C59" s="49"/>
      <c r="D59" s="50"/>
      <c r="E59" s="49"/>
      <c r="F59" s="49"/>
      <c r="G59" s="51"/>
      <c r="H59" s="52" t="str">
        <f t="shared" si="7"/>
        <v xml:space="preserve"> </v>
      </c>
      <c r="I59" s="53" t="str">
        <f t="shared" si="2"/>
        <v xml:space="preserve"> </v>
      </c>
      <c r="J59" s="49"/>
      <c r="L59" s="84" t="s">
        <v>88</v>
      </c>
      <c r="M59" s="55" t="s">
        <v>55</v>
      </c>
      <c r="N59" s="56" t="s">
        <v>109</v>
      </c>
      <c r="O59" s="56" t="s">
        <v>105</v>
      </c>
      <c r="P59" s="56" t="s">
        <v>109</v>
      </c>
      <c r="Q59" s="56" t="s">
        <v>105</v>
      </c>
      <c r="R59" s="56" t="s">
        <v>109</v>
      </c>
      <c r="S59" s="56" t="s">
        <v>105</v>
      </c>
    </row>
    <row r="60" spans="2:22">
      <c r="B60" s="49"/>
      <c r="C60" s="49"/>
      <c r="D60" s="50"/>
      <c r="E60" s="49"/>
      <c r="F60" s="49"/>
      <c r="G60" s="51"/>
      <c r="H60" s="52" t="str">
        <f t="shared" si="7"/>
        <v xml:space="preserve"> </v>
      </c>
      <c r="I60" s="53" t="str">
        <f t="shared" si="2"/>
        <v xml:space="preserve"> </v>
      </c>
      <c r="J60" s="49"/>
      <c r="L60" s="83" t="str">
        <f>'Déclarations AM'!M19</f>
        <v>MICRO SOC VENT ARTIS</v>
      </c>
      <c r="M60" s="57">
        <f>'Déclarations AM'!O19</f>
        <v>0.14000000000000001</v>
      </c>
      <c r="N60" s="56">
        <f>'Déclarations AM'!P19</f>
        <v>34</v>
      </c>
      <c r="O60" s="56">
        <f>IFERROR(N60*M60," ")</f>
        <v>4.7600000000000007</v>
      </c>
      <c r="P60" s="56">
        <f>SUMIFS($I$11:$I$299,$C$11:$C$299,"=Septembre",$F$11:$F$299,"=ventes")</f>
        <v>0</v>
      </c>
      <c r="Q60" s="56">
        <f>IFERROR(P60*M60," ")</f>
        <v>0</v>
      </c>
      <c r="R60" s="56">
        <f>P60-N60</f>
        <v>-34</v>
      </c>
      <c r="S60" s="56">
        <f>IFERROR(R60*M60," ")</f>
        <v>-4.7600000000000007</v>
      </c>
      <c r="U60" s="71" t="s">
        <v>88</v>
      </c>
    </row>
    <row r="61" spans="2:22">
      <c r="B61" s="49"/>
      <c r="C61" s="49"/>
      <c r="D61" s="50"/>
      <c r="E61" s="49"/>
      <c r="F61" s="49"/>
      <c r="G61" s="51"/>
      <c r="H61" s="52" t="str">
        <f t="shared" si="7"/>
        <v xml:space="preserve"> </v>
      </c>
      <c r="I61" s="53" t="str">
        <f t="shared" si="2"/>
        <v xml:space="preserve"> </v>
      </c>
      <c r="J61" s="49"/>
      <c r="L61" s="83" t="str">
        <f>'Déclarations AM'!M20</f>
        <v>MICRO SOCIAL PREST</v>
      </c>
      <c r="M61" s="57">
        <f>'Déclarations AM'!O20</f>
        <v>0.24600000000000002</v>
      </c>
      <c r="N61" s="56">
        <f>'Déclarations AM'!P20</f>
        <v>35</v>
      </c>
      <c r="O61" s="56">
        <f t="shared" ref="O61:O62" si="32">IFERROR(N61*M61," ")</f>
        <v>8.6100000000000012</v>
      </c>
      <c r="P61" s="56">
        <f>V61+V62</f>
        <v>0</v>
      </c>
      <c r="Q61" s="56">
        <f t="shared" ref="Q61:Q62" si="33">IFERROR(P61*M61," ")</f>
        <v>0</v>
      </c>
      <c r="R61" s="56">
        <f>P61-N61</f>
        <v>-35</v>
      </c>
      <c r="S61" s="56">
        <f>IFERROR(R61*M61," ")</f>
        <v>-8.6100000000000012</v>
      </c>
      <c r="U61" s="70" t="s">
        <v>112</v>
      </c>
      <c r="V61" s="70">
        <f>SUMIFS($I$11:$I$299,$C$11:$C$299,"=Septembre",$F$11:$F$299,"=Prestations de services BIC")</f>
        <v>0</v>
      </c>
    </row>
    <row r="62" spans="2:22">
      <c r="B62" s="49"/>
      <c r="C62" s="49"/>
      <c r="D62" s="50"/>
      <c r="E62" s="49"/>
      <c r="F62" s="49"/>
      <c r="G62" s="51"/>
      <c r="H62" s="52" t="str">
        <f t="shared" si="7"/>
        <v xml:space="preserve"> </v>
      </c>
      <c r="I62" s="53" t="str">
        <f t="shared" si="2"/>
        <v xml:space="preserve"> </v>
      </c>
      <c r="J62" s="49"/>
      <c r="L62" s="83" t="str">
        <f>'Déclarations AM'!M21</f>
        <v>CFP ARTISAN</v>
      </c>
      <c r="M62" s="57">
        <f>'Déclarations AM'!O21</f>
        <v>3.0000000000000001E-3</v>
      </c>
      <c r="N62" s="56">
        <f>'Déclarations AM'!P21</f>
        <v>36</v>
      </c>
      <c r="O62" s="56">
        <f t="shared" si="32"/>
        <v>0.108</v>
      </c>
      <c r="P62" s="56">
        <f>P60+P61</f>
        <v>0</v>
      </c>
      <c r="Q62" s="56">
        <f t="shared" si="33"/>
        <v>0</v>
      </c>
      <c r="R62" s="56">
        <f t="shared" ref="R62" si="34">P62-N62</f>
        <v>-36</v>
      </c>
      <c r="S62" s="56">
        <f>IFERROR(R62*M62," ")</f>
        <v>-0.108</v>
      </c>
      <c r="U62" s="70" t="s">
        <v>113</v>
      </c>
      <c r="V62" s="70">
        <f>SUMIFS($I$11:$I$299,$C$11:$C$299,"=Septembre",$F$11:$F$299,"=Prestations de services BNC")</f>
        <v>0</v>
      </c>
    </row>
    <row r="63" spans="2:22">
      <c r="B63" s="49"/>
      <c r="C63" s="49"/>
      <c r="D63" s="50"/>
      <c r="E63" s="49"/>
      <c r="F63" s="49"/>
      <c r="G63" s="51"/>
      <c r="H63" s="52" t="str">
        <f t="shared" si="7"/>
        <v xml:space="preserve"> </v>
      </c>
      <c r="I63" s="53" t="str">
        <f t="shared" si="2"/>
        <v xml:space="preserve"> </v>
      </c>
      <c r="J63" s="49"/>
      <c r="L63" s="62"/>
      <c r="M63" s="60"/>
      <c r="N63" s="61"/>
      <c r="O63" s="61"/>
      <c r="P63" s="61"/>
      <c r="Q63" s="61"/>
      <c r="R63" s="61"/>
      <c r="S63" s="61"/>
    </row>
    <row r="64" spans="2:22">
      <c r="B64" s="49"/>
      <c r="C64" s="49"/>
      <c r="D64" s="50"/>
      <c r="E64" s="49"/>
      <c r="F64" s="49"/>
      <c r="G64" s="51"/>
      <c r="H64" s="52" t="str">
        <f t="shared" si="7"/>
        <v xml:space="preserve"> </v>
      </c>
      <c r="I64" s="53" t="str">
        <f t="shared" si="2"/>
        <v xml:space="preserve"> </v>
      </c>
      <c r="J64" s="49"/>
      <c r="L64" s="62"/>
      <c r="M64" s="60"/>
      <c r="N64" s="234" t="s">
        <v>106</v>
      </c>
      <c r="O64" s="234"/>
      <c r="P64" s="234" t="s">
        <v>107</v>
      </c>
      <c r="Q64" s="234"/>
      <c r="R64" s="234" t="s">
        <v>108</v>
      </c>
      <c r="S64" s="234"/>
    </row>
    <row r="65" spans="2:22">
      <c r="B65" s="49"/>
      <c r="C65" s="49"/>
      <c r="D65" s="50"/>
      <c r="E65" s="49"/>
      <c r="F65" s="49"/>
      <c r="G65" s="51"/>
      <c r="H65" s="52" t="str">
        <f t="shared" si="7"/>
        <v xml:space="preserve"> </v>
      </c>
      <c r="I65" s="53" t="str">
        <f t="shared" si="2"/>
        <v xml:space="preserve"> </v>
      </c>
      <c r="J65" s="49"/>
      <c r="L65" s="89" t="s">
        <v>89</v>
      </c>
      <c r="M65" s="55" t="s">
        <v>55</v>
      </c>
      <c r="N65" s="56" t="s">
        <v>109</v>
      </c>
      <c r="O65" s="56" t="s">
        <v>105</v>
      </c>
      <c r="P65" s="56" t="s">
        <v>109</v>
      </c>
      <c r="Q65" s="56" t="s">
        <v>105</v>
      </c>
      <c r="R65" s="56" t="s">
        <v>109</v>
      </c>
      <c r="S65" s="56" t="s">
        <v>105</v>
      </c>
    </row>
    <row r="66" spans="2:22">
      <c r="B66" s="49"/>
      <c r="C66" s="49"/>
      <c r="D66" s="50"/>
      <c r="E66" s="49"/>
      <c r="F66" s="49"/>
      <c r="G66" s="51"/>
      <c r="H66" s="52" t="str">
        <f t="shared" si="7"/>
        <v xml:space="preserve"> </v>
      </c>
      <c r="I66" s="53" t="str">
        <f t="shared" si="2"/>
        <v xml:space="preserve"> </v>
      </c>
      <c r="J66" s="49"/>
      <c r="L66" s="87" t="str">
        <f>'Déclarations AM'!R7</f>
        <v>MICRO SOC VENT ARTIS</v>
      </c>
      <c r="M66" s="63">
        <f>'Déclarations AM'!T7</f>
        <v>0.14000000000000001</v>
      </c>
      <c r="N66" s="56">
        <f>'Déclarations AM'!U7</f>
        <v>37</v>
      </c>
      <c r="O66" s="56">
        <f>IFERROR(N66*M66," ")</f>
        <v>5.1800000000000006</v>
      </c>
      <c r="P66" s="56">
        <f>SUMIFS($I$11:$I$299,$C$11:$C$299,"=Octobre",$F$11:$F$299,"=ventes")</f>
        <v>0</v>
      </c>
      <c r="Q66" s="56">
        <f>IFERROR(P66*M66," ")</f>
        <v>0</v>
      </c>
      <c r="R66" s="56">
        <f>P66-N66</f>
        <v>-37</v>
      </c>
      <c r="S66" s="56">
        <f>IFERROR(R66*M66," ")</f>
        <v>-5.1800000000000006</v>
      </c>
      <c r="U66" s="71" t="s">
        <v>89</v>
      </c>
    </row>
    <row r="67" spans="2:22">
      <c r="B67" s="49"/>
      <c r="C67" s="49"/>
      <c r="D67" s="50"/>
      <c r="E67" s="49"/>
      <c r="F67" s="49"/>
      <c r="G67" s="51"/>
      <c r="H67" s="52" t="str">
        <f t="shared" si="7"/>
        <v xml:space="preserve"> </v>
      </c>
      <c r="I67" s="53" t="str">
        <f t="shared" si="2"/>
        <v xml:space="preserve"> </v>
      </c>
      <c r="J67" s="49"/>
      <c r="L67" s="87" t="str">
        <f>'Déclarations AM'!R8</f>
        <v>MICRO SOCIAL PREST</v>
      </c>
      <c r="M67" s="57">
        <f>'Déclarations AM'!T8</f>
        <v>0.24600000000000002</v>
      </c>
      <c r="N67" s="56">
        <f>'Déclarations AM'!U8</f>
        <v>38</v>
      </c>
      <c r="O67" s="56">
        <f t="shared" ref="O67:O68" si="35">IFERROR(N67*M67," ")</f>
        <v>9.3480000000000008</v>
      </c>
      <c r="P67" s="56">
        <f>V67+V68</f>
        <v>0</v>
      </c>
      <c r="Q67" s="56">
        <f t="shared" ref="Q67:Q68" si="36">IFERROR(P67*M67," ")</f>
        <v>0</v>
      </c>
      <c r="R67" s="56">
        <f>P67-N67</f>
        <v>-38</v>
      </c>
      <c r="S67" s="56">
        <f t="shared" ref="S67:S68" si="37">IFERROR(R67*M67," ")</f>
        <v>-9.3480000000000008</v>
      </c>
      <c r="U67" s="70" t="s">
        <v>112</v>
      </c>
      <c r="V67" s="70">
        <f>SUMIFS($I$11:$I$299,$C$11:$C$299,"=Octobre",$F$11:$F$299,"=Prestations de services BIC")</f>
        <v>0</v>
      </c>
    </row>
    <row r="68" spans="2:22">
      <c r="B68" s="49"/>
      <c r="C68" s="49"/>
      <c r="D68" s="50"/>
      <c r="E68" s="49"/>
      <c r="F68" s="49"/>
      <c r="G68" s="51"/>
      <c r="H68" s="52" t="str">
        <f t="shared" si="7"/>
        <v xml:space="preserve"> </v>
      </c>
      <c r="I68" s="53" t="str">
        <f t="shared" si="2"/>
        <v xml:space="preserve"> </v>
      </c>
      <c r="J68" s="49"/>
      <c r="L68" s="87" t="str">
        <f>'Déclarations AM'!R9</f>
        <v>CFP ARTISAN</v>
      </c>
      <c r="M68" s="57">
        <f>'Déclarations AM'!T9</f>
        <v>3.0000000000000001E-3</v>
      </c>
      <c r="N68" s="56">
        <f>'Déclarations AM'!U9</f>
        <v>39</v>
      </c>
      <c r="O68" s="56">
        <f t="shared" si="35"/>
        <v>0.11700000000000001</v>
      </c>
      <c r="P68" s="56">
        <f>P66+P67</f>
        <v>0</v>
      </c>
      <c r="Q68" s="56">
        <f t="shared" si="36"/>
        <v>0</v>
      </c>
      <c r="R68" s="56">
        <f t="shared" ref="R68" si="38">P68-N68</f>
        <v>-39</v>
      </c>
      <c r="S68" s="56">
        <f t="shared" si="37"/>
        <v>-0.11700000000000001</v>
      </c>
      <c r="U68" s="70" t="s">
        <v>113</v>
      </c>
      <c r="V68" s="70">
        <f>SUMIFS($I$11:$I$299,$C$11:$C$299,"=Octobre",$F$11:$F$299,"=Prestations de services BNC")</f>
        <v>0</v>
      </c>
    </row>
    <row r="69" spans="2:22">
      <c r="B69" s="49"/>
      <c r="C69" s="49"/>
      <c r="D69" s="50"/>
      <c r="E69" s="49"/>
      <c r="F69" s="49"/>
      <c r="G69" s="51"/>
      <c r="H69" s="52" t="str">
        <f t="shared" si="7"/>
        <v xml:space="preserve"> </v>
      </c>
      <c r="I69" s="53" t="str">
        <f t="shared" si="2"/>
        <v xml:space="preserve"> </v>
      </c>
      <c r="J69" s="49"/>
      <c r="L69" s="62"/>
      <c r="M69" s="60"/>
      <c r="N69" s="61"/>
      <c r="O69" s="61"/>
      <c r="P69" s="61"/>
      <c r="Q69" s="61"/>
      <c r="R69" s="61"/>
      <c r="S69" s="61"/>
    </row>
    <row r="70" spans="2:22">
      <c r="B70" s="49"/>
      <c r="C70" s="49"/>
      <c r="D70" s="50"/>
      <c r="E70" s="49"/>
      <c r="F70" s="49"/>
      <c r="G70" s="51"/>
      <c r="H70" s="52" t="str">
        <f t="shared" si="7"/>
        <v xml:space="preserve"> </v>
      </c>
      <c r="I70" s="53" t="str">
        <f t="shared" si="2"/>
        <v xml:space="preserve"> </v>
      </c>
      <c r="J70" s="49"/>
      <c r="L70" s="62"/>
      <c r="M70" s="60"/>
      <c r="N70" s="234" t="s">
        <v>106</v>
      </c>
      <c r="O70" s="234"/>
      <c r="P70" s="234" t="s">
        <v>107</v>
      </c>
      <c r="Q70" s="234"/>
      <c r="R70" s="234" t="s">
        <v>108</v>
      </c>
      <c r="S70" s="234"/>
    </row>
    <row r="71" spans="2:22">
      <c r="B71" s="49"/>
      <c r="C71" s="49"/>
      <c r="D71" s="50"/>
      <c r="E71" s="49"/>
      <c r="F71" s="49"/>
      <c r="G71" s="51"/>
      <c r="H71" s="52" t="str">
        <f t="shared" si="7"/>
        <v xml:space="preserve"> </v>
      </c>
      <c r="I71" s="53" t="str">
        <f t="shared" si="2"/>
        <v xml:space="preserve"> </v>
      </c>
      <c r="J71" s="49"/>
      <c r="L71" s="89" t="s">
        <v>90</v>
      </c>
      <c r="M71" s="55" t="s">
        <v>55</v>
      </c>
      <c r="N71" s="56" t="s">
        <v>109</v>
      </c>
      <c r="O71" s="56" t="s">
        <v>105</v>
      </c>
      <c r="P71" s="56" t="s">
        <v>109</v>
      </c>
      <c r="Q71" s="56" t="s">
        <v>105</v>
      </c>
      <c r="R71" s="56" t="s">
        <v>109</v>
      </c>
      <c r="S71" s="56" t="s">
        <v>105</v>
      </c>
    </row>
    <row r="72" spans="2:22">
      <c r="B72" s="49"/>
      <c r="C72" s="49"/>
      <c r="D72" s="50"/>
      <c r="E72" s="49"/>
      <c r="F72" s="49"/>
      <c r="G72" s="51"/>
      <c r="H72" s="52" t="str">
        <f t="shared" si="7"/>
        <v xml:space="preserve"> </v>
      </c>
      <c r="I72" s="53" t="str">
        <f t="shared" si="2"/>
        <v xml:space="preserve"> </v>
      </c>
      <c r="J72" s="49"/>
      <c r="L72" s="87" t="str">
        <f>'Déclarations AM'!R13</f>
        <v>MICRO SOC VENT ARTIS</v>
      </c>
      <c r="M72" s="63">
        <f>'Déclarations AM'!T13</f>
        <v>0.14000000000000001</v>
      </c>
      <c r="N72" s="56">
        <f>'Déclarations AM'!U13</f>
        <v>40</v>
      </c>
      <c r="O72" s="56">
        <f>IFERROR(N72*M72," ")</f>
        <v>5.6000000000000005</v>
      </c>
      <c r="P72" s="56">
        <f>SUMIFS($I$11:$I$299,$C$11:$C$299,"=Novembre",$F$11:$F$299,"=ventes")</f>
        <v>0</v>
      </c>
      <c r="Q72" s="56">
        <f>IFERROR(P72*M72," ")</f>
        <v>0</v>
      </c>
      <c r="R72" s="56">
        <f>P72-N72</f>
        <v>-40</v>
      </c>
      <c r="S72" s="56">
        <f>IFERROR(R72*M72," ")</f>
        <v>-5.6000000000000005</v>
      </c>
      <c r="U72" s="71" t="s">
        <v>90</v>
      </c>
    </row>
    <row r="73" spans="2:22">
      <c r="B73" s="49"/>
      <c r="C73" s="49"/>
      <c r="D73" s="50"/>
      <c r="E73" s="49"/>
      <c r="F73" s="49"/>
      <c r="G73" s="51"/>
      <c r="H73" s="52" t="str">
        <f t="shared" si="7"/>
        <v xml:space="preserve"> </v>
      </c>
      <c r="I73" s="53" t="str">
        <f t="shared" si="2"/>
        <v xml:space="preserve"> </v>
      </c>
      <c r="J73" s="49"/>
      <c r="L73" s="87" t="str">
        <f>'Déclarations AM'!R14</f>
        <v>MICRO SOCIAL PREST</v>
      </c>
      <c r="M73" s="57">
        <f>'Déclarations AM'!T14</f>
        <v>0.24600000000000002</v>
      </c>
      <c r="N73" s="56">
        <f>'Déclarations AM'!U14</f>
        <v>41</v>
      </c>
      <c r="O73" s="56">
        <f t="shared" ref="O73:O74" si="39">IFERROR(N73*M73," ")</f>
        <v>10.086</v>
      </c>
      <c r="P73" s="56">
        <f>V73+V74</f>
        <v>0</v>
      </c>
      <c r="Q73" s="56">
        <f t="shared" ref="Q73:Q74" si="40">IFERROR(P73*M73," ")</f>
        <v>0</v>
      </c>
      <c r="R73" s="56">
        <f>P73-N73</f>
        <v>-41</v>
      </c>
      <c r="S73" s="56">
        <f t="shared" ref="S73:S74" si="41">IFERROR(R73*M73," ")</f>
        <v>-10.086</v>
      </c>
      <c r="U73" s="70" t="s">
        <v>112</v>
      </c>
      <c r="V73" s="70">
        <f>SUMIFS($I$11:$I$299,$C$11:$C$299,"=Novembre",$F$11:$F$299,"=Prestations de services BIC")</f>
        <v>0</v>
      </c>
    </row>
    <row r="74" spans="2:22">
      <c r="B74" s="49"/>
      <c r="C74" s="49"/>
      <c r="D74" s="50"/>
      <c r="E74" s="49"/>
      <c r="F74" s="49"/>
      <c r="G74" s="51"/>
      <c r="H74" s="52" t="str">
        <f t="shared" si="7"/>
        <v xml:space="preserve"> </v>
      </c>
      <c r="I74" s="53" t="str">
        <f t="shared" si="2"/>
        <v xml:space="preserve"> </v>
      </c>
      <c r="J74" s="49"/>
      <c r="L74" s="87" t="str">
        <f>'Déclarations AM'!R15</f>
        <v>CFP ARTISAN</v>
      </c>
      <c r="M74" s="57">
        <f>'Déclarations AM'!T15</f>
        <v>3.0000000000000001E-3</v>
      </c>
      <c r="N74" s="56">
        <f>'Déclarations AM'!U15</f>
        <v>42</v>
      </c>
      <c r="O74" s="56">
        <f t="shared" si="39"/>
        <v>0.126</v>
      </c>
      <c r="P74" s="56">
        <f>P72+P73</f>
        <v>0</v>
      </c>
      <c r="Q74" s="56">
        <f t="shared" si="40"/>
        <v>0</v>
      </c>
      <c r="R74" s="56">
        <f t="shared" ref="R74" si="42">P74-N74</f>
        <v>-42</v>
      </c>
      <c r="S74" s="56">
        <f t="shared" si="41"/>
        <v>-0.126</v>
      </c>
      <c r="U74" s="70" t="s">
        <v>113</v>
      </c>
      <c r="V74" s="70">
        <f>SUMIFS($I$11:$I$299,$C$11:$C$299,"=Novembre",$F$11:$F$299,"=Prestations de services BNC")</f>
        <v>0</v>
      </c>
    </row>
    <row r="75" spans="2:22">
      <c r="B75" s="49"/>
      <c r="C75" s="49"/>
      <c r="D75" s="50"/>
      <c r="E75" s="49"/>
      <c r="F75" s="49"/>
      <c r="G75" s="51"/>
      <c r="H75" s="52" t="str">
        <f t="shared" si="7"/>
        <v xml:space="preserve"> </v>
      </c>
      <c r="I75" s="53" t="str">
        <f t="shared" si="2"/>
        <v xml:space="preserve"> </v>
      </c>
      <c r="J75" s="49"/>
      <c r="L75" s="62"/>
      <c r="M75" s="60"/>
      <c r="N75" s="61"/>
      <c r="O75" s="61"/>
      <c r="P75" s="61"/>
      <c r="Q75" s="61"/>
      <c r="R75" s="61"/>
      <c r="S75" s="61"/>
    </row>
    <row r="76" spans="2:22">
      <c r="B76" s="49"/>
      <c r="C76" s="49"/>
      <c r="D76" s="50"/>
      <c r="E76" s="49"/>
      <c r="F76" s="49"/>
      <c r="G76" s="51"/>
      <c r="H76" s="52" t="str">
        <f t="shared" ref="H76:H139" si="43">IF(G76="Non",D76," ")</f>
        <v xml:space="preserve"> </v>
      </c>
      <c r="I76" s="53" t="str">
        <f t="shared" ref="I76:I139" si="44">IF(G76="non",D76," ")</f>
        <v xml:space="preserve"> </v>
      </c>
      <c r="J76" s="49"/>
      <c r="L76" s="62"/>
      <c r="M76" s="60"/>
      <c r="N76" s="234" t="s">
        <v>106</v>
      </c>
      <c r="O76" s="234"/>
      <c r="P76" s="234" t="s">
        <v>107</v>
      </c>
      <c r="Q76" s="234"/>
      <c r="R76" s="234" t="s">
        <v>108</v>
      </c>
      <c r="S76" s="234"/>
    </row>
    <row r="77" spans="2:22">
      <c r="B77" s="49"/>
      <c r="C77" s="49"/>
      <c r="D77" s="50"/>
      <c r="E77" s="49"/>
      <c r="F77" s="49"/>
      <c r="G77" s="51"/>
      <c r="H77" s="52" t="str">
        <f t="shared" si="43"/>
        <v xml:space="preserve"> </v>
      </c>
      <c r="I77" s="53" t="str">
        <f t="shared" si="44"/>
        <v xml:space="preserve"> </v>
      </c>
      <c r="J77" s="49"/>
      <c r="L77" s="89" t="s">
        <v>91</v>
      </c>
      <c r="M77" s="55" t="s">
        <v>55</v>
      </c>
      <c r="N77" s="56" t="s">
        <v>109</v>
      </c>
      <c r="O77" s="56" t="s">
        <v>105</v>
      </c>
      <c r="P77" s="56" t="s">
        <v>109</v>
      </c>
      <c r="Q77" s="56" t="s">
        <v>105</v>
      </c>
      <c r="R77" s="56" t="s">
        <v>109</v>
      </c>
      <c r="S77" s="56" t="s">
        <v>105</v>
      </c>
    </row>
    <row r="78" spans="2:22">
      <c r="B78" s="49"/>
      <c r="C78" s="49"/>
      <c r="D78" s="50"/>
      <c r="E78" s="49"/>
      <c r="F78" s="49"/>
      <c r="G78" s="51"/>
      <c r="H78" s="52" t="str">
        <f t="shared" si="43"/>
        <v xml:space="preserve"> </v>
      </c>
      <c r="I78" s="53" t="str">
        <f t="shared" si="44"/>
        <v xml:space="preserve"> </v>
      </c>
      <c r="J78" s="49"/>
      <c r="L78" s="87" t="str">
        <f>'Déclarations AM'!R19</f>
        <v>MICRO SOC VENT ARTIS</v>
      </c>
      <c r="M78" s="63">
        <f>'Déclarations AM'!T19</f>
        <v>0.14000000000000001</v>
      </c>
      <c r="N78" s="56">
        <f>'Déclarations AM'!U19</f>
        <v>43</v>
      </c>
      <c r="O78" s="56">
        <f>IFERROR(N78*M78," ")</f>
        <v>6.0200000000000005</v>
      </c>
      <c r="P78" s="56">
        <f>SUMIFS($I$11:$I$299,$C$11:$C$299,"=Décembre",$F$11:$F$299,"=ventes")</f>
        <v>0</v>
      </c>
      <c r="Q78" s="56">
        <f>IFERROR(P78*M78," ")</f>
        <v>0</v>
      </c>
      <c r="R78" s="56">
        <f>P78-N78</f>
        <v>-43</v>
      </c>
      <c r="S78" s="56">
        <f>IFERROR(R78*M78," ")</f>
        <v>-6.0200000000000005</v>
      </c>
      <c r="U78" s="71" t="s">
        <v>91</v>
      </c>
    </row>
    <row r="79" spans="2:22">
      <c r="B79" s="49"/>
      <c r="C79" s="49"/>
      <c r="D79" s="50"/>
      <c r="E79" s="49"/>
      <c r="F79" s="49"/>
      <c r="G79" s="51"/>
      <c r="H79" s="52" t="str">
        <f t="shared" si="43"/>
        <v xml:space="preserve"> </v>
      </c>
      <c r="I79" s="53" t="str">
        <f t="shared" si="44"/>
        <v xml:space="preserve"> </v>
      </c>
      <c r="J79" s="49"/>
      <c r="L79" s="87" t="str">
        <f>'Déclarations AM'!R20</f>
        <v>MICRO SOCIAL PREST</v>
      </c>
      <c r="M79" s="57">
        <f>'Déclarations AM'!T20</f>
        <v>0.24600000000000002</v>
      </c>
      <c r="N79" s="56">
        <f>'Déclarations AM'!U20</f>
        <v>44</v>
      </c>
      <c r="O79" s="56">
        <f t="shared" ref="O79:O80" si="45">IFERROR(N79*M79," ")</f>
        <v>10.824000000000002</v>
      </c>
      <c r="P79" s="56">
        <f>V79+V80</f>
        <v>0</v>
      </c>
      <c r="Q79" s="56">
        <f t="shared" ref="Q79:Q80" si="46">IFERROR(P79*M79," ")</f>
        <v>0</v>
      </c>
      <c r="R79" s="56">
        <f>P79-N79</f>
        <v>-44</v>
      </c>
      <c r="S79" s="56">
        <f t="shared" ref="S79:S80" si="47">IFERROR(R79*M79," ")</f>
        <v>-10.824000000000002</v>
      </c>
      <c r="U79" s="70" t="s">
        <v>112</v>
      </c>
      <c r="V79" s="70">
        <f>SUMIFS($I$11:$I$299,$C$11:$C$299,"=Décembre",$F$11:$F$299,"=Prestations de services BIC")</f>
        <v>0</v>
      </c>
    </row>
    <row r="80" spans="2:22">
      <c r="B80" s="49"/>
      <c r="C80" s="49"/>
      <c r="D80" s="50"/>
      <c r="E80" s="49"/>
      <c r="F80" s="49"/>
      <c r="G80" s="51"/>
      <c r="H80" s="52" t="str">
        <f t="shared" si="43"/>
        <v xml:space="preserve"> </v>
      </c>
      <c r="I80" s="53" t="str">
        <f t="shared" si="44"/>
        <v xml:space="preserve"> </v>
      </c>
      <c r="J80" s="49"/>
      <c r="L80" s="87" t="str">
        <f>'Déclarations AM'!R21</f>
        <v>CFP ARTISAN</v>
      </c>
      <c r="M80" s="57">
        <f>'Déclarations AM'!T21</f>
        <v>3.0000000000000001E-3</v>
      </c>
      <c r="N80" s="56">
        <f>'Déclarations AM'!U21</f>
        <v>45</v>
      </c>
      <c r="O80" s="56">
        <f t="shared" si="45"/>
        <v>0.13500000000000001</v>
      </c>
      <c r="P80" s="56">
        <f>P78+P79</f>
        <v>0</v>
      </c>
      <c r="Q80" s="56">
        <f t="shared" si="46"/>
        <v>0</v>
      </c>
      <c r="R80" s="56">
        <f t="shared" ref="R80" si="48">P80-N80</f>
        <v>-45</v>
      </c>
      <c r="S80" s="56">
        <f t="shared" si="47"/>
        <v>-0.13500000000000001</v>
      </c>
      <c r="U80" s="70" t="s">
        <v>113</v>
      </c>
      <c r="V80" s="70">
        <f>SUMIFS($I$11:$I$299,$C$11:$C$299,"=Décembre",$F$11:$F$299,"=Prestations de services BNC")</f>
        <v>0</v>
      </c>
    </row>
    <row r="81" spans="2:19">
      <c r="B81" s="49"/>
      <c r="C81" s="49"/>
      <c r="D81" s="50"/>
      <c r="E81" s="49"/>
      <c r="F81" s="49"/>
      <c r="G81" s="51"/>
      <c r="H81" s="52" t="str">
        <f t="shared" si="43"/>
        <v xml:space="preserve"> </v>
      </c>
      <c r="I81" s="53" t="str">
        <f t="shared" si="44"/>
        <v xml:space="preserve"> </v>
      </c>
      <c r="J81" s="49"/>
      <c r="L81" s="64"/>
      <c r="M81" s="65"/>
      <c r="N81" s="61"/>
      <c r="O81" s="61"/>
      <c r="P81" s="61"/>
      <c r="Q81" s="61"/>
      <c r="R81" s="61"/>
      <c r="S81" s="61"/>
    </row>
    <row r="82" spans="2:19">
      <c r="B82" s="49"/>
      <c r="C82" s="49"/>
      <c r="D82" s="50"/>
      <c r="E82" s="49"/>
      <c r="F82" s="49"/>
      <c r="G82" s="51"/>
      <c r="H82" s="52" t="str">
        <f t="shared" si="43"/>
        <v xml:space="preserve"> </v>
      </c>
      <c r="I82" s="53" t="str">
        <f t="shared" si="44"/>
        <v xml:space="preserve"> </v>
      </c>
      <c r="J82" s="49"/>
      <c r="L82" s="62"/>
      <c r="M82" s="60"/>
      <c r="N82" s="61"/>
      <c r="O82" s="61"/>
      <c r="P82" s="61"/>
      <c r="Q82" s="61"/>
      <c r="R82" s="61"/>
      <c r="S82" s="61"/>
    </row>
    <row r="83" spans="2:19">
      <c r="B83" s="49"/>
      <c r="C83" s="49"/>
      <c r="D83" s="50"/>
      <c r="E83" s="49"/>
      <c r="F83" s="49"/>
      <c r="G83" s="51"/>
      <c r="H83" s="52" t="str">
        <f t="shared" si="43"/>
        <v xml:space="preserve"> </v>
      </c>
      <c r="I83" s="53" t="str">
        <f t="shared" si="44"/>
        <v xml:space="preserve"> </v>
      </c>
      <c r="J83" s="49"/>
      <c r="L83" s="62"/>
      <c r="M83" s="60"/>
      <c r="N83" s="61"/>
      <c r="O83" s="61"/>
      <c r="P83" s="61"/>
      <c r="Q83" s="61"/>
      <c r="R83" s="61"/>
      <c r="S83" s="61"/>
    </row>
    <row r="84" spans="2:19">
      <c r="B84" s="49"/>
      <c r="C84" s="49"/>
      <c r="D84" s="50"/>
      <c r="E84" s="49"/>
      <c r="F84" s="49"/>
      <c r="G84" s="51"/>
      <c r="H84" s="52" t="str">
        <f t="shared" si="43"/>
        <v xml:space="preserve"> </v>
      </c>
      <c r="I84" s="53" t="str">
        <f t="shared" si="44"/>
        <v xml:space="preserve"> </v>
      </c>
      <c r="J84" s="49"/>
      <c r="L84" s="62"/>
      <c r="M84" s="60"/>
      <c r="N84" s="61"/>
      <c r="O84" s="61"/>
      <c r="P84" s="61"/>
      <c r="Q84" s="61"/>
      <c r="R84" s="61"/>
      <c r="S84" s="61"/>
    </row>
    <row r="85" spans="2:19">
      <c r="B85" s="49"/>
      <c r="C85" s="49"/>
      <c r="D85" s="50"/>
      <c r="E85" s="49"/>
      <c r="F85" s="49"/>
      <c r="G85" s="51"/>
      <c r="H85" s="52" t="str">
        <f t="shared" si="43"/>
        <v xml:space="preserve"> </v>
      </c>
      <c r="I85" s="53" t="str">
        <f t="shared" si="44"/>
        <v xml:space="preserve"> </v>
      </c>
      <c r="J85" s="49"/>
      <c r="L85" s="62"/>
      <c r="M85" s="60"/>
      <c r="N85" s="61"/>
      <c r="O85" s="61"/>
      <c r="P85" s="61"/>
      <c r="Q85" s="61"/>
      <c r="R85" s="61"/>
      <c r="S85" s="61"/>
    </row>
    <row r="86" spans="2:19">
      <c r="B86" s="49"/>
      <c r="C86" s="49"/>
      <c r="D86" s="50"/>
      <c r="E86" s="49"/>
      <c r="F86" s="49"/>
      <c r="G86" s="51"/>
      <c r="H86" s="52" t="str">
        <f t="shared" si="43"/>
        <v xml:space="preserve"> </v>
      </c>
      <c r="I86" s="53" t="str">
        <f t="shared" si="44"/>
        <v xml:space="preserve"> </v>
      </c>
      <c r="J86" s="49"/>
      <c r="L86" s="66"/>
      <c r="M86" s="67"/>
      <c r="N86" s="69"/>
      <c r="O86" s="69"/>
      <c r="P86" s="69"/>
      <c r="Q86" s="69"/>
      <c r="R86" s="69"/>
      <c r="S86" s="69"/>
    </row>
    <row r="87" spans="2:19">
      <c r="B87" s="49"/>
      <c r="C87" s="49"/>
      <c r="D87" s="50"/>
      <c r="E87" s="49"/>
      <c r="F87" s="49"/>
      <c r="G87" s="51"/>
      <c r="H87" s="52" t="str">
        <f t="shared" si="43"/>
        <v xml:space="preserve"> </v>
      </c>
      <c r="I87" s="53" t="str">
        <f t="shared" si="44"/>
        <v xml:space="preserve"> </v>
      </c>
      <c r="J87" s="49"/>
      <c r="L87" s="66"/>
      <c r="M87" s="67"/>
      <c r="N87" s="68"/>
      <c r="O87" s="68"/>
      <c r="P87" s="68"/>
      <c r="Q87" s="68"/>
      <c r="R87" s="68"/>
      <c r="S87" s="68"/>
    </row>
    <row r="88" spans="2:19">
      <c r="B88" s="49"/>
      <c r="C88" s="49"/>
      <c r="D88" s="50"/>
      <c r="E88" s="49"/>
      <c r="F88" s="49"/>
      <c r="G88" s="51"/>
      <c r="H88" s="52" t="str">
        <f t="shared" si="43"/>
        <v xml:space="preserve"> </v>
      </c>
      <c r="I88" s="53" t="str">
        <f t="shared" si="44"/>
        <v xml:space="preserve"> </v>
      </c>
      <c r="J88" s="49"/>
      <c r="L88" s="64"/>
      <c r="M88" s="65"/>
      <c r="N88" s="61"/>
      <c r="O88" s="61"/>
      <c r="P88" s="61"/>
      <c r="Q88" s="61"/>
      <c r="R88" s="61"/>
      <c r="S88" s="61"/>
    </row>
    <row r="89" spans="2:19">
      <c r="B89" s="49"/>
      <c r="C89" s="49"/>
      <c r="D89" s="50"/>
      <c r="E89" s="49"/>
      <c r="F89" s="49"/>
      <c r="G89" s="51"/>
      <c r="H89" s="52" t="str">
        <f t="shared" si="43"/>
        <v xml:space="preserve"> </v>
      </c>
      <c r="I89" s="53" t="str">
        <f t="shared" si="44"/>
        <v xml:space="preserve"> </v>
      </c>
      <c r="J89" s="49"/>
      <c r="L89" s="62"/>
      <c r="M89" s="60"/>
      <c r="N89" s="61"/>
      <c r="O89" s="61"/>
      <c r="P89" s="61"/>
      <c r="Q89" s="61"/>
      <c r="R89" s="61"/>
      <c r="S89" s="61"/>
    </row>
    <row r="90" spans="2:19">
      <c r="B90" s="49"/>
      <c r="C90" s="49"/>
      <c r="D90" s="50"/>
      <c r="E90" s="49"/>
      <c r="F90" s="49"/>
      <c r="G90" s="51"/>
      <c r="H90" s="52" t="str">
        <f t="shared" si="43"/>
        <v xml:space="preserve"> </v>
      </c>
      <c r="I90" s="53" t="str">
        <f t="shared" si="44"/>
        <v xml:space="preserve"> </v>
      </c>
      <c r="J90" s="49"/>
      <c r="L90" s="62"/>
      <c r="M90" s="60"/>
      <c r="N90" s="61"/>
      <c r="O90" s="61"/>
      <c r="P90" s="61"/>
      <c r="Q90" s="61"/>
      <c r="R90" s="61"/>
      <c r="S90" s="61"/>
    </row>
    <row r="91" spans="2:19">
      <c r="B91" s="49"/>
      <c r="C91" s="49"/>
      <c r="D91" s="50"/>
      <c r="E91" s="49"/>
      <c r="F91" s="49"/>
      <c r="G91" s="51"/>
      <c r="H91" s="52" t="str">
        <f t="shared" si="43"/>
        <v xml:space="preserve"> </v>
      </c>
      <c r="I91" s="53" t="str">
        <f t="shared" si="44"/>
        <v xml:space="preserve"> </v>
      </c>
      <c r="J91" s="49"/>
      <c r="L91" s="62"/>
      <c r="M91" s="60"/>
      <c r="N91" s="61"/>
      <c r="O91" s="61"/>
      <c r="P91" s="61"/>
      <c r="Q91" s="61"/>
      <c r="R91" s="61"/>
      <c r="S91" s="61"/>
    </row>
    <row r="92" spans="2:19">
      <c r="B92" s="49"/>
      <c r="C92" s="49"/>
      <c r="D92" s="50"/>
      <c r="E92" s="49"/>
      <c r="F92" s="49"/>
      <c r="G92" s="51"/>
      <c r="H92" s="52" t="str">
        <f t="shared" si="43"/>
        <v xml:space="preserve"> </v>
      </c>
      <c r="I92" s="53" t="str">
        <f t="shared" si="44"/>
        <v xml:space="preserve"> </v>
      </c>
      <c r="J92" s="49"/>
      <c r="L92" s="62"/>
      <c r="M92" s="60"/>
      <c r="N92" s="61"/>
      <c r="O92" s="61"/>
      <c r="P92" s="61"/>
      <c r="Q92" s="61"/>
      <c r="R92" s="61"/>
      <c r="S92" s="61"/>
    </row>
    <row r="93" spans="2:19">
      <c r="B93" s="49"/>
      <c r="C93" s="49"/>
      <c r="D93" s="50"/>
      <c r="E93" s="49"/>
      <c r="F93" s="49"/>
      <c r="G93" s="51"/>
      <c r="H93" s="52" t="str">
        <f t="shared" si="43"/>
        <v xml:space="preserve"> </v>
      </c>
      <c r="I93" s="53" t="str">
        <f t="shared" si="44"/>
        <v xml:space="preserve"> </v>
      </c>
      <c r="J93" s="49"/>
      <c r="L93" s="66"/>
      <c r="M93" s="67"/>
      <c r="N93" s="69"/>
      <c r="O93" s="69"/>
      <c r="P93" s="69"/>
      <c r="Q93" s="69"/>
      <c r="R93" s="69"/>
      <c r="S93" s="69"/>
    </row>
    <row r="94" spans="2:19">
      <c r="B94" s="49"/>
      <c r="C94" s="49"/>
      <c r="D94" s="50"/>
      <c r="E94" s="49"/>
      <c r="F94" s="49"/>
      <c r="G94" s="51"/>
      <c r="H94" s="52" t="str">
        <f t="shared" si="43"/>
        <v xml:space="preserve"> </v>
      </c>
      <c r="I94" s="53" t="str">
        <f t="shared" si="44"/>
        <v xml:space="preserve"> </v>
      </c>
      <c r="J94" s="49"/>
      <c r="L94" s="66"/>
      <c r="M94" s="67"/>
      <c r="N94" s="69"/>
      <c r="O94" s="69"/>
      <c r="P94" s="69"/>
      <c r="Q94" s="69"/>
      <c r="R94" s="69"/>
      <c r="S94" s="69"/>
    </row>
    <row r="95" spans="2:19">
      <c r="B95" s="49"/>
      <c r="C95" s="49"/>
      <c r="D95" s="50"/>
      <c r="E95" s="49"/>
      <c r="F95" s="49"/>
      <c r="G95" s="51"/>
      <c r="H95" s="52" t="str">
        <f t="shared" si="43"/>
        <v xml:space="preserve"> </v>
      </c>
      <c r="I95" s="53" t="str">
        <f t="shared" si="44"/>
        <v xml:space="preserve"> </v>
      </c>
      <c r="J95" s="49"/>
      <c r="L95" s="66"/>
      <c r="M95" s="67"/>
      <c r="N95" s="69"/>
      <c r="O95" s="69"/>
      <c r="P95" s="69"/>
      <c r="Q95" s="69"/>
      <c r="R95" s="69"/>
      <c r="S95" s="69"/>
    </row>
    <row r="96" spans="2:19">
      <c r="B96" s="49"/>
      <c r="C96" s="49"/>
      <c r="D96" s="50"/>
      <c r="E96" s="49"/>
      <c r="F96" s="49"/>
      <c r="G96" s="51"/>
      <c r="H96" s="52" t="str">
        <f t="shared" si="43"/>
        <v xml:space="preserve"> </v>
      </c>
      <c r="I96" s="53" t="str">
        <f t="shared" si="44"/>
        <v xml:space="preserve"> </v>
      </c>
      <c r="J96" s="49"/>
      <c r="L96" s="66"/>
      <c r="M96" s="67"/>
      <c r="N96" s="69"/>
      <c r="O96" s="69"/>
      <c r="P96" s="69"/>
      <c r="Q96" s="69"/>
      <c r="R96" s="69"/>
      <c r="S96" s="69"/>
    </row>
    <row r="97" spans="2:19">
      <c r="B97" s="49"/>
      <c r="C97" s="49"/>
      <c r="D97" s="50"/>
      <c r="E97" s="49"/>
      <c r="F97" s="49"/>
      <c r="G97" s="51"/>
      <c r="H97" s="52" t="str">
        <f t="shared" si="43"/>
        <v xml:space="preserve"> </v>
      </c>
      <c r="I97" s="53" t="str">
        <f t="shared" si="44"/>
        <v xml:space="preserve"> </v>
      </c>
      <c r="J97" s="49"/>
      <c r="L97" s="66"/>
      <c r="M97" s="67"/>
      <c r="N97" s="69"/>
      <c r="O97" s="69"/>
      <c r="P97" s="69"/>
      <c r="Q97" s="69"/>
      <c r="R97" s="69"/>
      <c r="S97" s="69"/>
    </row>
    <row r="98" spans="2:19">
      <c r="B98" s="49"/>
      <c r="C98" s="49"/>
      <c r="D98" s="50"/>
      <c r="E98" s="49"/>
      <c r="F98" s="49"/>
      <c r="G98" s="51"/>
      <c r="H98" s="52" t="str">
        <f t="shared" si="43"/>
        <v xml:space="preserve"> </v>
      </c>
      <c r="I98" s="53" t="str">
        <f t="shared" si="44"/>
        <v xml:space="preserve"> </v>
      </c>
      <c r="J98" s="49"/>
      <c r="L98" s="66"/>
      <c r="M98" s="67"/>
      <c r="N98" s="69"/>
      <c r="O98" s="69"/>
      <c r="P98" s="69"/>
      <c r="Q98" s="69"/>
      <c r="R98" s="69"/>
      <c r="S98" s="69"/>
    </row>
    <row r="99" spans="2:19">
      <c r="B99" s="49"/>
      <c r="C99" s="49"/>
      <c r="D99" s="50"/>
      <c r="E99" s="49"/>
      <c r="F99" s="49"/>
      <c r="G99" s="51"/>
      <c r="H99" s="52" t="str">
        <f t="shared" si="43"/>
        <v xml:space="preserve"> </v>
      </c>
      <c r="I99" s="53" t="str">
        <f t="shared" si="44"/>
        <v xml:space="preserve"> </v>
      </c>
      <c r="J99" s="49"/>
      <c r="L99" s="66"/>
      <c r="M99" s="67"/>
      <c r="N99" s="69"/>
      <c r="O99" s="69"/>
      <c r="P99" s="69"/>
      <c r="Q99" s="69"/>
      <c r="R99" s="69"/>
      <c r="S99" s="69"/>
    </row>
    <row r="100" spans="2:19">
      <c r="B100" s="49"/>
      <c r="C100" s="49"/>
      <c r="D100" s="50"/>
      <c r="E100" s="49"/>
      <c r="F100" s="49"/>
      <c r="G100" s="51"/>
      <c r="H100" s="52" t="str">
        <f t="shared" si="43"/>
        <v xml:space="preserve"> </v>
      </c>
      <c r="I100" s="53" t="str">
        <f t="shared" si="44"/>
        <v xml:space="preserve"> </v>
      </c>
      <c r="J100" s="49"/>
      <c r="L100" s="66"/>
      <c r="M100" s="67"/>
      <c r="N100" s="69"/>
      <c r="O100" s="69"/>
      <c r="P100" s="69"/>
      <c r="Q100" s="69"/>
      <c r="R100" s="69"/>
      <c r="S100" s="69"/>
    </row>
    <row r="101" spans="2:19">
      <c r="B101" s="49"/>
      <c r="C101" s="49"/>
      <c r="D101" s="50"/>
      <c r="E101" s="49"/>
      <c r="F101" s="49"/>
      <c r="G101" s="51"/>
      <c r="H101" s="52" t="str">
        <f t="shared" si="43"/>
        <v xml:space="preserve"> </v>
      </c>
      <c r="I101" s="53" t="str">
        <f t="shared" si="44"/>
        <v xml:space="preserve"> </v>
      </c>
      <c r="J101" s="49"/>
      <c r="L101" s="66"/>
      <c r="M101" s="67"/>
      <c r="N101" s="69"/>
      <c r="O101" s="69"/>
      <c r="P101" s="69"/>
      <c r="Q101" s="69"/>
      <c r="R101" s="69"/>
      <c r="S101" s="69"/>
    </row>
    <row r="102" spans="2:19">
      <c r="B102" s="49"/>
      <c r="C102" s="49"/>
      <c r="D102" s="50"/>
      <c r="E102" s="49"/>
      <c r="F102" s="49"/>
      <c r="G102" s="51"/>
      <c r="H102" s="52" t="str">
        <f t="shared" si="43"/>
        <v xml:space="preserve"> </v>
      </c>
      <c r="I102" s="53" t="str">
        <f t="shared" si="44"/>
        <v xml:space="preserve"> </v>
      </c>
      <c r="J102" s="49"/>
      <c r="L102" s="66"/>
      <c r="M102" s="67"/>
      <c r="N102" s="69"/>
      <c r="O102" s="69"/>
      <c r="P102" s="69"/>
      <c r="Q102" s="69"/>
      <c r="R102" s="69"/>
      <c r="S102" s="69"/>
    </row>
    <row r="103" spans="2:19">
      <c r="B103" s="49"/>
      <c r="C103" s="49"/>
      <c r="D103" s="50"/>
      <c r="E103" s="49"/>
      <c r="F103" s="49"/>
      <c r="G103" s="51"/>
      <c r="H103" s="52" t="str">
        <f t="shared" si="43"/>
        <v xml:space="preserve"> </v>
      </c>
      <c r="I103" s="53" t="str">
        <f t="shared" si="44"/>
        <v xml:space="preserve"> </v>
      </c>
      <c r="J103" s="49"/>
      <c r="L103" s="66"/>
      <c r="M103" s="67"/>
      <c r="N103" s="69"/>
      <c r="O103" s="69"/>
      <c r="P103" s="69"/>
      <c r="Q103" s="69"/>
      <c r="R103" s="69"/>
      <c r="S103" s="69"/>
    </row>
    <row r="104" spans="2:19">
      <c r="B104" s="49"/>
      <c r="C104" s="49"/>
      <c r="D104" s="50"/>
      <c r="E104" s="49"/>
      <c r="F104" s="49"/>
      <c r="G104" s="51"/>
      <c r="H104" s="52" t="str">
        <f t="shared" si="43"/>
        <v xml:space="preserve"> </v>
      </c>
      <c r="I104" s="53" t="str">
        <f t="shared" si="44"/>
        <v xml:space="preserve"> </v>
      </c>
      <c r="J104" s="49"/>
      <c r="L104" s="66"/>
      <c r="M104" s="67"/>
      <c r="N104" s="69"/>
      <c r="O104" s="69"/>
      <c r="P104" s="69"/>
      <c r="Q104" s="69"/>
      <c r="R104" s="69"/>
      <c r="S104" s="69"/>
    </row>
    <row r="105" spans="2:19">
      <c r="B105" s="49"/>
      <c r="C105" s="49"/>
      <c r="D105" s="50"/>
      <c r="E105" s="49"/>
      <c r="F105" s="49"/>
      <c r="G105" s="51"/>
      <c r="H105" s="52" t="str">
        <f t="shared" si="43"/>
        <v xml:space="preserve"> </v>
      </c>
      <c r="I105" s="53" t="str">
        <f t="shared" si="44"/>
        <v xml:space="preserve"> </v>
      </c>
      <c r="J105" s="49"/>
      <c r="L105" s="66"/>
      <c r="M105" s="67"/>
      <c r="N105" s="69"/>
      <c r="O105" s="69"/>
      <c r="P105" s="69"/>
      <c r="Q105" s="69"/>
      <c r="R105" s="69"/>
      <c r="S105" s="69"/>
    </row>
    <row r="106" spans="2:19">
      <c r="B106" s="49"/>
      <c r="C106" s="49"/>
      <c r="D106" s="50"/>
      <c r="E106" s="49"/>
      <c r="F106" s="49"/>
      <c r="G106" s="51"/>
      <c r="H106" s="52" t="str">
        <f t="shared" si="43"/>
        <v xml:space="preserve"> </v>
      </c>
      <c r="I106" s="53" t="str">
        <f t="shared" si="44"/>
        <v xml:space="preserve"> </v>
      </c>
      <c r="J106" s="49"/>
      <c r="L106" s="66"/>
      <c r="M106" s="67"/>
      <c r="N106" s="69"/>
      <c r="O106" s="69"/>
      <c r="P106" s="69"/>
      <c r="Q106" s="69"/>
      <c r="R106" s="69"/>
      <c r="S106" s="69"/>
    </row>
    <row r="107" spans="2:19">
      <c r="B107" s="49"/>
      <c r="C107" s="49"/>
      <c r="D107" s="50"/>
      <c r="E107" s="49"/>
      <c r="F107" s="49"/>
      <c r="G107" s="51"/>
      <c r="H107" s="52" t="str">
        <f t="shared" si="43"/>
        <v xml:space="preserve"> </v>
      </c>
      <c r="I107" s="53" t="str">
        <f t="shared" si="44"/>
        <v xml:space="preserve"> </v>
      </c>
      <c r="J107" s="49"/>
      <c r="L107" s="66"/>
      <c r="M107" s="67"/>
      <c r="N107" s="69"/>
      <c r="O107" s="69"/>
      <c r="P107" s="69"/>
      <c r="Q107" s="69"/>
      <c r="R107" s="69"/>
      <c r="S107" s="69"/>
    </row>
    <row r="108" spans="2:19">
      <c r="B108" s="49"/>
      <c r="C108" s="49"/>
      <c r="D108" s="50"/>
      <c r="E108" s="49"/>
      <c r="F108" s="49"/>
      <c r="G108" s="51"/>
      <c r="H108" s="52" t="str">
        <f t="shared" si="43"/>
        <v xml:space="preserve"> </v>
      </c>
      <c r="I108" s="53" t="str">
        <f t="shared" si="44"/>
        <v xml:space="preserve"> </v>
      </c>
      <c r="J108" s="49"/>
      <c r="L108" s="66"/>
      <c r="M108" s="67"/>
      <c r="N108" s="69"/>
      <c r="O108" s="69"/>
      <c r="P108" s="69"/>
      <c r="Q108" s="69"/>
      <c r="R108" s="69"/>
      <c r="S108" s="69"/>
    </row>
    <row r="109" spans="2:19">
      <c r="B109" s="49"/>
      <c r="C109" s="49"/>
      <c r="D109" s="50"/>
      <c r="E109" s="49"/>
      <c r="F109" s="49"/>
      <c r="G109" s="51"/>
      <c r="H109" s="52" t="str">
        <f t="shared" si="43"/>
        <v xml:space="preserve"> </v>
      </c>
      <c r="I109" s="53" t="str">
        <f t="shared" si="44"/>
        <v xml:space="preserve"> </v>
      </c>
      <c r="J109" s="49"/>
      <c r="L109" s="66"/>
      <c r="M109" s="67"/>
      <c r="N109" s="69"/>
      <c r="O109" s="69"/>
      <c r="P109" s="69"/>
      <c r="Q109" s="69"/>
      <c r="R109" s="69"/>
      <c r="S109" s="69"/>
    </row>
    <row r="110" spans="2:19">
      <c r="B110" s="49"/>
      <c r="C110" s="49"/>
      <c r="D110" s="50"/>
      <c r="E110" s="49"/>
      <c r="F110" s="49"/>
      <c r="G110" s="51"/>
      <c r="H110" s="52" t="str">
        <f t="shared" si="43"/>
        <v xml:space="preserve"> </v>
      </c>
      <c r="I110" s="53" t="str">
        <f t="shared" si="44"/>
        <v xml:space="preserve"> </v>
      </c>
      <c r="J110" s="49"/>
      <c r="L110" s="66"/>
      <c r="M110" s="67"/>
      <c r="N110" s="69"/>
      <c r="O110" s="69"/>
      <c r="P110" s="69"/>
      <c r="Q110" s="69"/>
      <c r="R110" s="69"/>
      <c r="S110" s="69"/>
    </row>
    <row r="111" spans="2:19">
      <c r="B111" s="49"/>
      <c r="C111" s="49"/>
      <c r="D111" s="50"/>
      <c r="E111" s="49"/>
      <c r="F111" s="49"/>
      <c r="G111" s="51"/>
      <c r="H111" s="52" t="str">
        <f t="shared" si="43"/>
        <v xml:space="preserve"> </v>
      </c>
      <c r="I111" s="53" t="str">
        <f t="shared" si="44"/>
        <v xml:space="preserve"> </v>
      </c>
      <c r="J111" s="49"/>
      <c r="L111" s="66"/>
      <c r="M111" s="67"/>
      <c r="N111" s="69"/>
      <c r="O111" s="69"/>
      <c r="P111" s="69"/>
      <c r="Q111" s="69"/>
      <c r="R111" s="69"/>
      <c r="S111" s="69"/>
    </row>
    <row r="112" spans="2:19">
      <c r="B112" s="49"/>
      <c r="C112" s="49"/>
      <c r="D112" s="50"/>
      <c r="E112" s="49"/>
      <c r="F112" s="49"/>
      <c r="G112" s="51"/>
      <c r="H112" s="52" t="str">
        <f t="shared" si="43"/>
        <v xml:space="preserve"> </v>
      </c>
      <c r="I112" s="53" t="str">
        <f t="shared" si="44"/>
        <v xml:space="preserve"> </v>
      </c>
      <c r="J112" s="49"/>
      <c r="L112" s="66"/>
      <c r="M112" s="67"/>
      <c r="N112" s="69"/>
      <c r="O112" s="69"/>
      <c r="P112" s="69"/>
      <c r="Q112" s="69"/>
      <c r="R112" s="69"/>
      <c r="S112" s="69"/>
    </row>
    <row r="113" spans="2:19">
      <c r="B113" s="49"/>
      <c r="C113" s="49"/>
      <c r="D113" s="50"/>
      <c r="E113" s="49"/>
      <c r="F113" s="49"/>
      <c r="G113" s="51"/>
      <c r="H113" s="52" t="str">
        <f t="shared" si="43"/>
        <v xml:space="preserve"> </v>
      </c>
      <c r="I113" s="53" t="str">
        <f t="shared" si="44"/>
        <v xml:space="preserve"> </v>
      </c>
      <c r="J113" s="49"/>
      <c r="L113" s="66"/>
      <c r="M113" s="67"/>
      <c r="N113" s="69"/>
      <c r="O113" s="69"/>
      <c r="P113" s="69"/>
      <c r="Q113" s="69"/>
      <c r="R113" s="69"/>
      <c r="S113" s="69"/>
    </row>
    <row r="114" spans="2:19">
      <c r="B114" s="49"/>
      <c r="C114" s="49"/>
      <c r="D114" s="50"/>
      <c r="E114" s="49"/>
      <c r="F114" s="49"/>
      <c r="G114" s="51"/>
      <c r="H114" s="52" t="str">
        <f t="shared" si="43"/>
        <v xml:space="preserve"> </v>
      </c>
      <c r="I114" s="53" t="str">
        <f t="shared" si="44"/>
        <v xml:space="preserve"> </v>
      </c>
      <c r="J114" s="49"/>
      <c r="L114" s="66"/>
      <c r="M114" s="67"/>
      <c r="N114" s="69"/>
      <c r="O114" s="69"/>
      <c r="P114" s="69"/>
      <c r="Q114" s="69"/>
      <c r="R114" s="69"/>
      <c r="S114" s="69"/>
    </row>
    <row r="115" spans="2:19">
      <c r="B115" s="49"/>
      <c r="C115" s="49"/>
      <c r="D115" s="50"/>
      <c r="E115" s="49"/>
      <c r="F115" s="49"/>
      <c r="G115" s="51"/>
      <c r="H115" s="52" t="str">
        <f t="shared" si="43"/>
        <v xml:space="preserve"> </v>
      </c>
      <c r="I115" s="53" t="str">
        <f t="shared" si="44"/>
        <v xml:space="preserve"> </v>
      </c>
      <c r="J115" s="49"/>
      <c r="L115" s="66"/>
      <c r="M115" s="67"/>
      <c r="N115" s="69"/>
      <c r="O115" s="69"/>
      <c r="P115" s="69"/>
      <c r="Q115" s="69"/>
      <c r="R115" s="69"/>
      <c r="S115" s="69"/>
    </row>
    <row r="116" spans="2:19">
      <c r="B116" s="49"/>
      <c r="C116" s="49"/>
      <c r="D116" s="50"/>
      <c r="E116" s="49"/>
      <c r="F116" s="49"/>
      <c r="G116" s="51"/>
      <c r="H116" s="52" t="str">
        <f t="shared" si="43"/>
        <v xml:space="preserve"> </v>
      </c>
      <c r="I116" s="53" t="str">
        <f t="shared" si="44"/>
        <v xml:space="preserve"> </v>
      </c>
      <c r="J116" s="49"/>
      <c r="L116" s="66"/>
      <c r="M116" s="67"/>
      <c r="N116" s="69"/>
      <c r="O116" s="69"/>
      <c r="P116" s="69"/>
      <c r="Q116" s="69"/>
      <c r="R116" s="69"/>
      <c r="S116" s="69"/>
    </row>
    <row r="117" spans="2:19">
      <c r="B117" s="49"/>
      <c r="C117" s="49"/>
      <c r="D117" s="50"/>
      <c r="E117" s="49"/>
      <c r="F117" s="49"/>
      <c r="G117" s="51"/>
      <c r="H117" s="52" t="str">
        <f t="shared" si="43"/>
        <v xml:space="preserve"> </v>
      </c>
      <c r="I117" s="53" t="str">
        <f t="shared" si="44"/>
        <v xml:space="preserve"> </v>
      </c>
      <c r="J117" s="49"/>
      <c r="L117" s="66"/>
      <c r="M117" s="67"/>
      <c r="N117" s="69"/>
      <c r="O117" s="69"/>
      <c r="P117" s="69"/>
      <c r="Q117" s="69"/>
      <c r="R117" s="69"/>
      <c r="S117" s="69"/>
    </row>
    <row r="118" spans="2:19">
      <c r="B118" s="49"/>
      <c r="C118" s="49"/>
      <c r="D118" s="50"/>
      <c r="E118" s="49"/>
      <c r="F118" s="49"/>
      <c r="G118" s="51"/>
      <c r="H118" s="52" t="str">
        <f t="shared" si="43"/>
        <v xml:space="preserve"> </v>
      </c>
      <c r="I118" s="53" t="str">
        <f t="shared" si="44"/>
        <v xml:space="preserve"> </v>
      </c>
      <c r="J118" s="49"/>
      <c r="L118" s="66"/>
      <c r="M118" s="67"/>
      <c r="N118" s="69"/>
      <c r="O118" s="69"/>
      <c r="P118" s="69"/>
      <c r="Q118" s="69"/>
      <c r="R118" s="69"/>
      <c r="S118" s="69"/>
    </row>
    <row r="119" spans="2:19">
      <c r="B119" s="49"/>
      <c r="C119" s="49"/>
      <c r="D119" s="50"/>
      <c r="E119" s="49"/>
      <c r="F119" s="49"/>
      <c r="G119" s="51"/>
      <c r="H119" s="52" t="str">
        <f t="shared" si="43"/>
        <v xml:space="preserve"> </v>
      </c>
      <c r="I119" s="53" t="str">
        <f t="shared" si="44"/>
        <v xml:space="preserve"> </v>
      </c>
      <c r="J119" s="49"/>
      <c r="L119" s="66"/>
      <c r="M119" s="67"/>
      <c r="N119" s="69"/>
      <c r="O119" s="69"/>
      <c r="P119" s="69"/>
      <c r="Q119" s="69"/>
      <c r="R119" s="69"/>
      <c r="S119" s="69"/>
    </row>
    <row r="120" spans="2:19">
      <c r="B120" s="49"/>
      <c r="C120" s="49"/>
      <c r="D120" s="50"/>
      <c r="E120" s="49"/>
      <c r="F120" s="49"/>
      <c r="G120" s="51"/>
      <c r="H120" s="52" t="str">
        <f t="shared" si="43"/>
        <v xml:space="preserve"> </v>
      </c>
      <c r="I120" s="53" t="str">
        <f t="shared" si="44"/>
        <v xml:space="preserve"> </v>
      </c>
      <c r="J120" s="49"/>
      <c r="L120" s="66"/>
      <c r="M120" s="67"/>
      <c r="N120" s="69"/>
      <c r="O120" s="69"/>
      <c r="P120" s="69"/>
      <c r="Q120" s="69"/>
      <c r="R120" s="69"/>
      <c r="S120" s="69"/>
    </row>
    <row r="121" spans="2:19">
      <c r="B121" s="49"/>
      <c r="C121" s="49"/>
      <c r="D121" s="50"/>
      <c r="E121" s="49"/>
      <c r="F121" s="49"/>
      <c r="G121" s="51"/>
      <c r="H121" s="52" t="str">
        <f t="shared" si="43"/>
        <v xml:space="preserve"> </v>
      </c>
      <c r="I121" s="53" t="str">
        <f t="shared" si="44"/>
        <v xml:space="preserve"> </v>
      </c>
      <c r="J121" s="49"/>
      <c r="L121" s="66"/>
      <c r="M121" s="67"/>
      <c r="N121" s="69"/>
      <c r="O121" s="69"/>
      <c r="P121" s="69"/>
      <c r="Q121" s="69"/>
      <c r="R121" s="69"/>
      <c r="S121" s="69"/>
    </row>
    <row r="122" spans="2:19">
      <c r="B122" s="49"/>
      <c r="C122" s="49"/>
      <c r="D122" s="50"/>
      <c r="E122" s="49"/>
      <c r="F122" s="49"/>
      <c r="G122" s="51"/>
      <c r="H122" s="52" t="str">
        <f t="shared" si="43"/>
        <v xml:space="preserve"> </v>
      </c>
      <c r="I122" s="53" t="str">
        <f t="shared" si="44"/>
        <v xml:space="preserve"> </v>
      </c>
      <c r="J122" s="49"/>
      <c r="L122" s="66"/>
      <c r="M122" s="67"/>
      <c r="N122" s="69"/>
      <c r="O122" s="69"/>
      <c r="P122" s="69"/>
      <c r="Q122" s="69"/>
      <c r="R122" s="69"/>
      <c r="S122" s="69"/>
    </row>
    <row r="123" spans="2:19">
      <c r="B123" s="49"/>
      <c r="C123" s="49"/>
      <c r="D123" s="50"/>
      <c r="E123" s="49"/>
      <c r="F123" s="49"/>
      <c r="G123" s="51"/>
      <c r="H123" s="52" t="str">
        <f t="shared" si="43"/>
        <v xml:space="preserve"> </v>
      </c>
      <c r="I123" s="53" t="str">
        <f t="shared" si="44"/>
        <v xml:space="preserve"> </v>
      </c>
      <c r="J123" s="49"/>
      <c r="L123" s="66"/>
      <c r="M123" s="67"/>
      <c r="N123" s="69"/>
      <c r="O123" s="69"/>
      <c r="P123" s="69"/>
      <c r="Q123" s="69"/>
      <c r="R123" s="69"/>
      <c r="S123" s="69"/>
    </row>
    <row r="124" spans="2:19">
      <c r="B124" s="49"/>
      <c r="C124" s="49"/>
      <c r="D124" s="50"/>
      <c r="E124" s="49"/>
      <c r="F124" s="49"/>
      <c r="G124" s="51"/>
      <c r="H124" s="52" t="str">
        <f t="shared" si="43"/>
        <v xml:space="preserve"> </v>
      </c>
      <c r="I124" s="53" t="str">
        <f t="shared" si="44"/>
        <v xml:space="preserve"> </v>
      </c>
      <c r="J124" s="49"/>
      <c r="L124" s="66"/>
      <c r="M124" s="67"/>
      <c r="N124" s="69"/>
      <c r="O124" s="69"/>
      <c r="P124" s="69"/>
      <c r="Q124" s="69"/>
      <c r="R124" s="69"/>
      <c r="S124" s="69"/>
    </row>
    <row r="125" spans="2:19">
      <c r="B125" s="49"/>
      <c r="C125" s="49"/>
      <c r="D125" s="50"/>
      <c r="E125" s="49"/>
      <c r="F125" s="49"/>
      <c r="G125" s="51"/>
      <c r="H125" s="52" t="str">
        <f t="shared" si="43"/>
        <v xml:space="preserve"> </v>
      </c>
      <c r="I125" s="53" t="str">
        <f t="shared" si="44"/>
        <v xml:space="preserve"> </v>
      </c>
      <c r="J125" s="49"/>
      <c r="L125" s="66"/>
      <c r="M125" s="67"/>
      <c r="N125" s="69"/>
      <c r="O125" s="69"/>
      <c r="P125" s="69"/>
      <c r="Q125" s="69"/>
      <c r="R125" s="69"/>
      <c r="S125" s="69"/>
    </row>
    <row r="126" spans="2:19">
      <c r="B126" s="49"/>
      <c r="C126" s="49"/>
      <c r="D126" s="50"/>
      <c r="E126" s="49"/>
      <c r="F126" s="49"/>
      <c r="G126" s="51"/>
      <c r="H126" s="52" t="str">
        <f t="shared" si="43"/>
        <v xml:space="preserve"> </v>
      </c>
      <c r="I126" s="53" t="str">
        <f t="shared" si="44"/>
        <v xml:space="preserve"> </v>
      </c>
      <c r="J126" s="49"/>
      <c r="L126" s="66"/>
      <c r="M126" s="67"/>
      <c r="N126" s="69"/>
      <c r="O126" s="69"/>
      <c r="P126" s="69"/>
      <c r="Q126" s="69"/>
      <c r="R126" s="69"/>
      <c r="S126" s="69"/>
    </row>
    <row r="127" spans="2:19">
      <c r="B127" s="49"/>
      <c r="C127" s="49"/>
      <c r="D127" s="50"/>
      <c r="E127" s="49"/>
      <c r="F127" s="49"/>
      <c r="G127" s="51"/>
      <c r="H127" s="52" t="str">
        <f t="shared" si="43"/>
        <v xml:space="preserve"> </v>
      </c>
      <c r="I127" s="53" t="str">
        <f t="shared" si="44"/>
        <v xml:space="preserve"> </v>
      </c>
      <c r="J127" s="49"/>
      <c r="L127" s="66"/>
      <c r="M127" s="67"/>
      <c r="N127" s="69"/>
      <c r="O127" s="69"/>
      <c r="P127" s="69"/>
      <c r="Q127" s="69"/>
      <c r="R127" s="69"/>
      <c r="S127" s="69"/>
    </row>
    <row r="128" spans="2:19">
      <c r="B128" s="49"/>
      <c r="C128" s="49"/>
      <c r="D128" s="50"/>
      <c r="E128" s="49"/>
      <c r="F128" s="49"/>
      <c r="G128" s="51"/>
      <c r="H128" s="52" t="str">
        <f t="shared" si="43"/>
        <v xml:space="preserve"> </v>
      </c>
      <c r="I128" s="53" t="str">
        <f t="shared" si="44"/>
        <v xml:space="preserve"> </v>
      </c>
      <c r="J128" s="49"/>
      <c r="L128" s="66"/>
      <c r="M128" s="67"/>
      <c r="N128" s="69"/>
      <c r="O128" s="69"/>
      <c r="P128" s="69"/>
      <c r="Q128" s="69"/>
      <c r="R128" s="69"/>
      <c r="S128" s="69"/>
    </row>
    <row r="129" spans="2:19">
      <c r="B129" s="49"/>
      <c r="C129" s="49"/>
      <c r="D129" s="50"/>
      <c r="E129" s="49"/>
      <c r="F129" s="49"/>
      <c r="G129" s="51"/>
      <c r="H129" s="52" t="str">
        <f t="shared" si="43"/>
        <v xml:space="preserve"> </v>
      </c>
      <c r="I129" s="53" t="str">
        <f t="shared" si="44"/>
        <v xml:space="preserve"> </v>
      </c>
      <c r="J129" s="49"/>
      <c r="L129" s="66"/>
      <c r="M129" s="67"/>
      <c r="N129" s="69"/>
      <c r="O129" s="69"/>
      <c r="P129" s="69"/>
      <c r="Q129" s="69"/>
      <c r="R129" s="69"/>
      <c r="S129" s="69"/>
    </row>
    <row r="130" spans="2:19">
      <c r="B130" s="49"/>
      <c r="C130" s="49"/>
      <c r="D130" s="50"/>
      <c r="E130" s="49"/>
      <c r="F130" s="49"/>
      <c r="G130" s="51"/>
      <c r="H130" s="52" t="str">
        <f t="shared" si="43"/>
        <v xml:space="preserve"> </v>
      </c>
      <c r="I130" s="53" t="str">
        <f t="shared" si="44"/>
        <v xml:space="preserve"> </v>
      </c>
      <c r="J130" s="49"/>
      <c r="L130" s="66"/>
      <c r="M130" s="67"/>
      <c r="N130" s="69"/>
      <c r="O130" s="69"/>
      <c r="P130" s="69"/>
      <c r="Q130" s="69"/>
      <c r="R130" s="69"/>
      <c r="S130" s="69"/>
    </row>
    <row r="131" spans="2:19">
      <c r="B131" s="49"/>
      <c r="C131" s="49"/>
      <c r="D131" s="50"/>
      <c r="E131" s="49"/>
      <c r="F131" s="49"/>
      <c r="G131" s="51"/>
      <c r="H131" s="52" t="str">
        <f t="shared" si="43"/>
        <v xml:space="preserve"> </v>
      </c>
      <c r="I131" s="53" t="str">
        <f t="shared" si="44"/>
        <v xml:space="preserve"> </v>
      </c>
      <c r="J131" s="49"/>
      <c r="L131" s="66"/>
      <c r="M131" s="67"/>
      <c r="N131" s="69"/>
      <c r="O131" s="69"/>
      <c r="P131" s="69"/>
      <c r="Q131" s="69"/>
      <c r="R131" s="69"/>
      <c r="S131" s="69"/>
    </row>
    <row r="132" spans="2:19">
      <c r="B132" s="49"/>
      <c r="C132" s="49"/>
      <c r="D132" s="50"/>
      <c r="E132" s="49"/>
      <c r="F132" s="49"/>
      <c r="G132" s="51"/>
      <c r="H132" s="52" t="str">
        <f t="shared" si="43"/>
        <v xml:space="preserve"> </v>
      </c>
      <c r="I132" s="53" t="str">
        <f t="shared" si="44"/>
        <v xml:space="preserve"> </v>
      </c>
      <c r="J132" s="49"/>
      <c r="L132" s="66"/>
      <c r="M132" s="67"/>
      <c r="N132" s="69"/>
      <c r="O132" s="69"/>
      <c r="P132" s="69"/>
      <c r="Q132" s="69"/>
      <c r="R132" s="69"/>
      <c r="S132" s="69"/>
    </row>
    <row r="133" spans="2:19">
      <c r="B133" s="49"/>
      <c r="C133" s="49"/>
      <c r="D133" s="50"/>
      <c r="E133" s="49"/>
      <c r="F133" s="49"/>
      <c r="G133" s="51"/>
      <c r="H133" s="52" t="str">
        <f t="shared" si="43"/>
        <v xml:space="preserve"> </v>
      </c>
      <c r="I133" s="53" t="str">
        <f t="shared" si="44"/>
        <v xml:space="preserve"> </v>
      </c>
      <c r="J133" s="49"/>
      <c r="L133" s="66"/>
      <c r="M133" s="67"/>
      <c r="N133" s="69"/>
      <c r="O133" s="69"/>
      <c r="P133" s="69"/>
      <c r="Q133" s="69"/>
      <c r="R133" s="69"/>
      <c r="S133" s="69"/>
    </row>
    <row r="134" spans="2:19">
      <c r="B134" s="49"/>
      <c r="C134" s="49"/>
      <c r="D134" s="50"/>
      <c r="E134" s="49"/>
      <c r="F134" s="49"/>
      <c r="G134" s="51"/>
      <c r="H134" s="52" t="str">
        <f t="shared" si="43"/>
        <v xml:space="preserve"> </v>
      </c>
      <c r="I134" s="53" t="str">
        <f t="shared" si="44"/>
        <v xml:space="preserve"> </v>
      </c>
      <c r="J134" s="49"/>
      <c r="L134" s="66"/>
      <c r="M134" s="67"/>
      <c r="N134" s="69"/>
      <c r="O134" s="69"/>
      <c r="P134" s="69"/>
      <c r="Q134" s="69"/>
      <c r="R134" s="69"/>
      <c r="S134" s="69"/>
    </row>
    <row r="135" spans="2:19">
      <c r="B135" s="49"/>
      <c r="C135" s="49"/>
      <c r="D135" s="50"/>
      <c r="E135" s="49"/>
      <c r="F135" s="49"/>
      <c r="G135" s="51"/>
      <c r="H135" s="52" t="str">
        <f t="shared" si="43"/>
        <v xml:space="preserve"> </v>
      </c>
      <c r="I135" s="53" t="str">
        <f t="shared" si="44"/>
        <v xml:space="preserve"> </v>
      </c>
      <c r="J135" s="49"/>
      <c r="L135" s="66"/>
      <c r="M135" s="67"/>
      <c r="N135" s="69"/>
      <c r="O135" s="69"/>
      <c r="P135" s="69"/>
      <c r="Q135" s="69"/>
      <c r="R135" s="69"/>
      <c r="S135" s="69"/>
    </row>
    <row r="136" spans="2:19">
      <c r="B136" s="49"/>
      <c r="C136" s="49"/>
      <c r="D136" s="50"/>
      <c r="E136" s="49"/>
      <c r="F136" s="49"/>
      <c r="G136" s="51"/>
      <c r="H136" s="52" t="str">
        <f t="shared" si="43"/>
        <v xml:space="preserve"> </v>
      </c>
      <c r="I136" s="53" t="str">
        <f t="shared" si="44"/>
        <v xml:space="preserve"> </v>
      </c>
      <c r="J136" s="49"/>
      <c r="L136" s="66"/>
      <c r="M136" s="67"/>
      <c r="N136" s="69"/>
      <c r="O136" s="69"/>
      <c r="P136" s="69"/>
      <c r="Q136" s="69"/>
      <c r="R136" s="69"/>
      <c r="S136" s="69"/>
    </row>
    <row r="137" spans="2:19">
      <c r="B137" s="49"/>
      <c r="C137" s="49"/>
      <c r="D137" s="50"/>
      <c r="E137" s="49"/>
      <c r="F137" s="49"/>
      <c r="G137" s="51"/>
      <c r="H137" s="52" t="str">
        <f t="shared" si="43"/>
        <v xml:space="preserve"> </v>
      </c>
      <c r="I137" s="53" t="str">
        <f t="shared" si="44"/>
        <v xml:space="preserve"> </v>
      </c>
      <c r="J137" s="49"/>
      <c r="L137" s="66"/>
      <c r="M137" s="67"/>
      <c r="N137" s="69"/>
      <c r="O137" s="69"/>
      <c r="P137" s="69"/>
      <c r="Q137" s="69"/>
      <c r="R137" s="69"/>
      <c r="S137" s="69"/>
    </row>
    <row r="138" spans="2:19">
      <c r="B138" s="49"/>
      <c r="C138" s="49"/>
      <c r="D138" s="50"/>
      <c r="E138" s="49"/>
      <c r="F138" s="49"/>
      <c r="G138" s="51"/>
      <c r="H138" s="52" t="str">
        <f t="shared" si="43"/>
        <v xml:space="preserve"> </v>
      </c>
      <c r="I138" s="53" t="str">
        <f t="shared" si="44"/>
        <v xml:space="preserve"> </v>
      </c>
      <c r="J138" s="49"/>
      <c r="L138" s="66"/>
      <c r="M138" s="67"/>
      <c r="N138" s="69"/>
      <c r="O138" s="69"/>
      <c r="P138" s="69"/>
      <c r="Q138" s="69"/>
      <c r="R138" s="69"/>
      <c r="S138" s="69"/>
    </row>
    <row r="139" spans="2:19">
      <c r="B139" s="49"/>
      <c r="C139" s="49"/>
      <c r="D139" s="50"/>
      <c r="E139" s="49"/>
      <c r="F139" s="49"/>
      <c r="G139" s="51"/>
      <c r="H139" s="52" t="str">
        <f t="shared" si="43"/>
        <v xml:space="preserve"> </v>
      </c>
      <c r="I139" s="53" t="str">
        <f t="shared" si="44"/>
        <v xml:space="preserve"> </v>
      </c>
      <c r="J139" s="49"/>
      <c r="L139" s="66"/>
      <c r="M139" s="67"/>
      <c r="N139" s="69"/>
      <c r="O139" s="69"/>
      <c r="P139" s="69"/>
      <c r="Q139" s="69"/>
      <c r="R139" s="69"/>
      <c r="S139" s="69"/>
    </row>
    <row r="140" spans="2:19">
      <c r="B140" s="49"/>
      <c r="C140" s="49"/>
      <c r="D140" s="50"/>
      <c r="E140" s="49"/>
      <c r="F140" s="49"/>
      <c r="G140" s="51"/>
      <c r="H140" s="52" t="str">
        <f t="shared" ref="H140:H203" si="49">IF(G140="Non",D140," ")</f>
        <v xml:space="preserve"> </v>
      </c>
      <c r="I140" s="53" t="str">
        <f t="shared" ref="I140:I203" si="50">IF(G140="non",D140," ")</f>
        <v xml:space="preserve"> </v>
      </c>
      <c r="J140" s="49"/>
      <c r="L140" s="66"/>
      <c r="M140" s="67"/>
      <c r="N140" s="69"/>
      <c r="O140" s="69"/>
      <c r="P140" s="69"/>
      <c r="Q140" s="69"/>
      <c r="R140" s="69"/>
      <c r="S140" s="69"/>
    </row>
    <row r="141" spans="2:19">
      <c r="B141" s="49"/>
      <c r="C141" s="49"/>
      <c r="D141" s="50"/>
      <c r="E141" s="49"/>
      <c r="F141" s="49"/>
      <c r="G141" s="51"/>
      <c r="H141" s="52" t="str">
        <f t="shared" si="49"/>
        <v xml:space="preserve"> </v>
      </c>
      <c r="I141" s="53" t="str">
        <f t="shared" si="50"/>
        <v xml:space="preserve"> </v>
      </c>
      <c r="J141" s="49"/>
      <c r="L141" s="66"/>
      <c r="M141" s="67"/>
      <c r="N141" s="69"/>
      <c r="O141" s="69"/>
      <c r="P141" s="69"/>
      <c r="Q141" s="69"/>
      <c r="R141" s="69"/>
      <c r="S141" s="69"/>
    </row>
    <row r="142" spans="2:19">
      <c r="B142" s="49"/>
      <c r="C142" s="49"/>
      <c r="D142" s="50"/>
      <c r="E142" s="49"/>
      <c r="F142" s="49"/>
      <c r="G142" s="51"/>
      <c r="H142" s="52" t="str">
        <f t="shared" si="49"/>
        <v xml:space="preserve"> </v>
      </c>
      <c r="I142" s="53" t="str">
        <f t="shared" si="50"/>
        <v xml:space="preserve"> </v>
      </c>
      <c r="J142" s="49"/>
      <c r="L142" s="66"/>
      <c r="M142" s="67"/>
      <c r="N142" s="69"/>
      <c r="O142" s="69"/>
      <c r="P142" s="69"/>
      <c r="Q142" s="69"/>
      <c r="R142" s="69"/>
      <c r="S142" s="69"/>
    </row>
    <row r="143" spans="2:19">
      <c r="B143" s="49"/>
      <c r="C143" s="49"/>
      <c r="D143" s="50"/>
      <c r="E143" s="49"/>
      <c r="F143" s="49"/>
      <c r="G143" s="51"/>
      <c r="H143" s="52" t="str">
        <f t="shared" si="49"/>
        <v xml:space="preserve"> </v>
      </c>
      <c r="I143" s="53" t="str">
        <f t="shared" si="50"/>
        <v xml:space="preserve"> </v>
      </c>
      <c r="J143" s="49"/>
      <c r="L143" s="66"/>
      <c r="M143" s="67"/>
      <c r="N143" s="69"/>
      <c r="O143" s="69"/>
      <c r="P143" s="69"/>
      <c r="Q143" s="69"/>
      <c r="R143" s="69"/>
      <c r="S143" s="69"/>
    </row>
    <row r="144" spans="2:19">
      <c r="B144" s="49"/>
      <c r="C144" s="49"/>
      <c r="D144" s="50"/>
      <c r="E144" s="49"/>
      <c r="F144" s="49"/>
      <c r="G144" s="51"/>
      <c r="H144" s="52" t="str">
        <f t="shared" si="49"/>
        <v xml:space="preserve"> </v>
      </c>
      <c r="I144" s="53" t="str">
        <f t="shared" si="50"/>
        <v xml:space="preserve"> </v>
      </c>
      <c r="J144" s="49"/>
      <c r="L144" s="66"/>
      <c r="M144" s="67"/>
      <c r="N144" s="69"/>
      <c r="O144" s="69"/>
      <c r="P144" s="69"/>
      <c r="Q144" s="69"/>
      <c r="R144" s="69"/>
      <c r="S144" s="69"/>
    </row>
    <row r="145" spans="2:19">
      <c r="B145" s="49"/>
      <c r="C145" s="49"/>
      <c r="D145" s="50"/>
      <c r="E145" s="49"/>
      <c r="F145" s="49"/>
      <c r="G145" s="51"/>
      <c r="H145" s="52" t="str">
        <f t="shared" si="49"/>
        <v xml:space="preserve"> </v>
      </c>
      <c r="I145" s="53" t="str">
        <f t="shared" si="50"/>
        <v xml:space="preserve"> </v>
      </c>
      <c r="J145" s="49"/>
      <c r="L145" s="66"/>
      <c r="M145" s="67"/>
      <c r="N145" s="69"/>
      <c r="O145" s="69"/>
      <c r="P145" s="69"/>
      <c r="Q145" s="69"/>
      <c r="R145" s="69"/>
      <c r="S145" s="69"/>
    </row>
    <row r="146" spans="2:19">
      <c r="B146" s="49"/>
      <c r="C146" s="49"/>
      <c r="D146" s="50"/>
      <c r="E146" s="49"/>
      <c r="F146" s="49"/>
      <c r="G146" s="51"/>
      <c r="H146" s="52" t="str">
        <f t="shared" si="49"/>
        <v xml:space="preserve"> </v>
      </c>
      <c r="I146" s="53" t="str">
        <f t="shared" si="50"/>
        <v xml:space="preserve"> </v>
      </c>
      <c r="J146" s="49"/>
      <c r="L146" s="66"/>
      <c r="M146" s="67"/>
      <c r="N146" s="69"/>
      <c r="O146" s="69"/>
      <c r="P146" s="69"/>
      <c r="Q146" s="69"/>
      <c r="R146" s="69"/>
      <c r="S146" s="69"/>
    </row>
    <row r="147" spans="2:19">
      <c r="B147" s="49"/>
      <c r="C147" s="49"/>
      <c r="D147" s="50"/>
      <c r="E147" s="49"/>
      <c r="F147" s="49"/>
      <c r="G147" s="51"/>
      <c r="H147" s="52" t="str">
        <f t="shared" si="49"/>
        <v xml:space="preserve"> </v>
      </c>
      <c r="I147" s="53" t="str">
        <f t="shared" si="50"/>
        <v xml:space="preserve"> </v>
      </c>
      <c r="J147" s="49"/>
      <c r="L147" s="66"/>
      <c r="M147" s="67"/>
      <c r="N147" s="69"/>
      <c r="O147" s="69"/>
      <c r="P147" s="69"/>
      <c r="Q147" s="69"/>
      <c r="R147" s="69"/>
      <c r="S147" s="69"/>
    </row>
    <row r="148" spans="2:19">
      <c r="B148" s="49"/>
      <c r="C148" s="49"/>
      <c r="D148" s="50"/>
      <c r="E148" s="49"/>
      <c r="F148" s="49"/>
      <c r="G148" s="51"/>
      <c r="H148" s="52" t="str">
        <f t="shared" si="49"/>
        <v xml:space="preserve"> </v>
      </c>
      <c r="I148" s="53" t="str">
        <f t="shared" si="50"/>
        <v xml:space="preserve"> </v>
      </c>
      <c r="J148" s="49"/>
      <c r="L148" s="66"/>
      <c r="M148" s="67"/>
      <c r="N148" s="69"/>
      <c r="O148" s="69"/>
      <c r="P148" s="69"/>
      <c r="Q148" s="69"/>
      <c r="R148" s="69"/>
      <c r="S148" s="69"/>
    </row>
    <row r="149" spans="2:19">
      <c r="B149" s="49"/>
      <c r="C149" s="49"/>
      <c r="D149" s="50"/>
      <c r="E149" s="49"/>
      <c r="F149" s="49"/>
      <c r="G149" s="51"/>
      <c r="H149" s="52" t="str">
        <f t="shared" si="49"/>
        <v xml:space="preserve"> </v>
      </c>
      <c r="I149" s="53" t="str">
        <f t="shared" si="50"/>
        <v xml:space="preserve"> </v>
      </c>
      <c r="J149" s="49"/>
      <c r="L149" s="66"/>
      <c r="M149" s="67"/>
      <c r="N149" s="69"/>
      <c r="O149" s="69"/>
      <c r="P149" s="69"/>
      <c r="Q149" s="69"/>
      <c r="R149" s="69"/>
      <c r="S149" s="69"/>
    </row>
    <row r="150" spans="2:19">
      <c r="B150" s="49"/>
      <c r="C150" s="49"/>
      <c r="D150" s="50"/>
      <c r="E150" s="49"/>
      <c r="F150" s="49"/>
      <c r="G150" s="51"/>
      <c r="H150" s="52" t="str">
        <f t="shared" si="49"/>
        <v xml:space="preserve"> </v>
      </c>
      <c r="I150" s="53" t="str">
        <f t="shared" si="50"/>
        <v xml:space="preserve"> </v>
      </c>
      <c r="J150" s="49"/>
      <c r="L150" s="66"/>
      <c r="M150" s="67"/>
      <c r="N150" s="69"/>
      <c r="O150" s="69"/>
      <c r="P150" s="69"/>
      <c r="Q150" s="69"/>
      <c r="R150" s="69"/>
      <c r="S150" s="69"/>
    </row>
    <row r="151" spans="2:19">
      <c r="B151" s="49"/>
      <c r="C151" s="49"/>
      <c r="D151" s="50"/>
      <c r="E151" s="49"/>
      <c r="F151" s="49"/>
      <c r="G151" s="51"/>
      <c r="H151" s="52" t="str">
        <f t="shared" si="49"/>
        <v xml:space="preserve"> </v>
      </c>
      <c r="I151" s="53" t="str">
        <f t="shared" si="50"/>
        <v xml:space="preserve"> </v>
      </c>
      <c r="J151" s="49"/>
      <c r="L151" s="66"/>
      <c r="M151" s="67"/>
      <c r="N151" s="69"/>
      <c r="O151" s="69"/>
      <c r="P151" s="69"/>
      <c r="Q151" s="69"/>
      <c r="R151" s="69"/>
      <c r="S151" s="69"/>
    </row>
    <row r="152" spans="2:19">
      <c r="B152" s="49"/>
      <c r="C152" s="49"/>
      <c r="D152" s="50"/>
      <c r="E152" s="49"/>
      <c r="F152" s="49"/>
      <c r="G152" s="51"/>
      <c r="H152" s="52" t="str">
        <f t="shared" si="49"/>
        <v xml:space="preserve"> </v>
      </c>
      <c r="I152" s="53" t="str">
        <f t="shared" si="50"/>
        <v xml:space="preserve"> </v>
      </c>
      <c r="J152" s="49"/>
      <c r="L152" s="66"/>
      <c r="M152" s="67"/>
      <c r="N152" s="69"/>
      <c r="O152" s="69"/>
      <c r="P152" s="69"/>
      <c r="Q152" s="69"/>
      <c r="R152" s="69"/>
      <c r="S152" s="69"/>
    </row>
    <row r="153" spans="2:19">
      <c r="B153" s="49"/>
      <c r="C153" s="49"/>
      <c r="D153" s="50"/>
      <c r="E153" s="49"/>
      <c r="F153" s="49"/>
      <c r="G153" s="51"/>
      <c r="H153" s="52" t="str">
        <f t="shared" si="49"/>
        <v xml:space="preserve"> </v>
      </c>
      <c r="I153" s="53" t="str">
        <f t="shared" si="50"/>
        <v xml:space="preserve"> </v>
      </c>
      <c r="J153" s="49"/>
      <c r="L153" s="66"/>
      <c r="M153" s="67"/>
      <c r="N153" s="69"/>
      <c r="O153" s="69"/>
      <c r="P153" s="69"/>
      <c r="Q153" s="69"/>
      <c r="R153" s="69"/>
      <c r="S153" s="69"/>
    </row>
    <row r="154" spans="2:19">
      <c r="B154" s="49"/>
      <c r="C154" s="49"/>
      <c r="D154" s="50"/>
      <c r="E154" s="49"/>
      <c r="F154" s="49"/>
      <c r="G154" s="51"/>
      <c r="H154" s="52" t="str">
        <f t="shared" si="49"/>
        <v xml:space="preserve"> </v>
      </c>
      <c r="I154" s="53" t="str">
        <f t="shared" si="50"/>
        <v xml:space="preserve"> </v>
      </c>
      <c r="J154" s="49"/>
      <c r="L154" s="66"/>
      <c r="M154" s="67"/>
      <c r="N154" s="69"/>
      <c r="O154" s="69"/>
      <c r="P154" s="69"/>
      <c r="Q154" s="69"/>
      <c r="R154" s="69"/>
      <c r="S154" s="69"/>
    </row>
    <row r="155" spans="2:19">
      <c r="B155" s="49"/>
      <c r="C155" s="49"/>
      <c r="D155" s="50"/>
      <c r="E155" s="49"/>
      <c r="F155" s="49"/>
      <c r="G155" s="51"/>
      <c r="H155" s="52" t="str">
        <f t="shared" si="49"/>
        <v xml:space="preserve"> </v>
      </c>
      <c r="I155" s="53" t="str">
        <f t="shared" si="50"/>
        <v xml:space="preserve"> </v>
      </c>
      <c r="J155" s="49"/>
      <c r="L155" s="66"/>
      <c r="M155" s="67"/>
      <c r="N155" s="69"/>
      <c r="O155" s="69"/>
      <c r="P155" s="69"/>
      <c r="Q155" s="69"/>
      <c r="R155" s="69"/>
      <c r="S155" s="69"/>
    </row>
    <row r="156" spans="2:19">
      <c r="B156" s="49"/>
      <c r="C156" s="49"/>
      <c r="D156" s="50"/>
      <c r="E156" s="49"/>
      <c r="F156" s="49"/>
      <c r="G156" s="51"/>
      <c r="H156" s="52" t="str">
        <f t="shared" si="49"/>
        <v xml:space="preserve"> </v>
      </c>
      <c r="I156" s="53" t="str">
        <f t="shared" si="50"/>
        <v xml:space="preserve"> </v>
      </c>
      <c r="J156" s="49"/>
      <c r="L156" s="66"/>
      <c r="M156" s="67"/>
      <c r="N156" s="69"/>
      <c r="O156" s="69"/>
      <c r="P156" s="69"/>
      <c r="Q156" s="69"/>
      <c r="R156" s="69"/>
      <c r="S156" s="69"/>
    </row>
    <row r="157" spans="2:19">
      <c r="B157" s="49"/>
      <c r="C157" s="49"/>
      <c r="D157" s="50"/>
      <c r="E157" s="49"/>
      <c r="F157" s="49"/>
      <c r="G157" s="51"/>
      <c r="H157" s="52" t="str">
        <f t="shared" si="49"/>
        <v xml:space="preserve"> </v>
      </c>
      <c r="I157" s="53" t="str">
        <f t="shared" si="50"/>
        <v xml:space="preserve"> </v>
      </c>
      <c r="J157" s="49"/>
      <c r="L157" s="66"/>
      <c r="M157" s="67"/>
      <c r="N157" s="69"/>
      <c r="O157" s="69"/>
      <c r="P157" s="69"/>
      <c r="Q157" s="69"/>
      <c r="R157" s="69"/>
      <c r="S157" s="69"/>
    </row>
    <row r="158" spans="2:19">
      <c r="B158" s="49"/>
      <c r="C158" s="49"/>
      <c r="D158" s="50"/>
      <c r="E158" s="49"/>
      <c r="F158" s="49"/>
      <c r="G158" s="51"/>
      <c r="H158" s="52" t="str">
        <f t="shared" si="49"/>
        <v xml:space="preserve"> </v>
      </c>
      <c r="I158" s="53" t="str">
        <f t="shared" si="50"/>
        <v xml:space="preserve"> </v>
      </c>
      <c r="J158" s="49"/>
      <c r="L158" s="66"/>
      <c r="M158" s="67"/>
      <c r="N158" s="69"/>
      <c r="O158" s="69"/>
      <c r="P158" s="69"/>
      <c r="Q158" s="69"/>
      <c r="R158" s="69"/>
      <c r="S158" s="69"/>
    </row>
    <row r="159" spans="2:19">
      <c r="B159" s="49"/>
      <c r="C159" s="49"/>
      <c r="D159" s="50"/>
      <c r="E159" s="49"/>
      <c r="F159" s="49"/>
      <c r="G159" s="51"/>
      <c r="H159" s="52" t="str">
        <f t="shared" si="49"/>
        <v xml:space="preserve"> </v>
      </c>
      <c r="I159" s="53" t="str">
        <f t="shared" si="50"/>
        <v xml:space="preserve"> </v>
      </c>
      <c r="J159" s="49"/>
      <c r="L159" s="66"/>
      <c r="M159" s="67"/>
      <c r="N159" s="69"/>
      <c r="O159" s="69"/>
      <c r="P159" s="69"/>
      <c r="Q159" s="69"/>
      <c r="R159" s="69"/>
      <c r="S159" s="69"/>
    </row>
    <row r="160" spans="2:19">
      <c r="B160" s="49"/>
      <c r="C160" s="49"/>
      <c r="D160" s="50"/>
      <c r="E160" s="49"/>
      <c r="F160" s="49"/>
      <c r="G160" s="51"/>
      <c r="H160" s="52" t="str">
        <f t="shared" si="49"/>
        <v xml:space="preserve"> </v>
      </c>
      <c r="I160" s="53" t="str">
        <f t="shared" si="50"/>
        <v xml:space="preserve"> </v>
      </c>
      <c r="J160" s="49"/>
      <c r="L160" s="66"/>
      <c r="M160" s="67"/>
      <c r="N160" s="69"/>
      <c r="O160" s="69"/>
      <c r="P160" s="69"/>
      <c r="Q160" s="69"/>
      <c r="R160" s="69"/>
      <c r="S160" s="69"/>
    </row>
    <row r="161" spans="2:19">
      <c r="B161" s="49"/>
      <c r="C161" s="49"/>
      <c r="D161" s="50"/>
      <c r="E161" s="49"/>
      <c r="F161" s="49"/>
      <c r="G161" s="51"/>
      <c r="H161" s="52" t="str">
        <f t="shared" si="49"/>
        <v xml:space="preserve"> </v>
      </c>
      <c r="I161" s="53" t="str">
        <f t="shared" si="50"/>
        <v xml:space="preserve"> </v>
      </c>
      <c r="J161" s="49"/>
      <c r="L161" s="66"/>
      <c r="M161" s="67"/>
      <c r="N161" s="69"/>
      <c r="O161" s="69"/>
      <c r="P161" s="69"/>
      <c r="Q161" s="69"/>
      <c r="R161" s="69"/>
      <c r="S161" s="69"/>
    </row>
    <row r="162" spans="2:19">
      <c r="B162" s="49"/>
      <c r="C162" s="49"/>
      <c r="D162" s="50"/>
      <c r="E162" s="49"/>
      <c r="F162" s="49"/>
      <c r="G162" s="51"/>
      <c r="H162" s="52" t="str">
        <f t="shared" si="49"/>
        <v xml:space="preserve"> </v>
      </c>
      <c r="I162" s="53" t="str">
        <f t="shared" si="50"/>
        <v xml:space="preserve"> </v>
      </c>
      <c r="J162" s="49"/>
      <c r="L162" s="66"/>
      <c r="M162" s="67"/>
      <c r="N162" s="69"/>
      <c r="O162" s="69"/>
      <c r="P162" s="69"/>
      <c r="Q162" s="69"/>
      <c r="R162" s="69"/>
      <c r="S162" s="69"/>
    </row>
    <row r="163" spans="2:19">
      <c r="B163" s="49"/>
      <c r="C163" s="49"/>
      <c r="D163" s="50"/>
      <c r="E163" s="49"/>
      <c r="F163" s="49"/>
      <c r="G163" s="51"/>
      <c r="H163" s="52" t="str">
        <f t="shared" si="49"/>
        <v xml:space="preserve"> </v>
      </c>
      <c r="I163" s="53" t="str">
        <f t="shared" si="50"/>
        <v xml:space="preserve"> </v>
      </c>
      <c r="J163" s="49"/>
      <c r="L163" s="66"/>
      <c r="M163" s="67"/>
      <c r="N163" s="69"/>
      <c r="O163" s="69"/>
      <c r="P163" s="69"/>
      <c r="Q163" s="69"/>
      <c r="R163" s="69"/>
      <c r="S163" s="69"/>
    </row>
    <row r="164" spans="2:19">
      <c r="B164" s="49"/>
      <c r="C164" s="49"/>
      <c r="D164" s="50"/>
      <c r="E164" s="49"/>
      <c r="F164" s="49"/>
      <c r="G164" s="51"/>
      <c r="H164" s="52" t="str">
        <f t="shared" si="49"/>
        <v xml:space="preserve"> </v>
      </c>
      <c r="I164" s="53" t="str">
        <f t="shared" si="50"/>
        <v xml:space="preserve"> </v>
      </c>
      <c r="J164" s="49"/>
      <c r="L164" s="66"/>
      <c r="M164" s="67"/>
      <c r="N164" s="69"/>
      <c r="O164" s="69"/>
      <c r="P164" s="69"/>
      <c r="Q164" s="69"/>
      <c r="R164" s="69"/>
      <c r="S164" s="69"/>
    </row>
    <row r="165" spans="2:19">
      <c r="B165" s="49"/>
      <c r="C165" s="49"/>
      <c r="D165" s="50"/>
      <c r="E165" s="49"/>
      <c r="F165" s="49"/>
      <c r="G165" s="51"/>
      <c r="H165" s="52" t="str">
        <f t="shared" si="49"/>
        <v xml:space="preserve"> </v>
      </c>
      <c r="I165" s="53" t="str">
        <f t="shared" si="50"/>
        <v xml:space="preserve"> </v>
      </c>
      <c r="J165" s="49"/>
      <c r="L165" s="66"/>
      <c r="M165" s="67"/>
      <c r="N165" s="69"/>
      <c r="O165" s="69"/>
      <c r="P165" s="69"/>
      <c r="Q165" s="69"/>
      <c r="R165" s="69"/>
      <c r="S165" s="69"/>
    </row>
    <row r="166" spans="2:19">
      <c r="B166" s="49"/>
      <c r="C166" s="49"/>
      <c r="D166" s="50"/>
      <c r="E166" s="49"/>
      <c r="F166" s="49"/>
      <c r="G166" s="51"/>
      <c r="H166" s="52" t="str">
        <f t="shared" si="49"/>
        <v xml:space="preserve"> </v>
      </c>
      <c r="I166" s="53" t="str">
        <f t="shared" si="50"/>
        <v xml:space="preserve"> </v>
      </c>
      <c r="J166" s="49"/>
      <c r="L166" s="66"/>
      <c r="M166" s="67"/>
      <c r="N166" s="69"/>
      <c r="O166" s="69"/>
      <c r="P166" s="69"/>
      <c r="Q166" s="69"/>
      <c r="R166" s="69"/>
      <c r="S166" s="69"/>
    </row>
    <row r="167" spans="2:19">
      <c r="B167" s="49"/>
      <c r="C167" s="49"/>
      <c r="D167" s="50"/>
      <c r="E167" s="49"/>
      <c r="F167" s="49"/>
      <c r="G167" s="51"/>
      <c r="H167" s="52" t="str">
        <f t="shared" si="49"/>
        <v xml:space="preserve"> </v>
      </c>
      <c r="I167" s="53" t="str">
        <f t="shared" si="50"/>
        <v xml:space="preserve"> </v>
      </c>
      <c r="J167" s="49"/>
      <c r="L167" s="66"/>
      <c r="M167" s="67"/>
      <c r="N167" s="69"/>
      <c r="O167" s="69"/>
      <c r="P167" s="69"/>
      <c r="Q167" s="69"/>
      <c r="R167" s="69"/>
      <c r="S167" s="69"/>
    </row>
    <row r="168" spans="2:19">
      <c r="B168" s="49"/>
      <c r="C168" s="49"/>
      <c r="D168" s="50"/>
      <c r="E168" s="49"/>
      <c r="F168" s="49"/>
      <c r="G168" s="51"/>
      <c r="H168" s="52" t="str">
        <f t="shared" si="49"/>
        <v xml:space="preserve"> </v>
      </c>
      <c r="I168" s="53" t="str">
        <f t="shared" si="50"/>
        <v xml:space="preserve"> </v>
      </c>
      <c r="J168" s="49"/>
      <c r="L168" s="66"/>
      <c r="M168" s="67"/>
      <c r="N168" s="69"/>
      <c r="O168" s="69"/>
      <c r="P168" s="69"/>
      <c r="Q168" s="69"/>
      <c r="R168" s="69"/>
      <c r="S168" s="69"/>
    </row>
    <row r="169" spans="2:19">
      <c r="B169" s="49"/>
      <c r="C169" s="49"/>
      <c r="D169" s="50"/>
      <c r="E169" s="49"/>
      <c r="F169" s="49"/>
      <c r="G169" s="51"/>
      <c r="H169" s="52" t="str">
        <f t="shared" si="49"/>
        <v xml:space="preserve"> </v>
      </c>
      <c r="I169" s="53" t="str">
        <f t="shared" si="50"/>
        <v xml:space="preserve"> </v>
      </c>
      <c r="J169" s="49"/>
      <c r="L169" s="66"/>
      <c r="M169" s="67"/>
      <c r="N169" s="69"/>
      <c r="O169" s="69"/>
      <c r="P169" s="69"/>
      <c r="Q169" s="69"/>
      <c r="R169" s="69"/>
      <c r="S169" s="69"/>
    </row>
    <row r="170" spans="2:19">
      <c r="B170" s="49"/>
      <c r="C170" s="49"/>
      <c r="D170" s="50"/>
      <c r="E170" s="49"/>
      <c r="F170" s="49"/>
      <c r="G170" s="51"/>
      <c r="H170" s="52" t="str">
        <f t="shared" si="49"/>
        <v xml:space="preserve"> </v>
      </c>
      <c r="I170" s="53" t="str">
        <f t="shared" si="50"/>
        <v xml:space="preserve"> </v>
      </c>
      <c r="J170" s="49"/>
      <c r="L170" s="66"/>
      <c r="M170" s="67"/>
      <c r="N170" s="69"/>
      <c r="O170" s="69"/>
      <c r="P170" s="69"/>
      <c r="Q170" s="69"/>
      <c r="R170" s="69"/>
      <c r="S170" s="69"/>
    </row>
    <row r="171" spans="2:19">
      <c r="B171" s="49"/>
      <c r="C171" s="49"/>
      <c r="D171" s="50"/>
      <c r="E171" s="49"/>
      <c r="F171" s="49"/>
      <c r="G171" s="51"/>
      <c r="H171" s="52" t="str">
        <f t="shared" si="49"/>
        <v xml:space="preserve"> </v>
      </c>
      <c r="I171" s="53" t="str">
        <f t="shared" si="50"/>
        <v xml:space="preserve"> </v>
      </c>
      <c r="J171" s="49"/>
      <c r="L171" s="66"/>
      <c r="M171" s="67"/>
      <c r="N171" s="69"/>
      <c r="O171" s="69"/>
      <c r="P171" s="69"/>
      <c r="Q171" s="69"/>
      <c r="R171" s="69"/>
      <c r="S171" s="69"/>
    </row>
    <row r="172" spans="2:19">
      <c r="B172" s="49"/>
      <c r="C172" s="49"/>
      <c r="D172" s="50"/>
      <c r="E172" s="49"/>
      <c r="F172" s="49"/>
      <c r="G172" s="51"/>
      <c r="H172" s="52" t="str">
        <f t="shared" si="49"/>
        <v xml:space="preserve"> </v>
      </c>
      <c r="I172" s="53" t="str">
        <f t="shared" si="50"/>
        <v xml:space="preserve"> </v>
      </c>
      <c r="J172" s="49"/>
      <c r="L172" s="66"/>
      <c r="M172" s="67"/>
      <c r="N172" s="69"/>
      <c r="O172" s="69"/>
      <c r="P172" s="69"/>
      <c r="Q172" s="69"/>
      <c r="R172" s="69"/>
      <c r="S172" s="69"/>
    </row>
    <row r="173" spans="2:19">
      <c r="B173" s="49"/>
      <c r="C173" s="49"/>
      <c r="D173" s="50"/>
      <c r="E173" s="49"/>
      <c r="F173" s="49"/>
      <c r="G173" s="51"/>
      <c r="H173" s="52" t="str">
        <f t="shared" si="49"/>
        <v xml:space="preserve"> </v>
      </c>
      <c r="I173" s="53" t="str">
        <f t="shared" si="50"/>
        <v xml:space="preserve"> </v>
      </c>
      <c r="J173" s="49"/>
      <c r="L173" s="66"/>
      <c r="M173" s="67"/>
      <c r="N173" s="69"/>
      <c r="O173" s="69"/>
      <c r="P173" s="69"/>
      <c r="Q173" s="69"/>
      <c r="R173" s="69"/>
      <c r="S173" s="69"/>
    </row>
    <row r="174" spans="2:19">
      <c r="B174" s="49"/>
      <c r="C174" s="49"/>
      <c r="D174" s="50"/>
      <c r="E174" s="49"/>
      <c r="F174" s="49"/>
      <c r="G174" s="51"/>
      <c r="H174" s="52" t="str">
        <f t="shared" si="49"/>
        <v xml:space="preserve"> </v>
      </c>
      <c r="I174" s="53" t="str">
        <f t="shared" si="50"/>
        <v xml:space="preserve"> </v>
      </c>
      <c r="J174" s="49"/>
      <c r="L174" s="66"/>
      <c r="M174" s="67"/>
      <c r="N174" s="69"/>
      <c r="O174" s="69"/>
      <c r="P174" s="69"/>
      <c r="Q174" s="69"/>
      <c r="R174" s="69"/>
      <c r="S174" s="69"/>
    </row>
    <row r="175" spans="2:19">
      <c r="B175" s="49"/>
      <c r="C175" s="49"/>
      <c r="D175" s="50"/>
      <c r="E175" s="49"/>
      <c r="F175" s="49"/>
      <c r="G175" s="51"/>
      <c r="H175" s="52" t="str">
        <f t="shared" si="49"/>
        <v xml:space="preserve"> </v>
      </c>
      <c r="I175" s="53" t="str">
        <f t="shared" si="50"/>
        <v xml:space="preserve"> </v>
      </c>
      <c r="J175" s="49"/>
      <c r="L175" s="66"/>
      <c r="M175" s="67"/>
      <c r="N175" s="69"/>
      <c r="O175" s="69"/>
      <c r="P175" s="69"/>
      <c r="Q175" s="69"/>
      <c r="R175" s="69"/>
      <c r="S175" s="69"/>
    </row>
    <row r="176" spans="2:19">
      <c r="B176" s="49"/>
      <c r="C176" s="49"/>
      <c r="D176" s="50"/>
      <c r="E176" s="49"/>
      <c r="F176" s="49"/>
      <c r="G176" s="51"/>
      <c r="H176" s="52" t="str">
        <f t="shared" si="49"/>
        <v xml:space="preserve"> </v>
      </c>
      <c r="I176" s="53" t="str">
        <f t="shared" si="50"/>
        <v xml:space="preserve"> </v>
      </c>
      <c r="J176" s="49"/>
      <c r="L176" s="66"/>
      <c r="M176" s="67"/>
      <c r="N176" s="69"/>
      <c r="O176" s="69"/>
      <c r="P176" s="69"/>
      <c r="Q176" s="69"/>
      <c r="R176" s="69"/>
      <c r="S176" s="69"/>
    </row>
    <row r="177" spans="2:19">
      <c r="B177" s="49"/>
      <c r="C177" s="49"/>
      <c r="D177" s="50"/>
      <c r="E177" s="49"/>
      <c r="F177" s="49"/>
      <c r="G177" s="51"/>
      <c r="H177" s="52" t="str">
        <f t="shared" si="49"/>
        <v xml:space="preserve"> </v>
      </c>
      <c r="I177" s="53" t="str">
        <f t="shared" si="50"/>
        <v xml:space="preserve"> </v>
      </c>
      <c r="J177" s="49"/>
      <c r="L177" s="66"/>
      <c r="M177" s="67"/>
      <c r="N177" s="69"/>
      <c r="O177" s="69"/>
      <c r="P177" s="69"/>
      <c r="Q177" s="69"/>
      <c r="R177" s="69"/>
      <c r="S177" s="69"/>
    </row>
    <row r="178" spans="2:19">
      <c r="B178" s="49"/>
      <c r="C178" s="49"/>
      <c r="D178" s="50"/>
      <c r="E178" s="49"/>
      <c r="F178" s="49"/>
      <c r="G178" s="51"/>
      <c r="H178" s="52" t="str">
        <f t="shared" si="49"/>
        <v xml:space="preserve"> </v>
      </c>
      <c r="I178" s="53" t="str">
        <f t="shared" si="50"/>
        <v xml:space="preserve"> </v>
      </c>
      <c r="J178" s="49"/>
      <c r="L178" s="66"/>
      <c r="M178" s="67"/>
      <c r="N178" s="69"/>
      <c r="O178" s="69"/>
      <c r="P178" s="69"/>
      <c r="Q178" s="69"/>
      <c r="R178" s="69"/>
      <c r="S178" s="69"/>
    </row>
    <row r="179" spans="2:19">
      <c r="B179" s="49"/>
      <c r="C179" s="49"/>
      <c r="D179" s="50"/>
      <c r="E179" s="49"/>
      <c r="F179" s="49"/>
      <c r="G179" s="51"/>
      <c r="H179" s="52" t="str">
        <f t="shared" si="49"/>
        <v xml:space="preserve"> </v>
      </c>
      <c r="I179" s="53" t="str">
        <f t="shared" si="50"/>
        <v xml:space="preserve"> </v>
      </c>
      <c r="J179" s="49"/>
      <c r="L179" s="66"/>
      <c r="M179" s="67"/>
      <c r="N179" s="69"/>
      <c r="O179" s="69"/>
      <c r="P179" s="69"/>
      <c r="Q179" s="69"/>
      <c r="R179" s="69"/>
      <c r="S179" s="69"/>
    </row>
    <row r="180" spans="2:19">
      <c r="B180" s="49"/>
      <c r="C180" s="49"/>
      <c r="D180" s="50"/>
      <c r="E180" s="49"/>
      <c r="F180" s="49"/>
      <c r="G180" s="51"/>
      <c r="H180" s="52" t="str">
        <f t="shared" si="49"/>
        <v xml:space="preserve"> </v>
      </c>
      <c r="I180" s="53" t="str">
        <f t="shared" si="50"/>
        <v xml:space="preserve"> </v>
      </c>
      <c r="J180" s="49"/>
      <c r="L180" s="66"/>
      <c r="M180" s="67"/>
      <c r="N180" s="69"/>
      <c r="O180" s="69"/>
      <c r="P180" s="69"/>
      <c r="Q180" s="69"/>
      <c r="R180" s="69"/>
      <c r="S180" s="69"/>
    </row>
    <row r="181" spans="2:19">
      <c r="B181" s="49"/>
      <c r="C181" s="49"/>
      <c r="D181" s="50"/>
      <c r="E181" s="49"/>
      <c r="F181" s="49"/>
      <c r="G181" s="51"/>
      <c r="H181" s="52" t="str">
        <f t="shared" si="49"/>
        <v xml:space="preserve"> </v>
      </c>
      <c r="I181" s="53" t="str">
        <f t="shared" si="50"/>
        <v xml:space="preserve"> </v>
      </c>
      <c r="J181" s="49"/>
      <c r="L181" s="66"/>
      <c r="M181" s="67"/>
      <c r="N181" s="69"/>
      <c r="O181" s="69"/>
      <c r="P181" s="69"/>
      <c r="Q181" s="69"/>
      <c r="R181" s="69"/>
      <c r="S181" s="69"/>
    </row>
    <row r="182" spans="2:19">
      <c r="B182" s="49"/>
      <c r="C182" s="49"/>
      <c r="D182" s="50"/>
      <c r="E182" s="49"/>
      <c r="F182" s="49"/>
      <c r="G182" s="51"/>
      <c r="H182" s="52" t="str">
        <f t="shared" si="49"/>
        <v xml:space="preserve"> </v>
      </c>
      <c r="I182" s="53" t="str">
        <f t="shared" si="50"/>
        <v xml:space="preserve"> </v>
      </c>
      <c r="J182" s="49"/>
      <c r="L182" s="66"/>
      <c r="M182" s="67"/>
      <c r="N182" s="69"/>
      <c r="O182" s="69"/>
      <c r="P182" s="69"/>
      <c r="Q182" s="69"/>
      <c r="R182" s="69"/>
      <c r="S182" s="69"/>
    </row>
    <row r="183" spans="2:19">
      <c r="B183" s="49"/>
      <c r="C183" s="49"/>
      <c r="D183" s="50"/>
      <c r="E183" s="49"/>
      <c r="F183" s="49"/>
      <c r="G183" s="51"/>
      <c r="H183" s="52" t="str">
        <f t="shared" si="49"/>
        <v xml:space="preserve"> </v>
      </c>
      <c r="I183" s="53" t="str">
        <f t="shared" si="50"/>
        <v xml:space="preserve"> </v>
      </c>
      <c r="J183" s="49"/>
      <c r="L183" s="66"/>
      <c r="M183" s="67"/>
      <c r="N183" s="69"/>
      <c r="O183" s="69"/>
      <c r="P183" s="69"/>
      <c r="Q183" s="69"/>
      <c r="R183" s="69"/>
      <c r="S183" s="69"/>
    </row>
    <row r="184" spans="2:19">
      <c r="B184" s="49"/>
      <c r="C184" s="49"/>
      <c r="D184" s="50"/>
      <c r="E184" s="49"/>
      <c r="F184" s="49"/>
      <c r="G184" s="51"/>
      <c r="H184" s="52" t="str">
        <f t="shared" si="49"/>
        <v xml:space="preserve"> </v>
      </c>
      <c r="I184" s="53" t="str">
        <f t="shared" si="50"/>
        <v xml:space="preserve"> </v>
      </c>
      <c r="J184" s="49"/>
      <c r="L184" s="66"/>
      <c r="M184" s="67"/>
      <c r="N184" s="69"/>
      <c r="O184" s="69"/>
      <c r="P184" s="69"/>
      <c r="Q184" s="69"/>
      <c r="R184" s="69"/>
      <c r="S184" s="69"/>
    </row>
    <row r="185" spans="2:19">
      <c r="B185" s="49"/>
      <c r="C185" s="49"/>
      <c r="D185" s="50"/>
      <c r="E185" s="49"/>
      <c r="F185" s="49"/>
      <c r="G185" s="51"/>
      <c r="H185" s="52" t="str">
        <f t="shared" si="49"/>
        <v xml:space="preserve"> </v>
      </c>
      <c r="I185" s="53" t="str">
        <f t="shared" si="50"/>
        <v xml:space="preserve"> </v>
      </c>
      <c r="J185" s="49"/>
      <c r="L185" s="66"/>
      <c r="M185" s="67"/>
      <c r="N185" s="69"/>
      <c r="O185" s="69"/>
      <c r="P185" s="69"/>
      <c r="Q185" s="69"/>
      <c r="R185" s="69"/>
      <c r="S185" s="69"/>
    </row>
    <row r="186" spans="2:19">
      <c r="B186" s="49"/>
      <c r="C186" s="49"/>
      <c r="D186" s="50"/>
      <c r="E186" s="49"/>
      <c r="F186" s="49"/>
      <c r="G186" s="51"/>
      <c r="H186" s="52" t="str">
        <f t="shared" si="49"/>
        <v xml:space="preserve"> </v>
      </c>
      <c r="I186" s="53" t="str">
        <f t="shared" si="50"/>
        <v xml:space="preserve"> </v>
      </c>
      <c r="J186" s="49"/>
      <c r="L186" s="66"/>
      <c r="M186" s="67"/>
      <c r="N186" s="69"/>
      <c r="O186" s="69"/>
      <c r="P186" s="69"/>
      <c r="Q186" s="69"/>
      <c r="R186" s="69"/>
      <c r="S186" s="69"/>
    </row>
    <row r="187" spans="2:19">
      <c r="B187" s="49"/>
      <c r="C187" s="49"/>
      <c r="D187" s="50"/>
      <c r="E187" s="49"/>
      <c r="F187" s="49"/>
      <c r="G187" s="51"/>
      <c r="H187" s="52" t="str">
        <f t="shared" si="49"/>
        <v xml:space="preserve"> </v>
      </c>
      <c r="I187" s="53" t="str">
        <f t="shared" si="50"/>
        <v xml:space="preserve"> </v>
      </c>
      <c r="J187" s="49"/>
      <c r="L187" s="66"/>
      <c r="M187" s="67"/>
      <c r="N187" s="69"/>
      <c r="O187" s="69"/>
      <c r="P187" s="69"/>
      <c r="Q187" s="69"/>
      <c r="R187" s="69"/>
      <c r="S187" s="69"/>
    </row>
    <row r="188" spans="2:19">
      <c r="B188" s="49"/>
      <c r="C188" s="49"/>
      <c r="D188" s="50"/>
      <c r="E188" s="49"/>
      <c r="F188" s="49"/>
      <c r="G188" s="51"/>
      <c r="H188" s="52" t="str">
        <f t="shared" si="49"/>
        <v xml:space="preserve"> </v>
      </c>
      <c r="I188" s="53" t="str">
        <f t="shared" si="50"/>
        <v xml:space="preserve"> </v>
      </c>
      <c r="J188" s="49"/>
      <c r="L188" s="66"/>
      <c r="M188" s="67"/>
      <c r="N188" s="69"/>
      <c r="O188" s="69"/>
      <c r="P188" s="69"/>
      <c r="Q188" s="69"/>
      <c r="R188" s="69"/>
      <c r="S188" s="69"/>
    </row>
    <row r="189" spans="2:19">
      <c r="B189" s="49"/>
      <c r="C189" s="49"/>
      <c r="D189" s="50"/>
      <c r="E189" s="49"/>
      <c r="F189" s="49"/>
      <c r="G189" s="51"/>
      <c r="H189" s="52" t="str">
        <f t="shared" si="49"/>
        <v xml:space="preserve"> </v>
      </c>
      <c r="I189" s="53" t="str">
        <f t="shared" si="50"/>
        <v xml:space="preserve"> </v>
      </c>
      <c r="J189" s="49"/>
      <c r="L189" s="66"/>
      <c r="M189" s="67"/>
      <c r="N189" s="69"/>
      <c r="O189" s="69"/>
      <c r="P189" s="69"/>
      <c r="Q189" s="69"/>
      <c r="R189" s="69"/>
      <c r="S189" s="69"/>
    </row>
    <row r="190" spans="2:19">
      <c r="B190" s="49"/>
      <c r="C190" s="49"/>
      <c r="D190" s="50"/>
      <c r="E190" s="49"/>
      <c r="F190" s="49"/>
      <c r="G190" s="51"/>
      <c r="H190" s="52" t="str">
        <f t="shared" si="49"/>
        <v xml:space="preserve"> </v>
      </c>
      <c r="I190" s="53" t="str">
        <f t="shared" si="50"/>
        <v xml:space="preserve"> </v>
      </c>
      <c r="J190" s="49"/>
      <c r="L190" s="66"/>
      <c r="M190" s="67"/>
      <c r="N190" s="69"/>
      <c r="O190" s="69"/>
      <c r="P190" s="69"/>
      <c r="Q190" s="69"/>
      <c r="R190" s="69"/>
      <c r="S190" s="69"/>
    </row>
    <row r="191" spans="2:19">
      <c r="B191" s="49"/>
      <c r="C191" s="49"/>
      <c r="D191" s="50"/>
      <c r="E191" s="49"/>
      <c r="F191" s="49"/>
      <c r="G191" s="51"/>
      <c r="H191" s="52" t="str">
        <f t="shared" si="49"/>
        <v xml:space="preserve"> </v>
      </c>
      <c r="I191" s="53" t="str">
        <f t="shared" si="50"/>
        <v xml:space="preserve"> </v>
      </c>
      <c r="J191" s="49"/>
      <c r="L191" s="66"/>
      <c r="M191" s="67"/>
      <c r="N191" s="69"/>
      <c r="O191" s="69"/>
      <c r="P191" s="69"/>
      <c r="Q191" s="69"/>
      <c r="R191" s="69"/>
      <c r="S191" s="69"/>
    </row>
    <row r="192" spans="2:19">
      <c r="B192" s="49"/>
      <c r="C192" s="49"/>
      <c r="D192" s="50"/>
      <c r="E192" s="49"/>
      <c r="F192" s="49"/>
      <c r="G192" s="51"/>
      <c r="H192" s="52" t="str">
        <f t="shared" si="49"/>
        <v xml:space="preserve"> </v>
      </c>
      <c r="I192" s="53" t="str">
        <f t="shared" si="50"/>
        <v xml:space="preserve"> </v>
      </c>
      <c r="J192" s="49"/>
      <c r="L192" s="66"/>
      <c r="M192" s="67"/>
      <c r="N192" s="69"/>
      <c r="O192" s="69"/>
      <c r="P192" s="69"/>
      <c r="Q192" s="69"/>
      <c r="R192" s="69"/>
      <c r="S192" s="69"/>
    </row>
    <row r="193" spans="2:19">
      <c r="B193" s="49"/>
      <c r="C193" s="49"/>
      <c r="D193" s="50"/>
      <c r="E193" s="49"/>
      <c r="F193" s="49"/>
      <c r="G193" s="51"/>
      <c r="H193" s="52" t="str">
        <f t="shared" si="49"/>
        <v xml:space="preserve"> </v>
      </c>
      <c r="I193" s="53" t="str">
        <f t="shared" si="50"/>
        <v xml:space="preserve"> </v>
      </c>
      <c r="J193" s="49"/>
      <c r="L193" s="66"/>
      <c r="M193" s="67"/>
      <c r="N193" s="69"/>
      <c r="O193" s="69"/>
      <c r="P193" s="69"/>
      <c r="Q193" s="69"/>
      <c r="R193" s="69"/>
      <c r="S193" s="69"/>
    </row>
    <row r="194" spans="2:19">
      <c r="B194" s="49"/>
      <c r="C194" s="49"/>
      <c r="D194" s="50"/>
      <c r="E194" s="49"/>
      <c r="F194" s="49"/>
      <c r="G194" s="51"/>
      <c r="H194" s="52" t="str">
        <f t="shared" si="49"/>
        <v xml:space="preserve"> </v>
      </c>
      <c r="I194" s="53" t="str">
        <f t="shared" si="50"/>
        <v xml:space="preserve"> </v>
      </c>
      <c r="J194" s="49"/>
      <c r="L194" s="66"/>
      <c r="M194" s="67"/>
      <c r="N194" s="69"/>
      <c r="O194" s="69"/>
      <c r="P194" s="69"/>
      <c r="Q194" s="69"/>
      <c r="R194" s="69"/>
      <c r="S194" s="69"/>
    </row>
    <row r="195" spans="2:19">
      <c r="B195" s="49"/>
      <c r="C195" s="49"/>
      <c r="D195" s="50"/>
      <c r="E195" s="49"/>
      <c r="F195" s="49"/>
      <c r="G195" s="51"/>
      <c r="H195" s="52" t="str">
        <f t="shared" si="49"/>
        <v xml:space="preserve"> </v>
      </c>
      <c r="I195" s="53" t="str">
        <f t="shared" si="50"/>
        <v xml:space="preserve"> </v>
      </c>
      <c r="J195" s="49"/>
      <c r="L195" s="66"/>
      <c r="M195" s="67"/>
      <c r="N195" s="69"/>
      <c r="O195" s="69"/>
      <c r="P195" s="69"/>
      <c r="Q195" s="69"/>
      <c r="R195" s="69"/>
      <c r="S195" s="69"/>
    </row>
    <row r="196" spans="2:19">
      <c r="B196" s="49"/>
      <c r="C196" s="49"/>
      <c r="D196" s="50"/>
      <c r="E196" s="49"/>
      <c r="F196" s="49"/>
      <c r="G196" s="51"/>
      <c r="H196" s="52" t="str">
        <f t="shared" si="49"/>
        <v xml:space="preserve"> </v>
      </c>
      <c r="I196" s="53" t="str">
        <f t="shared" si="50"/>
        <v xml:space="preserve"> </v>
      </c>
      <c r="J196" s="49"/>
      <c r="L196" s="66"/>
      <c r="M196" s="67"/>
      <c r="N196" s="69"/>
      <c r="O196" s="69"/>
      <c r="P196" s="69"/>
      <c r="Q196" s="69"/>
      <c r="R196" s="69"/>
      <c r="S196" s="69"/>
    </row>
    <row r="197" spans="2:19">
      <c r="B197" s="49"/>
      <c r="C197" s="49"/>
      <c r="D197" s="50"/>
      <c r="E197" s="49"/>
      <c r="F197" s="49"/>
      <c r="G197" s="51"/>
      <c r="H197" s="52" t="str">
        <f t="shared" si="49"/>
        <v xml:space="preserve"> </v>
      </c>
      <c r="I197" s="53" t="str">
        <f t="shared" si="50"/>
        <v xml:space="preserve"> </v>
      </c>
      <c r="J197" s="49"/>
      <c r="L197" s="66"/>
      <c r="M197" s="67"/>
      <c r="N197" s="69"/>
      <c r="O197" s="69"/>
      <c r="P197" s="69"/>
      <c r="Q197" s="69"/>
      <c r="R197" s="69"/>
      <c r="S197" s="69"/>
    </row>
    <row r="198" spans="2:19">
      <c r="B198" s="49"/>
      <c r="C198" s="49"/>
      <c r="D198" s="50"/>
      <c r="E198" s="49"/>
      <c r="F198" s="49"/>
      <c r="G198" s="51"/>
      <c r="H198" s="52" t="str">
        <f t="shared" si="49"/>
        <v xml:space="preserve"> </v>
      </c>
      <c r="I198" s="53" t="str">
        <f t="shared" si="50"/>
        <v xml:space="preserve"> </v>
      </c>
      <c r="J198" s="49"/>
      <c r="L198" s="66"/>
      <c r="M198" s="67"/>
      <c r="N198" s="69"/>
      <c r="O198" s="69"/>
      <c r="P198" s="69"/>
      <c r="Q198" s="69"/>
      <c r="R198" s="69"/>
      <c r="S198" s="69"/>
    </row>
    <row r="199" spans="2:19">
      <c r="B199" s="49"/>
      <c r="C199" s="49"/>
      <c r="D199" s="50"/>
      <c r="E199" s="49"/>
      <c r="F199" s="49"/>
      <c r="G199" s="51"/>
      <c r="H199" s="52" t="str">
        <f t="shared" si="49"/>
        <v xml:space="preserve"> </v>
      </c>
      <c r="I199" s="53" t="str">
        <f t="shared" si="50"/>
        <v xml:space="preserve"> </v>
      </c>
      <c r="J199" s="49"/>
      <c r="L199" s="66"/>
      <c r="M199" s="67"/>
      <c r="N199" s="69"/>
      <c r="O199" s="69"/>
      <c r="P199" s="69"/>
      <c r="Q199" s="69"/>
      <c r="R199" s="69"/>
      <c r="S199" s="69"/>
    </row>
    <row r="200" spans="2:19">
      <c r="B200" s="49"/>
      <c r="C200" s="49"/>
      <c r="D200" s="50"/>
      <c r="E200" s="49"/>
      <c r="F200" s="49"/>
      <c r="G200" s="51"/>
      <c r="H200" s="52" t="str">
        <f t="shared" si="49"/>
        <v xml:space="preserve"> </v>
      </c>
      <c r="I200" s="53" t="str">
        <f t="shared" si="50"/>
        <v xml:space="preserve"> </v>
      </c>
      <c r="J200" s="49"/>
      <c r="L200" s="66"/>
      <c r="M200" s="67"/>
      <c r="N200" s="69"/>
      <c r="O200" s="69"/>
      <c r="P200" s="69"/>
      <c r="Q200" s="69"/>
      <c r="R200" s="69"/>
      <c r="S200" s="69"/>
    </row>
    <row r="201" spans="2:19">
      <c r="B201" s="49"/>
      <c r="C201" s="49"/>
      <c r="D201" s="50"/>
      <c r="E201" s="49"/>
      <c r="F201" s="49"/>
      <c r="G201" s="51"/>
      <c r="H201" s="52" t="str">
        <f t="shared" si="49"/>
        <v xml:space="preserve"> </v>
      </c>
      <c r="I201" s="53" t="str">
        <f t="shared" si="50"/>
        <v xml:space="preserve"> </v>
      </c>
      <c r="J201" s="49"/>
      <c r="L201" s="66"/>
      <c r="M201" s="67"/>
      <c r="N201" s="69"/>
      <c r="O201" s="69"/>
      <c r="P201" s="69"/>
      <c r="Q201" s="69"/>
      <c r="R201" s="69"/>
      <c r="S201" s="69"/>
    </row>
    <row r="202" spans="2:19">
      <c r="B202" s="49"/>
      <c r="C202" s="49"/>
      <c r="D202" s="50"/>
      <c r="E202" s="49"/>
      <c r="F202" s="49"/>
      <c r="G202" s="51"/>
      <c r="H202" s="52" t="str">
        <f t="shared" si="49"/>
        <v xml:space="preserve"> </v>
      </c>
      <c r="I202" s="53" t="str">
        <f t="shared" si="50"/>
        <v xml:space="preserve"> </v>
      </c>
      <c r="J202" s="49"/>
      <c r="L202" s="66"/>
      <c r="M202" s="67"/>
      <c r="N202" s="69"/>
      <c r="O202" s="69"/>
      <c r="P202" s="69"/>
      <c r="Q202" s="69"/>
      <c r="R202" s="69"/>
      <c r="S202" s="69"/>
    </row>
    <row r="203" spans="2:19">
      <c r="B203" s="49"/>
      <c r="C203" s="49"/>
      <c r="D203" s="50"/>
      <c r="E203" s="49"/>
      <c r="F203" s="49"/>
      <c r="G203" s="51"/>
      <c r="H203" s="52" t="str">
        <f t="shared" si="49"/>
        <v xml:space="preserve"> </v>
      </c>
      <c r="I203" s="53" t="str">
        <f t="shared" si="50"/>
        <v xml:space="preserve"> </v>
      </c>
      <c r="J203" s="49"/>
      <c r="L203" s="66"/>
      <c r="M203" s="67"/>
      <c r="N203" s="69"/>
      <c r="O203" s="69"/>
      <c r="P203" s="69"/>
      <c r="Q203" s="69"/>
      <c r="R203" s="69"/>
      <c r="S203" s="69"/>
    </row>
    <row r="204" spans="2:19">
      <c r="B204" s="49"/>
      <c r="C204" s="49"/>
      <c r="D204" s="50"/>
      <c r="E204" s="49"/>
      <c r="F204" s="49"/>
      <c r="G204" s="51"/>
      <c r="H204" s="52" t="str">
        <f t="shared" ref="H204:H267" si="51">IF(G204="Non",D204," ")</f>
        <v xml:space="preserve"> </v>
      </c>
      <c r="I204" s="53" t="str">
        <f t="shared" ref="I204:I267" si="52">IF(G204="non",D204," ")</f>
        <v xml:space="preserve"> </v>
      </c>
      <c r="J204" s="49"/>
      <c r="L204" s="66"/>
      <c r="M204" s="67"/>
      <c r="N204" s="69"/>
      <c r="O204" s="69"/>
      <c r="P204" s="69"/>
      <c r="Q204" s="69"/>
      <c r="R204" s="69"/>
      <c r="S204" s="69"/>
    </row>
    <row r="205" spans="2:19">
      <c r="B205" s="49"/>
      <c r="C205" s="49"/>
      <c r="D205" s="50"/>
      <c r="E205" s="49"/>
      <c r="F205" s="49"/>
      <c r="G205" s="51"/>
      <c r="H205" s="52" t="str">
        <f t="shared" si="51"/>
        <v xml:space="preserve"> </v>
      </c>
      <c r="I205" s="53" t="str">
        <f t="shared" si="52"/>
        <v xml:space="preserve"> </v>
      </c>
      <c r="J205" s="49"/>
      <c r="L205" s="66"/>
      <c r="M205" s="67"/>
      <c r="N205" s="69"/>
      <c r="O205" s="69"/>
      <c r="P205" s="69"/>
      <c r="Q205" s="69"/>
      <c r="R205" s="69"/>
      <c r="S205" s="69"/>
    </row>
    <row r="206" spans="2:19">
      <c r="B206" s="49"/>
      <c r="C206" s="49"/>
      <c r="D206" s="50"/>
      <c r="E206" s="49"/>
      <c r="F206" s="49"/>
      <c r="G206" s="51"/>
      <c r="H206" s="52" t="str">
        <f t="shared" si="51"/>
        <v xml:space="preserve"> </v>
      </c>
      <c r="I206" s="53" t="str">
        <f t="shared" si="52"/>
        <v xml:space="preserve"> </v>
      </c>
      <c r="J206" s="49"/>
      <c r="L206" s="66"/>
      <c r="M206" s="67"/>
      <c r="N206" s="69"/>
      <c r="O206" s="69"/>
      <c r="P206" s="69"/>
      <c r="Q206" s="69"/>
      <c r="R206" s="69"/>
      <c r="S206" s="69"/>
    </row>
    <row r="207" spans="2:19">
      <c r="B207" s="49"/>
      <c r="C207" s="49"/>
      <c r="D207" s="50"/>
      <c r="E207" s="49"/>
      <c r="F207" s="49"/>
      <c r="G207" s="51"/>
      <c r="H207" s="52" t="str">
        <f t="shared" si="51"/>
        <v xml:space="preserve"> </v>
      </c>
      <c r="I207" s="53" t="str">
        <f t="shared" si="52"/>
        <v xml:space="preserve"> </v>
      </c>
      <c r="J207" s="49"/>
      <c r="L207" s="66"/>
      <c r="M207" s="67"/>
      <c r="N207" s="69"/>
      <c r="O207" s="69"/>
      <c r="P207" s="69"/>
      <c r="Q207" s="69"/>
      <c r="R207" s="69"/>
      <c r="S207" s="69"/>
    </row>
    <row r="208" spans="2:19">
      <c r="B208" s="49"/>
      <c r="C208" s="49"/>
      <c r="D208" s="50"/>
      <c r="E208" s="49"/>
      <c r="F208" s="49"/>
      <c r="G208" s="51"/>
      <c r="H208" s="52" t="str">
        <f t="shared" si="51"/>
        <v xml:space="preserve"> </v>
      </c>
      <c r="I208" s="53" t="str">
        <f t="shared" si="52"/>
        <v xml:space="preserve"> </v>
      </c>
      <c r="J208" s="49"/>
      <c r="L208" s="66"/>
      <c r="M208" s="67"/>
      <c r="N208" s="69"/>
      <c r="O208" s="69"/>
      <c r="P208" s="69"/>
      <c r="Q208" s="69"/>
      <c r="R208" s="69"/>
      <c r="S208" s="69"/>
    </row>
    <row r="209" spans="2:19">
      <c r="B209" s="49"/>
      <c r="C209" s="49"/>
      <c r="D209" s="50"/>
      <c r="E209" s="49"/>
      <c r="F209" s="49"/>
      <c r="G209" s="51"/>
      <c r="H209" s="52" t="str">
        <f t="shared" si="51"/>
        <v xml:space="preserve"> </v>
      </c>
      <c r="I209" s="53" t="str">
        <f t="shared" si="52"/>
        <v xml:space="preserve"> </v>
      </c>
      <c r="J209" s="49"/>
      <c r="L209" s="66"/>
      <c r="M209" s="67"/>
      <c r="N209" s="69"/>
      <c r="O209" s="69"/>
      <c r="P209" s="69"/>
      <c r="Q209" s="69"/>
      <c r="R209" s="69"/>
      <c r="S209" s="69"/>
    </row>
    <row r="210" spans="2:19">
      <c r="B210" s="49"/>
      <c r="C210" s="49"/>
      <c r="D210" s="50"/>
      <c r="E210" s="49"/>
      <c r="F210" s="49"/>
      <c r="G210" s="51"/>
      <c r="H210" s="52" t="str">
        <f t="shared" si="51"/>
        <v xml:space="preserve"> </v>
      </c>
      <c r="I210" s="53" t="str">
        <f t="shared" si="52"/>
        <v xml:space="preserve"> </v>
      </c>
      <c r="J210" s="49"/>
      <c r="L210" s="66"/>
      <c r="M210" s="67"/>
      <c r="N210" s="69"/>
      <c r="O210" s="69"/>
      <c r="P210" s="69"/>
      <c r="Q210" s="69"/>
      <c r="R210" s="69"/>
      <c r="S210" s="69"/>
    </row>
    <row r="211" spans="2:19">
      <c r="B211" s="49"/>
      <c r="C211" s="49"/>
      <c r="D211" s="50"/>
      <c r="E211" s="49"/>
      <c r="F211" s="49"/>
      <c r="G211" s="51"/>
      <c r="H211" s="52" t="str">
        <f t="shared" si="51"/>
        <v xml:space="preserve"> </v>
      </c>
      <c r="I211" s="53" t="str">
        <f t="shared" si="52"/>
        <v xml:space="preserve"> </v>
      </c>
      <c r="J211" s="49"/>
      <c r="L211" s="66"/>
      <c r="M211" s="67"/>
      <c r="N211" s="69"/>
      <c r="O211" s="69"/>
      <c r="P211" s="69"/>
      <c r="Q211" s="69"/>
      <c r="R211" s="69"/>
      <c r="S211" s="69"/>
    </row>
    <row r="212" spans="2:19">
      <c r="B212" s="49"/>
      <c r="C212" s="49"/>
      <c r="D212" s="50"/>
      <c r="E212" s="49"/>
      <c r="F212" s="49"/>
      <c r="G212" s="51"/>
      <c r="H212" s="52" t="str">
        <f t="shared" si="51"/>
        <v xml:space="preserve"> </v>
      </c>
      <c r="I212" s="53" t="str">
        <f t="shared" si="52"/>
        <v xml:space="preserve"> </v>
      </c>
      <c r="J212" s="49"/>
      <c r="L212" s="66"/>
      <c r="M212" s="67"/>
      <c r="N212" s="69"/>
      <c r="O212" s="69"/>
      <c r="P212" s="69"/>
      <c r="Q212" s="69"/>
      <c r="R212" s="69"/>
      <c r="S212" s="69"/>
    </row>
    <row r="213" spans="2:19">
      <c r="B213" s="49"/>
      <c r="C213" s="49"/>
      <c r="D213" s="50"/>
      <c r="E213" s="49"/>
      <c r="F213" s="49"/>
      <c r="G213" s="51"/>
      <c r="H213" s="52" t="str">
        <f t="shared" si="51"/>
        <v xml:space="preserve"> </v>
      </c>
      <c r="I213" s="53" t="str">
        <f t="shared" si="52"/>
        <v xml:space="preserve"> </v>
      </c>
      <c r="J213" s="49"/>
      <c r="L213" s="66"/>
      <c r="M213" s="67"/>
      <c r="N213" s="69"/>
      <c r="O213" s="69"/>
      <c r="P213" s="69"/>
      <c r="Q213" s="69"/>
      <c r="R213" s="69"/>
      <c r="S213" s="69"/>
    </row>
    <row r="214" spans="2:19">
      <c r="B214" s="49"/>
      <c r="C214" s="49"/>
      <c r="D214" s="50"/>
      <c r="E214" s="49"/>
      <c r="F214" s="49"/>
      <c r="G214" s="51"/>
      <c r="H214" s="52" t="str">
        <f t="shared" si="51"/>
        <v xml:space="preserve"> </v>
      </c>
      <c r="I214" s="53" t="str">
        <f t="shared" si="52"/>
        <v xml:space="preserve"> </v>
      </c>
      <c r="J214" s="49"/>
      <c r="L214" s="66"/>
      <c r="M214" s="67"/>
      <c r="N214" s="69"/>
      <c r="O214" s="69"/>
      <c r="P214" s="69"/>
      <c r="Q214" s="69"/>
      <c r="R214" s="69"/>
      <c r="S214" s="69"/>
    </row>
    <row r="215" spans="2:19">
      <c r="B215" s="49"/>
      <c r="C215" s="49"/>
      <c r="D215" s="50"/>
      <c r="E215" s="49"/>
      <c r="F215" s="49"/>
      <c r="G215" s="51"/>
      <c r="H215" s="52" t="str">
        <f t="shared" si="51"/>
        <v xml:space="preserve"> </v>
      </c>
      <c r="I215" s="53" t="str">
        <f t="shared" si="52"/>
        <v xml:space="preserve"> </v>
      </c>
      <c r="J215" s="49"/>
      <c r="L215" s="66"/>
      <c r="M215" s="67"/>
      <c r="N215" s="69"/>
      <c r="O215" s="69"/>
      <c r="P215" s="69"/>
      <c r="Q215" s="69"/>
      <c r="R215" s="69"/>
      <c r="S215" s="69"/>
    </row>
    <row r="216" spans="2:19">
      <c r="B216" s="49"/>
      <c r="C216" s="49"/>
      <c r="D216" s="50"/>
      <c r="E216" s="49"/>
      <c r="F216" s="49"/>
      <c r="G216" s="51"/>
      <c r="H216" s="52" t="str">
        <f t="shared" si="51"/>
        <v xml:space="preserve"> </v>
      </c>
      <c r="I216" s="53" t="str">
        <f t="shared" si="52"/>
        <v xml:space="preserve"> </v>
      </c>
      <c r="J216" s="49"/>
      <c r="L216" s="66"/>
      <c r="M216" s="67"/>
      <c r="N216" s="69"/>
      <c r="O216" s="69"/>
      <c r="P216" s="69"/>
      <c r="Q216" s="69"/>
      <c r="R216" s="69"/>
      <c r="S216" s="69"/>
    </row>
    <row r="217" spans="2:19">
      <c r="B217" s="49"/>
      <c r="C217" s="49"/>
      <c r="D217" s="50"/>
      <c r="E217" s="49"/>
      <c r="F217" s="49"/>
      <c r="G217" s="51"/>
      <c r="H217" s="52" t="str">
        <f t="shared" si="51"/>
        <v xml:space="preserve"> </v>
      </c>
      <c r="I217" s="53" t="str">
        <f t="shared" si="52"/>
        <v xml:space="preserve"> </v>
      </c>
      <c r="J217" s="49"/>
      <c r="L217" s="66"/>
      <c r="M217" s="67"/>
      <c r="N217" s="69"/>
      <c r="O217" s="69"/>
      <c r="P217" s="69"/>
      <c r="Q217" s="69"/>
      <c r="R217" s="69"/>
      <c r="S217" s="69"/>
    </row>
    <row r="218" spans="2:19">
      <c r="B218" s="49"/>
      <c r="C218" s="49"/>
      <c r="D218" s="50"/>
      <c r="E218" s="49"/>
      <c r="F218" s="49"/>
      <c r="G218" s="51"/>
      <c r="H218" s="52" t="str">
        <f t="shared" si="51"/>
        <v xml:space="preserve"> </v>
      </c>
      <c r="I218" s="53" t="str">
        <f t="shared" si="52"/>
        <v xml:space="preserve"> </v>
      </c>
      <c r="J218" s="49"/>
      <c r="L218" s="66"/>
      <c r="M218" s="67"/>
      <c r="N218" s="69"/>
      <c r="O218" s="69"/>
      <c r="P218" s="69"/>
      <c r="Q218" s="69"/>
      <c r="R218" s="69"/>
      <c r="S218" s="69"/>
    </row>
    <row r="219" spans="2:19">
      <c r="B219" s="49"/>
      <c r="C219" s="49"/>
      <c r="D219" s="50"/>
      <c r="E219" s="49"/>
      <c r="F219" s="49"/>
      <c r="G219" s="51"/>
      <c r="H219" s="52" t="str">
        <f t="shared" si="51"/>
        <v xml:space="preserve"> </v>
      </c>
      <c r="I219" s="53" t="str">
        <f t="shared" si="52"/>
        <v xml:space="preserve"> </v>
      </c>
      <c r="J219" s="49"/>
      <c r="L219" s="66"/>
      <c r="M219" s="67"/>
      <c r="N219" s="69"/>
      <c r="O219" s="69"/>
      <c r="P219" s="69"/>
      <c r="Q219" s="69"/>
      <c r="R219" s="69"/>
      <c r="S219" s="69"/>
    </row>
    <row r="220" spans="2:19">
      <c r="B220" s="49"/>
      <c r="C220" s="49"/>
      <c r="D220" s="50"/>
      <c r="E220" s="49"/>
      <c r="F220" s="49"/>
      <c r="G220" s="51"/>
      <c r="H220" s="52" t="str">
        <f t="shared" si="51"/>
        <v xml:space="preserve"> </v>
      </c>
      <c r="I220" s="53" t="str">
        <f t="shared" si="52"/>
        <v xml:space="preserve"> </v>
      </c>
      <c r="J220" s="49"/>
      <c r="L220" s="66"/>
      <c r="M220" s="67"/>
      <c r="N220" s="69"/>
      <c r="O220" s="69"/>
      <c r="P220" s="69"/>
      <c r="Q220" s="69"/>
      <c r="R220" s="69"/>
      <c r="S220" s="69"/>
    </row>
    <row r="221" spans="2:19">
      <c r="B221" s="49"/>
      <c r="C221" s="49"/>
      <c r="D221" s="50"/>
      <c r="E221" s="49"/>
      <c r="F221" s="49"/>
      <c r="G221" s="51"/>
      <c r="H221" s="52" t="str">
        <f t="shared" si="51"/>
        <v xml:space="preserve"> </v>
      </c>
      <c r="I221" s="53" t="str">
        <f t="shared" si="52"/>
        <v xml:space="preserve"> </v>
      </c>
      <c r="J221" s="49"/>
      <c r="L221" s="66"/>
      <c r="M221" s="67"/>
      <c r="N221" s="69"/>
      <c r="O221" s="69"/>
      <c r="P221" s="69"/>
      <c r="Q221" s="69"/>
      <c r="R221" s="69"/>
      <c r="S221" s="69"/>
    </row>
    <row r="222" spans="2:19">
      <c r="B222" s="49"/>
      <c r="C222" s="49"/>
      <c r="D222" s="50"/>
      <c r="E222" s="49"/>
      <c r="F222" s="49"/>
      <c r="G222" s="51"/>
      <c r="H222" s="52" t="str">
        <f t="shared" si="51"/>
        <v xml:space="preserve"> </v>
      </c>
      <c r="I222" s="53" t="str">
        <f t="shared" si="52"/>
        <v xml:space="preserve"> </v>
      </c>
      <c r="J222" s="49"/>
      <c r="L222" s="66"/>
      <c r="M222" s="67"/>
      <c r="N222" s="69"/>
      <c r="O222" s="69"/>
      <c r="P222" s="69"/>
      <c r="Q222" s="69"/>
      <c r="R222" s="69"/>
      <c r="S222" s="69"/>
    </row>
    <row r="223" spans="2:19">
      <c r="B223" s="49"/>
      <c r="C223" s="49"/>
      <c r="D223" s="50"/>
      <c r="E223" s="49"/>
      <c r="F223" s="49"/>
      <c r="G223" s="51"/>
      <c r="H223" s="52" t="str">
        <f t="shared" si="51"/>
        <v xml:space="preserve"> </v>
      </c>
      <c r="I223" s="53" t="str">
        <f t="shared" si="52"/>
        <v xml:space="preserve"> </v>
      </c>
      <c r="J223" s="49"/>
      <c r="L223" s="66"/>
      <c r="M223" s="67"/>
      <c r="N223" s="69"/>
      <c r="O223" s="69"/>
      <c r="P223" s="69"/>
      <c r="Q223" s="69"/>
      <c r="R223" s="69"/>
      <c r="S223" s="69"/>
    </row>
    <row r="224" spans="2:19">
      <c r="B224" s="49"/>
      <c r="C224" s="49"/>
      <c r="D224" s="50"/>
      <c r="E224" s="49"/>
      <c r="F224" s="49"/>
      <c r="G224" s="51"/>
      <c r="H224" s="52" t="str">
        <f t="shared" si="51"/>
        <v xml:space="preserve"> </v>
      </c>
      <c r="I224" s="53" t="str">
        <f t="shared" si="52"/>
        <v xml:space="preserve"> </v>
      </c>
      <c r="J224" s="49"/>
      <c r="L224" s="66"/>
      <c r="M224" s="67"/>
      <c r="N224" s="69"/>
      <c r="O224" s="69"/>
      <c r="P224" s="69"/>
      <c r="Q224" s="69"/>
      <c r="R224" s="69"/>
      <c r="S224" s="69"/>
    </row>
    <row r="225" spans="2:19">
      <c r="B225" s="49"/>
      <c r="C225" s="49"/>
      <c r="D225" s="50"/>
      <c r="E225" s="49"/>
      <c r="F225" s="49"/>
      <c r="G225" s="51"/>
      <c r="H225" s="52" t="str">
        <f t="shared" si="51"/>
        <v xml:space="preserve"> </v>
      </c>
      <c r="I225" s="53" t="str">
        <f t="shared" si="52"/>
        <v xml:space="preserve"> </v>
      </c>
      <c r="J225" s="49"/>
      <c r="L225" s="66"/>
      <c r="M225" s="67"/>
      <c r="N225" s="69"/>
      <c r="O225" s="69"/>
      <c r="P225" s="69"/>
      <c r="Q225" s="69"/>
      <c r="R225" s="69"/>
      <c r="S225" s="69"/>
    </row>
    <row r="226" spans="2:19">
      <c r="B226" s="49"/>
      <c r="C226" s="49"/>
      <c r="D226" s="50"/>
      <c r="E226" s="49"/>
      <c r="F226" s="49"/>
      <c r="G226" s="51"/>
      <c r="H226" s="52" t="str">
        <f t="shared" si="51"/>
        <v xml:space="preserve"> </v>
      </c>
      <c r="I226" s="53" t="str">
        <f t="shared" si="52"/>
        <v xml:space="preserve"> </v>
      </c>
      <c r="J226" s="49"/>
      <c r="L226" s="66"/>
      <c r="M226" s="67"/>
      <c r="N226" s="69"/>
      <c r="O226" s="69"/>
      <c r="P226" s="69"/>
      <c r="Q226" s="69"/>
      <c r="R226" s="69"/>
      <c r="S226" s="69"/>
    </row>
    <row r="227" spans="2:19">
      <c r="B227" s="49"/>
      <c r="C227" s="49"/>
      <c r="D227" s="50"/>
      <c r="E227" s="49"/>
      <c r="F227" s="49"/>
      <c r="G227" s="51"/>
      <c r="H227" s="52" t="str">
        <f t="shared" si="51"/>
        <v xml:space="preserve"> </v>
      </c>
      <c r="I227" s="53" t="str">
        <f t="shared" si="52"/>
        <v xml:space="preserve"> </v>
      </c>
      <c r="J227" s="49"/>
      <c r="L227" s="66"/>
      <c r="M227" s="67"/>
      <c r="N227" s="69"/>
      <c r="O227" s="69"/>
      <c r="P227" s="69"/>
      <c r="Q227" s="69"/>
      <c r="R227" s="69"/>
      <c r="S227" s="69"/>
    </row>
    <row r="228" spans="2:19">
      <c r="B228" s="49"/>
      <c r="C228" s="49"/>
      <c r="D228" s="50"/>
      <c r="E228" s="49"/>
      <c r="F228" s="49"/>
      <c r="G228" s="51"/>
      <c r="H228" s="52" t="str">
        <f t="shared" si="51"/>
        <v xml:space="preserve"> </v>
      </c>
      <c r="I228" s="53" t="str">
        <f t="shared" si="52"/>
        <v xml:space="preserve"> </v>
      </c>
      <c r="J228" s="49"/>
      <c r="L228" s="66"/>
      <c r="M228" s="67"/>
      <c r="N228" s="69"/>
      <c r="O228" s="69"/>
      <c r="P228" s="69"/>
      <c r="Q228" s="69"/>
      <c r="R228" s="69"/>
      <c r="S228" s="69"/>
    </row>
    <row r="229" spans="2:19">
      <c r="B229" s="49"/>
      <c r="C229" s="49"/>
      <c r="D229" s="50"/>
      <c r="E229" s="49"/>
      <c r="F229" s="49"/>
      <c r="G229" s="51"/>
      <c r="H229" s="52" t="str">
        <f t="shared" si="51"/>
        <v xml:space="preserve"> </v>
      </c>
      <c r="I229" s="53" t="str">
        <f t="shared" si="52"/>
        <v xml:space="preserve"> </v>
      </c>
      <c r="J229" s="49"/>
      <c r="L229" s="66"/>
      <c r="M229" s="67"/>
      <c r="N229" s="69"/>
      <c r="O229" s="69"/>
      <c r="P229" s="69"/>
      <c r="Q229" s="69"/>
      <c r="R229" s="69"/>
      <c r="S229" s="69"/>
    </row>
    <row r="230" spans="2:19">
      <c r="B230" s="49"/>
      <c r="C230" s="49"/>
      <c r="D230" s="50"/>
      <c r="E230" s="49"/>
      <c r="F230" s="49"/>
      <c r="G230" s="51"/>
      <c r="H230" s="52" t="str">
        <f t="shared" si="51"/>
        <v xml:space="preserve"> </v>
      </c>
      <c r="I230" s="53" t="str">
        <f t="shared" si="52"/>
        <v xml:space="preserve"> </v>
      </c>
      <c r="J230" s="49"/>
      <c r="L230" s="66"/>
      <c r="M230" s="67"/>
      <c r="N230" s="69"/>
      <c r="O230" s="69"/>
      <c r="P230" s="69"/>
      <c r="Q230" s="69"/>
      <c r="R230" s="69"/>
      <c r="S230" s="69"/>
    </row>
    <row r="231" spans="2:19">
      <c r="B231" s="49"/>
      <c r="C231" s="49"/>
      <c r="D231" s="50"/>
      <c r="E231" s="49"/>
      <c r="F231" s="49"/>
      <c r="G231" s="51"/>
      <c r="H231" s="52" t="str">
        <f t="shared" si="51"/>
        <v xml:space="preserve"> </v>
      </c>
      <c r="I231" s="53" t="str">
        <f t="shared" si="52"/>
        <v xml:space="preserve"> </v>
      </c>
      <c r="J231" s="49"/>
      <c r="L231" s="66"/>
      <c r="M231" s="67"/>
      <c r="N231" s="69"/>
      <c r="O231" s="69"/>
      <c r="P231" s="69"/>
      <c r="Q231" s="69"/>
      <c r="R231" s="69"/>
      <c r="S231" s="69"/>
    </row>
    <row r="232" spans="2:19">
      <c r="B232" s="49"/>
      <c r="C232" s="49"/>
      <c r="D232" s="50"/>
      <c r="E232" s="49"/>
      <c r="F232" s="49"/>
      <c r="G232" s="51"/>
      <c r="H232" s="52" t="str">
        <f t="shared" si="51"/>
        <v xml:space="preserve"> </v>
      </c>
      <c r="I232" s="53" t="str">
        <f t="shared" si="52"/>
        <v xml:space="preserve"> </v>
      </c>
      <c r="J232" s="49"/>
      <c r="L232" s="66"/>
      <c r="M232" s="67"/>
      <c r="N232" s="69"/>
      <c r="O232" s="69"/>
      <c r="P232" s="69"/>
      <c r="Q232" s="69"/>
      <c r="R232" s="69"/>
      <c r="S232" s="69"/>
    </row>
    <row r="233" spans="2:19">
      <c r="B233" s="49"/>
      <c r="C233" s="49"/>
      <c r="D233" s="50"/>
      <c r="E233" s="49"/>
      <c r="F233" s="49"/>
      <c r="G233" s="51"/>
      <c r="H233" s="52" t="str">
        <f t="shared" si="51"/>
        <v xml:space="preserve"> </v>
      </c>
      <c r="I233" s="53" t="str">
        <f t="shared" si="52"/>
        <v xml:space="preserve"> </v>
      </c>
      <c r="J233" s="49"/>
      <c r="L233" s="66"/>
      <c r="M233" s="67"/>
      <c r="N233" s="69"/>
      <c r="O233" s="69"/>
      <c r="P233" s="69"/>
      <c r="Q233" s="69"/>
      <c r="R233" s="69"/>
      <c r="S233" s="69"/>
    </row>
    <row r="234" spans="2:19">
      <c r="B234" s="49"/>
      <c r="C234" s="49"/>
      <c r="D234" s="50"/>
      <c r="E234" s="49"/>
      <c r="F234" s="49"/>
      <c r="G234" s="51"/>
      <c r="H234" s="52" t="str">
        <f t="shared" si="51"/>
        <v xml:space="preserve"> </v>
      </c>
      <c r="I234" s="53" t="str">
        <f t="shared" si="52"/>
        <v xml:space="preserve"> </v>
      </c>
      <c r="J234" s="49"/>
      <c r="L234" s="66"/>
      <c r="M234" s="67"/>
      <c r="N234" s="69"/>
      <c r="O234" s="69"/>
      <c r="P234" s="69"/>
      <c r="Q234" s="69"/>
      <c r="R234" s="69"/>
      <c r="S234" s="69"/>
    </row>
    <row r="235" spans="2:19">
      <c r="B235" s="49"/>
      <c r="C235" s="49"/>
      <c r="D235" s="50"/>
      <c r="E235" s="49"/>
      <c r="F235" s="49"/>
      <c r="G235" s="51"/>
      <c r="H235" s="52" t="str">
        <f t="shared" si="51"/>
        <v xml:space="preserve"> </v>
      </c>
      <c r="I235" s="53" t="str">
        <f t="shared" si="52"/>
        <v xml:space="preserve"> </v>
      </c>
      <c r="J235" s="49"/>
      <c r="L235" s="66"/>
      <c r="M235" s="67"/>
      <c r="N235" s="69"/>
      <c r="O235" s="69"/>
      <c r="P235" s="69"/>
      <c r="Q235" s="69"/>
      <c r="R235" s="69"/>
      <c r="S235" s="69"/>
    </row>
    <row r="236" spans="2:19">
      <c r="B236" s="49"/>
      <c r="C236" s="49"/>
      <c r="D236" s="50"/>
      <c r="E236" s="49"/>
      <c r="F236" s="49"/>
      <c r="G236" s="51"/>
      <c r="H236" s="52" t="str">
        <f t="shared" si="51"/>
        <v xml:space="preserve"> </v>
      </c>
      <c r="I236" s="53" t="str">
        <f t="shared" si="52"/>
        <v xml:space="preserve"> </v>
      </c>
      <c r="J236" s="49"/>
      <c r="L236" s="66"/>
      <c r="M236" s="67"/>
      <c r="N236" s="69"/>
      <c r="O236" s="69"/>
      <c r="P236" s="69"/>
      <c r="Q236" s="69"/>
      <c r="R236" s="69"/>
      <c r="S236" s="69"/>
    </row>
    <row r="237" spans="2:19">
      <c r="B237" s="49"/>
      <c r="C237" s="49"/>
      <c r="D237" s="50"/>
      <c r="E237" s="49"/>
      <c r="F237" s="49"/>
      <c r="G237" s="51"/>
      <c r="H237" s="52" t="str">
        <f t="shared" si="51"/>
        <v xml:space="preserve"> </v>
      </c>
      <c r="I237" s="53" t="str">
        <f t="shared" si="52"/>
        <v xml:space="preserve"> </v>
      </c>
      <c r="J237" s="49"/>
      <c r="L237" s="66"/>
      <c r="M237" s="67"/>
      <c r="N237" s="69"/>
      <c r="O237" s="69"/>
      <c r="P237" s="69"/>
      <c r="Q237" s="69"/>
      <c r="R237" s="69"/>
      <c r="S237" s="69"/>
    </row>
    <row r="238" spans="2:19">
      <c r="B238" s="49"/>
      <c r="C238" s="49"/>
      <c r="D238" s="50"/>
      <c r="E238" s="49"/>
      <c r="F238" s="49"/>
      <c r="G238" s="51"/>
      <c r="H238" s="52" t="str">
        <f t="shared" si="51"/>
        <v xml:space="preserve"> </v>
      </c>
      <c r="I238" s="53" t="str">
        <f t="shared" si="52"/>
        <v xml:space="preserve"> </v>
      </c>
      <c r="J238" s="49"/>
      <c r="L238" s="66"/>
      <c r="M238" s="67"/>
      <c r="N238" s="69"/>
      <c r="O238" s="69"/>
      <c r="P238" s="69"/>
      <c r="Q238" s="69"/>
      <c r="R238" s="69"/>
      <c r="S238" s="69"/>
    </row>
    <row r="239" spans="2:19">
      <c r="B239" s="49"/>
      <c r="C239" s="49"/>
      <c r="D239" s="50"/>
      <c r="E239" s="49"/>
      <c r="F239" s="49"/>
      <c r="G239" s="51"/>
      <c r="H239" s="52" t="str">
        <f t="shared" si="51"/>
        <v xml:space="preserve"> </v>
      </c>
      <c r="I239" s="53" t="str">
        <f t="shared" si="52"/>
        <v xml:space="preserve"> </v>
      </c>
      <c r="J239" s="49"/>
      <c r="L239" s="66"/>
      <c r="M239" s="67"/>
      <c r="N239" s="69"/>
      <c r="O239" s="69"/>
      <c r="P239" s="69"/>
      <c r="Q239" s="69"/>
      <c r="R239" s="69"/>
      <c r="S239" s="69"/>
    </row>
    <row r="240" spans="2:19">
      <c r="B240" s="49"/>
      <c r="C240" s="49"/>
      <c r="D240" s="50"/>
      <c r="E240" s="49"/>
      <c r="F240" s="49"/>
      <c r="G240" s="51"/>
      <c r="H240" s="52" t="str">
        <f t="shared" si="51"/>
        <v xml:space="preserve"> </v>
      </c>
      <c r="I240" s="53" t="str">
        <f t="shared" si="52"/>
        <v xml:space="preserve"> </v>
      </c>
      <c r="J240" s="49"/>
      <c r="L240" s="66"/>
      <c r="M240" s="67"/>
      <c r="N240" s="69"/>
      <c r="O240" s="69"/>
      <c r="P240" s="69"/>
      <c r="Q240" s="69"/>
      <c r="R240" s="69"/>
      <c r="S240" s="69"/>
    </row>
    <row r="241" spans="2:19">
      <c r="B241" s="49"/>
      <c r="C241" s="49"/>
      <c r="D241" s="50"/>
      <c r="E241" s="49"/>
      <c r="F241" s="49"/>
      <c r="G241" s="51"/>
      <c r="H241" s="52" t="str">
        <f t="shared" si="51"/>
        <v xml:space="preserve"> </v>
      </c>
      <c r="I241" s="53" t="str">
        <f t="shared" si="52"/>
        <v xml:space="preserve"> </v>
      </c>
      <c r="J241" s="49"/>
      <c r="L241" s="66"/>
      <c r="M241" s="67"/>
      <c r="N241" s="69"/>
      <c r="O241" s="69"/>
      <c r="P241" s="69"/>
      <c r="Q241" s="69"/>
      <c r="R241" s="69"/>
      <c r="S241" s="69"/>
    </row>
    <row r="242" spans="2:19">
      <c r="B242" s="49"/>
      <c r="C242" s="49"/>
      <c r="D242" s="50"/>
      <c r="E242" s="49"/>
      <c r="F242" s="49"/>
      <c r="G242" s="51"/>
      <c r="H242" s="52" t="str">
        <f t="shared" si="51"/>
        <v xml:space="preserve"> </v>
      </c>
      <c r="I242" s="53" t="str">
        <f t="shared" si="52"/>
        <v xml:space="preserve"> </v>
      </c>
      <c r="J242" s="49"/>
      <c r="L242" s="66"/>
      <c r="M242" s="67"/>
      <c r="N242" s="69"/>
      <c r="O242" s="69"/>
      <c r="P242" s="69"/>
      <c r="Q242" s="69"/>
      <c r="R242" s="69"/>
      <c r="S242" s="69"/>
    </row>
    <row r="243" spans="2:19">
      <c r="B243" s="49"/>
      <c r="C243" s="49"/>
      <c r="D243" s="50"/>
      <c r="E243" s="49"/>
      <c r="F243" s="49"/>
      <c r="G243" s="51"/>
      <c r="H243" s="52" t="str">
        <f t="shared" si="51"/>
        <v xml:space="preserve"> </v>
      </c>
      <c r="I243" s="53" t="str">
        <f t="shared" si="52"/>
        <v xml:space="preserve"> </v>
      </c>
      <c r="J243" s="49"/>
      <c r="L243" s="66"/>
      <c r="M243" s="67"/>
      <c r="N243" s="69"/>
      <c r="O243" s="69"/>
      <c r="P243" s="69"/>
      <c r="Q243" s="69"/>
      <c r="R243" s="69"/>
      <c r="S243" s="69"/>
    </row>
    <row r="244" spans="2:19">
      <c r="B244" s="49"/>
      <c r="C244" s="49"/>
      <c r="D244" s="50"/>
      <c r="E244" s="49"/>
      <c r="F244" s="49"/>
      <c r="G244" s="51"/>
      <c r="H244" s="52" t="str">
        <f t="shared" si="51"/>
        <v xml:space="preserve"> </v>
      </c>
      <c r="I244" s="53" t="str">
        <f t="shared" si="52"/>
        <v xml:space="preserve"> </v>
      </c>
      <c r="J244" s="49"/>
      <c r="L244" s="66"/>
      <c r="M244" s="67"/>
      <c r="N244" s="69"/>
      <c r="O244" s="69"/>
      <c r="P244" s="69"/>
      <c r="Q244" s="69"/>
      <c r="R244" s="69"/>
      <c r="S244" s="69"/>
    </row>
    <row r="245" spans="2:19">
      <c r="B245" s="49"/>
      <c r="C245" s="49"/>
      <c r="D245" s="50"/>
      <c r="E245" s="49"/>
      <c r="F245" s="49"/>
      <c r="G245" s="51"/>
      <c r="H245" s="52" t="str">
        <f t="shared" si="51"/>
        <v xml:space="preserve"> </v>
      </c>
      <c r="I245" s="53" t="str">
        <f t="shared" si="52"/>
        <v xml:space="preserve"> </v>
      </c>
      <c r="J245" s="49"/>
      <c r="L245" s="66"/>
      <c r="M245" s="67"/>
      <c r="N245" s="69"/>
      <c r="O245" s="69"/>
      <c r="P245" s="69"/>
      <c r="Q245" s="69"/>
      <c r="R245" s="69"/>
      <c r="S245" s="69"/>
    </row>
    <row r="246" spans="2:19">
      <c r="B246" s="49"/>
      <c r="C246" s="49"/>
      <c r="D246" s="50"/>
      <c r="E246" s="49"/>
      <c r="F246" s="49"/>
      <c r="G246" s="51"/>
      <c r="H246" s="52" t="str">
        <f t="shared" si="51"/>
        <v xml:space="preserve"> </v>
      </c>
      <c r="I246" s="53" t="str">
        <f t="shared" si="52"/>
        <v xml:space="preserve"> </v>
      </c>
      <c r="J246" s="49"/>
      <c r="L246" s="66"/>
      <c r="M246" s="67"/>
      <c r="N246" s="69"/>
      <c r="O246" s="69"/>
      <c r="P246" s="69"/>
      <c r="Q246" s="69"/>
      <c r="R246" s="69"/>
      <c r="S246" s="69"/>
    </row>
    <row r="247" spans="2:19">
      <c r="B247" s="49"/>
      <c r="C247" s="49"/>
      <c r="D247" s="50"/>
      <c r="E247" s="49"/>
      <c r="F247" s="49"/>
      <c r="G247" s="51"/>
      <c r="H247" s="52" t="str">
        <f t="shared" si="51"/>
        <v xml:space="preserve"> </v>
      </c>
      <c r="I247" s="53" t="str">
        <f t="shared" si="52"/>
        <v xml:space="preserve"> </v>
      </c>
      <c r="J247" s="49"/>
      <c r="L247" s="66"/>
      <c r="M247" s="67"/>
      <c r="N247" s="69"/>
      <c r="O247" s="69"/>
      <c r="P247" s="69"/>
      <c r="Q247" s="69"/>
      <c r="R247" s="69"/>
      <c r="S247" s="69"/>
    </row>
    <row r="248" spans="2:19">
      <c r="B248" s="49"/>
      <c r="C248" s="49"/>
      <c r="D248" s="50"/>
      <c r="E248" s="49"/>
      <c r="F248" s="49"/>
      <c r="G248" s="51"/>
      <c r="H248" s="52" t="str">
        <f t="shared" si="51"/>
        <v xml:space="preserve"> </v>
      </c>
      <c r="I248" s="53" t="str">
        <f t="shared" si="52"/>
        <v xml:space="preserve"> </v>
      </c>
      <c r="J248" s="49"/>
      <c r="L248" s="66"/>
      <c r="M248" s="67"/>
      <c r="N248" s="69"/>
      <c r="O248" s="69"/>
      <c r="P248" s="69"/>
      <c r="Q248" s="69"/>
      <c r="R248" s="69"/>
      <c r="S248" s="69"/>
    </row>
    <row r="249" spans="2:19">
      <c r="B249" s="49"/>
      <c r="C249" s="49"/>
      <c r="D249" s="50"/>
      <c r="E249" s="49"/>
      <c r="F249" s="49"/>
      <c r="G249" s="51"/>
      <c r="H249" s="52" t="str">
        <f t="shared" si="51"/>
        <v xml:space="preserve"> </v>
      </c>
      <c r="I249" s="53" t="str">
        <f t="shared" si="52"/>
        <v xml:space="preserve"> </v>
      </c>
      <c r="J249" s="49"/>
      <c r="L249" s="66"/>
      <c r="M249" s="67"/>
      <c r="N249" s="69"/>
      <c r="O249" s="69"/>
      <c r="P249" s="69"/>
      <c r="Q249" s="69"/>
      <c r="R249" s="69"/>
      <c r="S249" s="69"/>
    </row>
    <row r="250" spans="2:19">
      <c r="B250" s="49"/>
      <c r="C250" s="49"/>
      <c r="D250" s="50"/>
      <c r="E250" s="49"/>
      <c r="F250" s="49"/>
      <c r="G250" s="51"/>
      <c r="H250" s="52" t="str">
        <f t="shared" si="51"/>
        <v xml:space="preserve"> </v>
      </c>
      <c r="I250" s="53" t="str">
        <f t="shared" si="52"/>
        <v xml:space="preserve"> </v>
      </c>
      <c r="J250" s="49"/>
      <c r="L250" s="66"/>
      <c r="M250" s="67"/>
      <c r="N250" s="69"/>
      <c r="O250" s="69"/>
      <c r="P250" s="69"/>
      <c r="Q250" s="69"/>
      <c r="R250" s="69"/>
      <c r="S250" s="69"/>
    </row>
    <row r="251" spans="2:19">
      <c r="B251" s="49"/>
      <c r="C251" s="49"/>
      <c r="D251" s="50"/>
      <c r="E251" s="49"/>
      <c r="F251" s="49"/>
      <c r="G251" s="51"/>
      <c r="H251" s="52" t="str">
        <f t="shared" si="51"/>
        <v xml:space="preserve"> </v>
      </c>
      <c r="I251" s="53" t="str">
        <f t="shared" si="52"/>
        <v xml:space="preserve"> </v>
      </c>
      <c r="J251" s="49"/>
      <c r="L251" s="66"/>
      <c r="M251" s="67"/>
      <c r="N251" s="69"/>
      <c r="O251" s="69"/>
      <c r="P251" s="69"/>
      <c r="Q251" s="69"/>
      <c r="R251" s="69"/>
      <c r="S251" s="69"/>
    </row>
    <row r="252" spans="2:19">
      <c r="B252" s="49"/>
      <c r="C252" s="49"/>
      <c r="D252" s="50"/>
      <c r="E252" s="49"/>
      <c r="F252" s="49"/>
      <c r="G252" s="51"/>
      <c r="H252" s="52" t="str">
        <f t="shared" si="51"/>
        <v xml:space="preserve"> </v>
      </c>
      <c r="I252" s="53" t="str">
        <f t="shared" si="52"/>
        <v xml:space="preserve"> </v>
      </c>
      <c r="J252" s="49"/>
      <c r="L252" s="66"/>
      <c r="M252" s="67"/>
      <c r="N252" s="69"/>
      <c r="O252" s="69"/>
      <c r="P252" s="69"/>
      <c r="Q252" s="69"/>
      <c r="R252" s="69"/>
      <c r="S252" s="69"/>
    </row>
    <row r="253" spans="2:19">
      <c r="B253" s="49"/>
      <c r="C253" s="49"/>
      <c r="D253" s="50"/>
      <c r="E253" s="49"/>
      <c r="F253" s="49"/>
      <c r="G253" s="51"/>
      <c r="H253" s="52" t="str">
        <f t="shared" si="51"/>
        <v xml:space="preserve"> </v>
      </c>
      <c r="I253" s="53" t="str">
        <f t="shared" si="52"/>
        <v xml:space="preserve"> </v>
      </c>
      <c r="J253" s="49"/>
      <c r="L253" s="66"/>
      <c r="M253" s="67"/>
      <c r="N253" s="69"/>
      <c r="O253" s="69"/>
      <c r="P253" s="69"/>
      <c r="Q253" s="69"/>
      <c r="R253" s="69"/>
      <c r="S253" s="69"/>
    </row>
    <row r="254" spans="2:19">
      <c r="B254" s="49"/>
      <c r="C254" s="49"/>
      <c r="D254" s="50"/>
      <c r="E254" s="49"/>
      <c r="F254" s="49"/>
      <c r="G254" s="51"/>
      <c r="H254" s="52" t="str">
        <f t="shared" si="51"/>
        <v xml:space="preserve"> </v>
      </c>
      <c r="I254" s="53" t="str">
        <f t="shared" si="52"/>
        <v xml:space="preserve"> </v>
      </c>
      <c r="J254" s="49"/>
      <c r="L254" s="66"/>
      <c r="M254" s="67"/>
      <c r="N254" s="69"/>
      <c r="O254" s="69"/>
      <c r="P254" s="69"/>
      <c r="Q254" s="69"/>
      <c r="R254" s="69"/>
      <c r="S254" s="69"/>
    </row>
    <row r="255" spans="2:19">
      <c r="B255" s="49"/>
      <c r="C255" s="49"/>
      <c r="D255" s="50"/>
      <c r="E255" s="49"/>
      <c r="F255" s="49"/>
      <c r="G255" s="51"/>
      <c r="H255" s="52" t="str">
        <f t="shared" si="51"/>
        <v xml:space="preserve"> </v>
      </c>
      <c r="I255" s="53" t="str">
        <f t="shared" si="52"/>
        <v xml:space="preserve"> </v>
      </c>
      <c r="J255" s="49"/>
      <c r="L255" s="66"/>
      <c r="M255" s="67"/>
      <c r="N255" s="69"/>
      <c r="O255" s="69"/>
      <c r="P255" s="69"/>
      <c r="Q255" s="69"/>
      <c r="R255" s="69"/>
      <c r="S255" s="69"/>
    </row>
    <row r="256" spans="2:19">
      <c r="B256" s="49"/>
      <c r="C256" s="49"/>
      <c r="D256" s="50"/>
      <c r="E256" s="49"/>
      <c r="F256" s="49"/>
      <c r="G256" s="51"/>
      <c r="H256" s="52" t="str">
        <f t="shared" si="51"/>
        <v xml:space="preserve"> </v>
      </c>
      <c r="I256" s="53" t="str">
        <f t="shared" si="52"/>
        <v xml:space="preserve"> </v>
      </c>
      <c r="J256" s="49"/>
      <c r="L256" s="66"/>
      <c r="M256" s="67"/>
      <c r="N256" s="69"/>
      <c r="O256" s="69"/>
      <c r="P256" s="69"/>
      <c r="Q256" s="69"/>
      <c r="R256" s="69"/>
      <c r="S256" s="69"/>
    </row>
    <row r="257" spans="2:19">
      <c r="B257" s="49"/>
      <c r="C257" s="49"/>
      <c r="D257" s="50"/>
      <c r="E257" s="49"/>
      <c r="F257" s="49"/>
      <c r="G257" s="51"/>
      <c r="H257" s="52" t="str">
        <f t="shared" si="51"/>
        <v xml:space="preserve"> </v>
      </c>
      <c r="I257" s="53" t="str">
        <f t="shared" si="52"/>
        <v xml:space="preserve"> </v>
      </c>
      <c r="J257" s="49"/>
      <c r="L257" s="66"/>
      <c r="M257" s="67"/>
      <c r="N257" s="69"/>
      <c r="O257" s="69"/>
      <c r="P257" s="69"/>
      <c r="Q257" s="69"/>
      <c r="R257" s="69"/>
      <c r="S257" s="69"/>
    </row>
    <row r="258" spans="2:19">
      <c r="B258" s="49"/>
      <c r="C258" s="49"/>
      <c r="D258" s="50"/>
      <c r="E258" s="49"/>
      <c r="F258" s="49"/>
      <c r="G258" s="51"/>
      <c r="H258" s="52" t="str">
        <f t="shared" si="51"/>
        <v xml:space="preserve"> </v>
      </c>
      <c r="I258" s="53" t="str">
        <f t="shared" si="52"/>
        <v xml:space="preserve"> </v>
      </c>
      <c r="J258" s="49"/>
      <c r="L258" s="66"/>
      <c r="M258" s="67"/>
      <c r="N258" s="69"/>
      <c r="O258" s="69"/>
      <c r="P258" s="69"/>
      <c r="Q258" s="69"/>
      <c r="R258" s="69"/>
      <c r="S258" s="69"/>
    </row>
    <row r="259" spans="2:19">
      <c r="B259" s="49"/>
      <c r="C259" s="49"/>
      <c r="D259" s="50"/>
      <c r="E259" s="49"/>
      <c r="F259" s="49"/>
      <c r="G259" s="51"/>
      <c r="H259" s="52" t="str">
        <f t="shared" si="51"/>
        <v xml:space="preserve"> </v>
      </c>
      <c r="I259" s="53" t="str">
        <f t="shared" si="52"/>
        <v xml:space="preserve"> </v>
      </c>
      <c r="J259" s="49"/>
      <c r="L259" s="66"/>
      <c r="M259" s="67"/>
      <c r="N259" s="69"/>
      <c r="O259" s="69"/>
      <c r="P259" s="69"/>
      <c r="Q259" s="69"/>
      <c r="R259" s="69"/>
      <c r="S259" s="69"/>
    </row>
    <row r="260" spans="2:19">
      <c r="B260" s="49"/>
      <c r="C260" s="49"/>
      <c r="D260" s="50"/>
      <c r="E260" s="49"/>
      <c r="F260" s="49"/>
      <c r="G260" s="51"/>
      <c r="H260" s="52" t="str">
        <f t="shared" si="51"/>
        <v xml:space="preserve"> </v>
      </c>
      <c r="I260" s="53" t="str">
        <f t="shared" si="52"/>
        <v xml:space="preserve"> </v>
      </c>
      <c r="J260" s="49"/>
      <c r="L260" s="66"/>
      <c r="M260" s="67"/>
      <c r="N260" s="69"/>
      <c r="O260" s="69"/>
      <c r="P260" s="69"/>
      <c r="Q260" s="69"/>
      <c r="R260" s="69"/>
      <c r="S260" s="69"/>
    </row>
    <row r="261" spans="2:19">
      <c r="B261" s="49"/>
      <c r="C261" s="49"/>
      <c r="D261" s="50"/>
      <c r="E261" s="49"/>
      <c r="F261" s="49"/>
      <c r="G261" s="51"/>
      <c r="H261" s="52" t="str">
        <f t="shared" si="51"/>
        <v xml:space="preserve"> </v>
      </c>
      <c r="I261" s="53" t="str">
        <f t="shared" si="52"/>
        <v xml:space="preserve"> </v>
      </c>
      <c r="J261" s="49"/>
      <c r="L261" s="66"/>
      <c r="M261" s="67"/>
      <c r="N261" s="69"/>
      <c r="O261" s="69"/>
      <c r="P261" s="69"/>
      <c r="Q261" s="69"/>
      <c r="R261" s="69"/>
      <c r="S261" s="69"/>
    </row>
    <row r="262" spans="2:19">
      <c r="B262" s="49"/>
      <c r="C262" s="49"/>
      <c r="D262" s="50"/>
      <c r="E262" s="49"/>
      <c r="F262" s="49"/>
      <c r="G262" s="51"/>
      <c r="H262" s="52" t="str">
        <f t="shared" si="51"/>
        <v xml:space="preserve"> </v>
      </c>
      <c r="I262" s="53" t="str">
        <f t="shared" si="52"/>
        <v xml:space="preserve"> </v>
      </c>
      <c r="J262" s="49"/>
      <c r="L262" s="66"/>
      <c r="M262" s="67"/>
      <c r="N262" s="69"/>
      <c r="O262" s="69"/>
      <c r="P262" s="69"/>
      <c r="Q262" s="69"/>
      <c r="R262" s="69"/>
      <c r="S262" s="69"/>
    </row>
    <row r="263" spans="2:19">
      <c r="B263" s="49"/>
      <c r="C263" s="49"/>
      <c r="D263" s="50"/>
      <c r="E263" s="49"/>
      <c r="F263" s="49"/>
      <c r="G263" s="51"/>
      <c r="H263" s="52" t="str">
        <f t="shared" si="51"/>
        <v xml:space="preserve"> </v>
      </c>
      <c r="I263" s="53" t="str">
        <f t="shared" si="52"/>
        <v xml:space="preserve"> </v>
      </c>
      <c r="J263" s="49"/>
      <c r="L263" s="66"/>
      <c r="M263" s="67"/>
      <c r="N263" s="69"/>
      <c r="O263" s="69"/>
      <c r="P263" s="69"/>
      <c r="Q263" s="69"/>
      <c r="R263" s="69"/>
      <c r="S263" s="69"/>
    </row>
    <row r="264" spans="2:19">
      <c r="B264" s="49"/>
      <c r="C264" s="49"/>
      <c r="D264" s="50"/>
      <c r="E264" s="49"/>
      <c r="F264" s="49"/>
      <c r="G264" s="51"/>
      <c r="H264" s="52" t="str">
        <f t="shared" si="51"/>
        <v xml:space="preserve"> </v>
      </c>
      <c r="I264" s="53" t="str">
        <f t="shared" si="52"/>
        <v xml:space="preserve"> </v>
      </c>
      <c r="J264" s="49"/>
      <c r="L264" s="66"/>
      <c r="M264" s="67"/>
      <c r="N264" s="69"/>
      <c r="O264" s="69"/>
      <c r="P264" s="69"/>
      <c r="Q264" s="69"/>
      <c r="R264" s="69"/>
      <c r="S264" s="69"/>
    </row>
    <row r="265" spans="2:19">
      <c r="B265" s="49"/>
      <c r="C265" s="49"/>
      <c r="D265" s="50"/>
      <c r="E265" s="49"/>
      <c r="F265" s="49"/>
      <c r="G265" s="51"/>
      <c r="H265" s="52" t="str">
        <f t="shared" si="51"/>
        <v xml:space="preserve"> </v>
      </c>
      <c r="I265" s="53" t="str">
        <f t="shared" si="52"/>
        <v xml:space="preserve"> </v>
      </c>
      <c r="J265" s="49"/>
      <c r="L265" s="66"/>
      <c r="M265" s="67"/>
      <c r="N265" s="69"/>
      <c r="O265" s="69"/>
      <c r="P265" s="69"/>
      <c r="Q265" s="69"/>
      <c r="R265" s="69"/>
      <c r="S265" s="69"/>
    </row>
    <row r="266" spans="2:19">
      <c r="B266" s="49"/>
      <c r="C266" s="49"/>
      <c r="D266" s="50"/>
      <c r="E266" s="49"/>
      <c r="F266" s="49"/>
      <c r="G266" s="51"/>
      <c r="H266" s="52" t="str">
        <f t="shared" si="51"/>
        <v xml:space="preserve"> </v>
      </c>
      <c r="I266" s="53" t="str">
        <f t="shared" si="52"/>
        <v xml:space="preserve"> </v>
      </c>
      <c r="J266" s="49"/>
      <c r="L266" s="66"/>
      <c r="M266" s="67"/>
      <c r="N266" s="69"/>
      <c r="O266" s="69"/>
      <c r="P266" s="69"/>
      <c r="Q266" s="69"/>
      <c r="R266" s="69"/>
      <c r="S266" s="69"/>
    </row>
    <row r="267" spans="2:19">
      <c r="B267" s="49"/>
      <c r="C267" s="49"/>
      <c r="D267" s="50"/>
      <c r="E267" s="49"/>
      <c r="F267" s="49"/>
      <c r="G267" s="51"/>
      <c r="H267" s="52" t="str">
        <f t="shared" si="51"/>
        <v xml:space="preserve"> </v>
      </c>
      <c r="I267" s="53" t="str">
        <f t="shared" si="52"/>
        <v xml:space="preserve"> </v>
      </c>
      <c r="J267" s="49"/>
      <c r="L267" s="66"/>
      <c r="M267" s="67"/>
      <c r="N267" s="69"/>
      <c r="O267" s="69"/>
      <c r="P267" s="69"/>
      <c r="Q267" s="69"/>
      <c r="R267" s="69"/>
      <c r="S267" s="69"/>
    </row>
    <row r="268" spans="2:19">
      <c r="B268" s="49"/>
      <c r="C268" s="49"/>
      <c r="D268" s="50"/>
      <c r="E268" s="49"/>
      <c r="F268" s="49"/>
      <c r="G268" s="51"/>
      <c r="H268" s="52" t="str">
        <f t="shared" ref="H268:H299" si="53">IF(G268="Non",D268," ")</f>
        <v xml:space="preserve"> </v>
      </c>
      <c r="I268" s="53" t="str">
        <f t="shared" ref="I268:I299" si="54">IF(G268="non",D268," ")</f>
        <v xml:space="preserve"> </v>
      </c>
      <c r="J268" s="49"/>
      <c r="L268" s="66"/>
      <c r="M268" s="67"/>
      <c r="N268" s="69"/>
      <c r="O268" s="69"/>
      <c r="P268" s="69"/>
      <c r="Q268" s="69"/>
      <c r="R268" s="69"/>
      <c r="S268" s="69"/>
    </row>
    <row r="269" spans="2:19">
      <c r="B269" s="49"/>
      <c r="C269" s="49"/>
      <c r="D269" s="50"/>
      <c r="E269" s="49"/>
      <c r="F269" s="49"/>
      <c r="G269" s="51"/>
      <c r="H269" s="52" t="str">
        <f t="shared" si="53"/>
        <v xml:space="preserve"> </v>
      </c>
      <c r="I269" s="53" t="str">
        <f t="shared" si="54"/>
        <v xml:space="preserve"> </v>
      </c>
      <c r="J269" s="49"/>
      <c r="L269" s="66"/>
      <c r="M269" s="67"/>
      <c r="N269" s="69"/>
      <c r="O269" s="69"/>
      <c r="P269" s="69"/>
      <c r="Q269" s="69"/>
      <c r="R269" s="69"/>
      <c r="S269" s="69"/>
    </row>
    <row r="270" spans="2:19">
      <c r="B270" s="49"/>
      <c r="C270" s="49"/>
      <c r="D270" s="50"/>
      <c r="E270" s="49"/>
      <c r="F270" s="49"/>
      <c r="G270" s="51"/>
      <c r="H270" s="52" t="str">
        <f t="shared" si="53"/>
        <v xml:space="preserve"> </v>
      </c>
      <c r="I270" s="53" t="str">
        <f t="shared" si="54"/>
        <v xml:space="preserve"> </v>
      </c>
      <c r="J270" s="49"/>
      <c r="L270" s="66"/>
      <c r="M270" s="67"/>
      <c r="N270" s="69"/>
      <c r="O270" s="69"/>
      <c r="P270" s="69"/>
      <c r="Q270" s="69"/>
      <c r="R270" s="69"/>
      <c r="S270" s="69"/>
    </row>
    <row r="271" spans="2:19">
      <c r="B271" s="49"/>
      <c r="C271" s="49"/>
      <c r="D271" s="50"/>
      <c r="E271" s="49"/>
      <c r="F271" s="49"/>
      <c r="G271" s="51"/>
      <c r="H271" s="52" t="str">
        <f t="shared" si="53"/>
        <v xml:space="preserve"> </v>
      </c>
      <c r="I271" s="53" t="str">
        <f t="shared" si="54"/>
        <v xml:space="preserve"> </v>
      </c>
      <c r="J271" s="49"/>
      <c r="L271" s="66"/>
      <c r="M271" s="67"/>
      <c r="N271" s="69"/>
      <c r="O271" s="69"/>
      <c r="P271" s="69"/>
      <c r="Q271" s="69"/>
      <c r="R271" s="69"/>
      <c r="S271" s="69"/>
    </row>
    <row r="272" spans="2:19">
      <c r="B272" s="49"/>
      <c r="C272" s="49"/>
      <c r="D272" s="50"/>
      <c r="E272" s="49"/>
      <c r="F272" s="49"/>
      <c r="G272" s="51"/>
      <c r="H272" s="52" t="str">
        <f t="shared" si="53"/>
        <v xml:space="preserve"> </v>
      </c>
      <c r="I272" s="53" t="str">
        <f t="shared" si="54"/>
        <v xml:space="preserve"> </v>
      </c>
      <c r="J272" s="49"/>
      <c r="L272" s="66"/>
      <c r="M272" s="67"/>
      <c r="N272" s="69"/>
      <c r="O272" s="69"/>
      <c r="P272" s="69"/>
      <c r="Q272" s="69"/>
      <c r="R272" s="69"/>
      <c r="S272" s="69"/>
    </row>
    <row r="273" spans="2:19">
      <c r="B273" s="49"/>
      <c r="C273" s="49"/>
      <c r="D273" s="50"/>
      <c r="E273" s="49"/>
      <c r="F273" s="49"/>
      <c r="G273" s="51"/>
      <c r="H273" s="52" t="str">
        <f t="shared" si="53"/>
        <v xml:space="preserve"> </v>
      </c>
      <c r="I273" s="53" t="str">
        <f t="shared" si="54"/>
        <v xml:space="preserve"> </v>
      </c>
      <c r="J273" s="49"/>
      <c r="L273" s="66"/>
      <c r="M273" s="67"/>
      <c r="N273" s="69"/>
      <c r="O273" s="69"/>
      <c r="P273" s="69"/>
      <c r="Q273" s="69"/>
      <c r="R273" s="69"/>
      <c r="S273" s="69"/>
    </row>
    <row r="274" spans="2:19">
      <c r="B274" s="49"/>
      <c r="C274" s="49"/>
      <c r="D274" s="50"/>
      <c r="E274" s="49"/>
      <c r="F274" s="49"/>
      <c r="G274" s="51"/>
      <c r="H274" s="52" t="str">
        <f t="shared" si="53"/>
        <v xml:space="preserve"> </v>
      </c>
      <c r="I274" s="53" t="str">
        <f t="shared" si="54"/>
        <v xml:space="preserve"> </v>
      </c>
      <c r="J274" s="49"/>
      <c r="L274" s="66"/>
      <c r="M274" s="67"/>
      <c r="N274" s="69"/>
      <c r="O274" s="69"/>
      <c r="P274" s="69"/>
      <c r="Q274" s="69"/>
      <c r="R274" s="69"/>
      <c r="S274" s="69"/>
    </row>
    <row r="275" spans="2:19">
      <c r="B275" s="49"/>
      <c r="C275" s="49"/>
      <c r="D275" s="50"/>
      <c r="E275" s="49"/>
      <c r="F275" s="49"/>
      <c r="G275" s="51"/>
      <c r="H275" s="52" t="str">
        <f t="shared" si="53"/>
        <v xml:space="preserve"> </v>
      </c>
      <c r="I275" s="53" t="str">
        <f t="shared" si="54"/>
        <v xml:space="preserve"> </v>
      </c>
      <c r="J275" s="49"/>
      <c r="L275" s="66"/>
      <c r="M275" s="67"/>
      <c r="N275" s="69"/>
      <c r="O275" s="69"/>
      <c r="P275" s="69"/>
      <c r="Q275" s="69"/>
      <c r="R275" s="69"/>
      <c r="S275" s="69"/>
    </row>
    <row r="276" spans="2:19">
      <c r="B276" s="49"/>
      <c r="C276" s="49"/>
      <c r="D276" s="50"/>
      <c r="E276" s="49"/>
      <c r="F276" s="49"/>
      <c r="G276" s="51"/>
      <c r="H276" s="52" t="str">
        <f t="shared" si="53"/>
        <v xml:space="preserve"> </v>
      </c>
      <c r="I276" s="53" t="str">
        <f t="shared" si="54"/>
        <v xml:space="preserve"> </v>
      </c>
      <c r="J276" s="49"/>
      <c r="L276" s="66"/>
      <c r="M276" s="67"/>
      <c r="N276" s="69"/>
      <c r="O276" s="69"/>
      <c r="P276" s="69"/>
      <c r="Q276" s="69"/>
      <c r="R276" s="69"/>
      <c r="S276" s="69"/>
    </row>
    <row r="277" spans="2:19">
      <c r="B277" s="49"/>
      <c r="C277" s="49"/>
      <c r="D277" s="50"/>
      <c r="E277" s="49"/>
      <c r="F277" s="49"/>
      <c r="G277" s="51"/>
      <c r="H277" s="52" t="str">
        <f t="shared" si="53"/>
        <v xml:space="preserve"> </v>
      </c>
      <c r="I277" s="53" t="str">
        <f t="shared" si="54"/>
        <v xml:space="preserve"> </v>
      </c>
      <c r="J277" s="49"/>
      <c r="L277" s="66"/>
      <c r="M277" s="67"/>
      <c r="N277" s="69"/>
      <c r="O277" s="69"/>
      <c r="P277" s="69"/>
      <c r="Q277" s="69"/>
      <c r="R277" s="69"/>
      <c r="S277" s="69"/>
    </row>
    <row r="278" spans="2:19">
      <c r="B278" s="49"/>
      <c r="C278" s="49"/>
      <c r="D278" s="50"/>
      <c r="E278" s="49"/>
      <c r="F278" s="49"/>
      <c r="G278" s="51"/>
      <c r="H278" s="52" t="str">
        <f t="shared" si="53"/>
        <v xml:space="preserve"> </v>
      </c>
      <c r="I278" s="53" t="str">
        <f t="shared" si="54"/>
        <v xml:space="preserve"> </v>
      </c>
      <c r="J278" s="49"/>
      <c r="L278" s="66"/>
      <c r="M278" s="67"/>
      <c r="N278" s="69"/>
      <c r="O278" s="69"/>
      <c r="P278" s="69"/>
      <c r="Q278" s="69"/>
      <c r="R278" s="69"/>
      <c r="S278" s="69"/>
    </row>
    <row r="279" spans="2:19">
      <c r="B279" s="49"/>
      <c r="C279" s="49"/>
      <c r="D279" s="50"/>
      <c r="E279" s="49"/>
      <c r="F279" s="49"/>
      <c r="G279" s="51"/>
      <c r="H279" s="52" t="str">
        <f t="shared" si="53"/>
        <v xml:space="preserve"> </v>
      </c>
      <c r="I279" s="53" t="str">
        <f t="shared" si="54"/>
        <v xml:space="preserve"> </v>
      </c>
      <c r="J279" s="49"/>
      <c r="L279" s="66"/>
      <c r="M279" s="67"/>
      <c r="N279" s="69"/>
      <c r="O279" s="69"/>
      <c r="P279" s="69"/>
      <c r="Q279" s="69"/>
      <c r="R279" s="69"/>
      <c r="S279" s="69"/>
    </row>
    <row r="280" spans="2:19">
      <c r="B280" s="49"/>
      <c r="C280" s="49"/>
      <c r="D280" s="50"/>
      <c r="E280" s="49"/>
      <c r="F280" s="49"/>
      <c r="G280" s="51"/>
      <c r="H280" s="52" t="str">
        <f t="shared" si="53"/>
        <v xml:space="preserve"> </v>
      </c>
      <c r="I280" s="53" t="str">
        <f t="shared" si="54"/>
        <v xml:space="preserve"> </v>
      </c>
      <c r="J280" s="49"/>
      <c r="L280" s="66"/>
      <c r="M280" s="67"/>
      <c r="N280" s="69"/>
      <c r="O280" s="69"/>
      <c r="P280" s="69"/>
      <c r="Q280" s="69"/>
      <c r="R280" s="69"/>
      <c r="S280" s="69"/>
    </row>
    <row r="281" spans="2:19">
      <c r="B281" s="49"/>
      <c r="C281" s="49"/>
      <c r="D281" s="50"/>
      <c r="E281" s="49"/>
      <c r="F281" s="49"/>
      <c r="G281" s="51"/>
      <c r="H281" s="52" t="str">
        <f t="shared" si="53"/>
        <v xml:space="preserve"> </v>
      </c>
      <c r="I281" s="53" t="str">
        <f t="shared" si="54"/>
        <v xml:space="preserve"> </v>
      </c>
      <c r="J281" s="49"/>
      <c r="L281" s="66"/>
      <c r="M281" s="67"/>
      <c r="N281" s="69"/>
      <c r="O281" s="69"/>
      <c r="P281" s="69"/>
      <c r="Q281" s="69"/>
      <c r="R281" s="69"/>
      <c r="S281" s="69"/>
    </row>
    <row r="282" spans="2:19">
      <c r="B282" s="49"/>
      <c r="C282" s="49"/>
      <c r="D282" s="50"/>
      <c r="E282" s="49"/>
      <c r="F282" s="49"/>
      <c r="G282" s="51"/>
      <c r="H282" s="52" t="str">
        <f t="shared" si="53"/>
        <v xml:space="preserve"> </v>
      </c>
      <c r="I282" s="53" t="str">
        <f t="shared" si="54"/>
        <v xml:space="preserve"> </v>
      </c>
      <c r="J282" s="49"/>
      <c r="L282" s="66"/>
      <c r="M282" s="67"/>
      <c r="N282" s="69"/>
      <c r="O282" s="69"/>
      <c r="P282" s="69"/>
      <c r="Q282" s="69"/>
      <c r="R282" s="69"/>
      <c r="S282" s="69"/>
    </row>
    <row r="283" spans="2:19">
      <c r="B283" s="49"/>
      <c r="C283" s="49"/>
      <c r="D283" s="50"/>
      <c r="E283" s="49"/>
      <c r="F283" s="49"/>
      <c r="G283" s="51"/>
      <c r="H283" s="52" t="str">
        <f t="shared" si="53"/>
        <v xml:space="preserve"> </v>
      </c>
      <c r="I283" s="53" t="str">
        <f t="shared" si="54"/>
        <v xml:space="preserve"> </v>
      </c>
      <c r="J283" s="49"/>
      <c r="L283" s="66"/>
      <c r="M283" s="67"/>
      <c r="N283" s="69"/>
      <c r="O283" s="69"/>
      <c r="P283" s="69"/>
      <c r="Q283" s="69"/>
      <c r="R283" s="69"/>
      <c r="S283" s="69"/>
    </row>
    <row r="284" spans="2:19">
      <c r="B284" s="49"/>
      <c r="C284" s="49"/>
      <c r="D284" s="50"/>
      <c r="E284" s="49"/>
      <c r="F284" s="49"/>
      <c r="G284" s="51"/>
      <c r="H284" s="52" t="str">
        <f t="shared" si="53"/>
        <v xml:space="preserve"> </v>
      </c>
      <c r="I284" s="53" t="str">
        <f t="shared" si="54"/>
        <v xml:space="preserve"> </v>
      </c>
      <c r="J284" s="49"/>
      <c r="L284" s="66"/>
      <c r="M284" s="67"/>
      <c r="N284" s="69"/>
      <c r="O284" s="69"/>
      <c r="P284" s="69"/>
      <c r="Q284" s="69"/>
      <c r="R284" s="69"/>
      <c r="S284" s="69"/>
    </row>
    <row r="285" spans="2:19">
      <c r="B285" s="49"/>
      <c r="C285" s="49"/>
      <c r="D285" s="50"/>
      <c r="E285" s="49"/>
      <c r="F285" s="49"/>
      <c r="G285" s="51"/>
      <c r="H285" s="52" t="str">
        <f t="shared" si="53"/>
        <v xml:space="preserve"> </v>
      </c>
      <c r="I285" s="53" t="str">
        <f t="shared" si="54"/>
        <v xml:space="preserve"> </v>
      </c>
      <c r="J285" s="49"/>
      <c r="L285" s="66"/>
      <c r="M285" s="67"/>
      <c r="N285" s="69"/>
      <c r="O285" s="69"/>
      <c r="P285" s="69"/>
      <c r="Q285" s="69"/>
      <c r="R285" s="69"/>
      <c r="S285" s="69"/>
    </row>
    <row r="286" spans="2:19">
      <c r="B286" s="49"/>
      <c r="C286" s="49"/>
      <c r="D286" s="50"/>
      <c r="E286" s="49"/>
      <c r="F286" s="49"/>
      <c r="G286" s="51"/>
      <c r="H286" s="52" t="str">
        <f t="shared" si="53"/>
        <v xml:space="preserve"> </v>
      </c>
      <c r="I286" s="53" t="str">
        <f t="shared" si="54"/>
        <v xml:space="preserve"> </v>
      </c>
      <c r="J286" s="49"/>
      <c r="L286" s="66"/>
      <c r="M286" s="67"/>
      <c r="N286" s="69"/>
      <c r="O286" s="69"/>
      <c r="P286" s="69"/>
      <c r="Q286" s="69"/>
      <c r="R286" s="69"/>
      <c r="S286" s="69"/>
    </row>
    <row r="287" spans="2:19">
      <c r="B287" s="49"/>
      <c r="C287" s="49"/>
      <c r="D287" s="50"/>
      <c r="E287" s="49"/>
      <c r="F287" s="49"/>
      <c r="G287" s="51"/>
      <c r="H287" s="52" t="str">
        <f t="shared" si="53"/>
        <v xml:space="preserve"> </v>
      </c>
      <c r="I287" s="53" t="str">
        <f t="shared" si="54"/>
        <v xml:space="preserve"> </v>
      </c>
      <c r="J287" s="49"/>
      <c r="L287" s="66"/>
      <c r="M287" s="67"/>
      <c r="N287" s="69"/>
      <c r="O287" s="69"/>
      <c r="P287" s="69"/>
      <c r="Q287" s="69"/>
      <c r="R287" s="69"/>
      <c r="S287" s="69"/>
    </row>
    <row r="288" spans="2:19">
      <c r="B288" s="49"/>
      <c r="C288" s="49"/>
      <c r="D288" s="50"/>
      <c r="E288" s="49"/>
      <c r="F288" s="49"/>
      <c r="G288" s="51"/>
      <c r="H288" s="52" t="str">
        <f t="shared" si="53"/>
        <v xml:space="preserve"> </v>
      </c>
      <c r="I288" s="53" t="str">
        <f t="shared" si="54"/>
        <v xml:space="preserve"> </v>
      </c>
      <c r="J288" s="49"/>
      <c r="L288" s="66"/>
      <c r="M288" s="67"/>
      <c r="N288" s="69"/>
      <c r="O288" s="69"/>
      <c r="P288" s="69"/>
      <c r="Q288" s="69"/>
      <c r="R288" s="69"/>
      <c r="S288" s="69"/>
    </row>
    <row r="289" spans="2:19">
      <c r="B289" s="49"/>
      <c r="C289" s="49"/>
      <c r="D289" s="50"/>
      <c r="E289" s="49"/>
      <c r="F289" s="49"/>
      <c r="G289" s="51"/>
      <c r="H289" s="52" t="str">
        <f t="shared" si="53"/>
        <v xml:space="preserve"> </v>
      </c>
      <c r="I289" s="53" t="str">
        <f t="shared" si="54"/>
        <v xml:space="preserve"> </v>
      </c>
      <c r="J289" s="49"/>
      <c r="L289" s="66"/>
      <c r="M289" s="67"/>
      <c r="N289" s="69"/>
      <c r="O289" s="69"/>
      <c r="P289" s="69"/>
      <c r="Q289" s="69"/>
      <c r="R289" s="69"/>
      <c r="S289" s="69"/>
    </row>
    <row r="290" spans="2:19">
      <c r="B290" s="49"/>
      <c r="C290" s="49"/>
      <c r="D290" s="50"/>
      <c r="E290" s="49"/>
      <c r="F290" s="49"/>
      <c r="G290" s="51"/>
      <c r="H290" s="52" t="str">
        <f t="shared" si="53"/>
        <v xml:space="preserve"> </v>
      </c>
      <c r="I290" s="53" t="str">
        <f t="shared" si="54"/>
        <v xml:space="preserve"> </v>
      </c>
      <c r="J290" s="49"/>
      <c r="L290" s="66"/>
      <c r="M290" s="67"/>
      <c r="N290" s="69"/>
      <c r="O290" s="69"/>
      <c r="P290" s="69"/>
      <c r="Q290" s="69"/>
      <c r="R290" s="69"/>
      <c r="S290" s="69"/>
    </row>
    <row r="291" spans="2:19">
      <c r="B291" s="49"/>
      <c r="C291" s="49"/>
      <c r="D291" s="50"/>
      <c r="E291" s="49"/>
      <c r="F291" s="49"/>
      <c r="G291" s="51"/>
      <c r="H291" s="52" t="str">
        <f t="shared" si="53"/>
        <v xml:space="preserve"> </v>
      </c>
      <c r="I291" s="53" t="str">
        <f t="shared" si="54"/>
        <v xml:space="preserve"> </v>
      </c>
      <c r="J291" s="49"/>
      <c r="L291" s="66"/>
      <c r="M291" s="67"/>
      <c r="N291" s="69"/>
      <c r="O291" s="69"/>
      <c r="P291" s="69"/>
      <c r="Q291" s="69"/>
      <c r="R291" s="69"/>
      <c r="S291" s="69"/>
    </row>
    <row r="292" spans="2:19">
      <c r="B292" s="49"/>
      <c r="C292" s="49"/>
      <c r="D292" s="50"/>
      <c r="E292" s="49"/>
      <c r="F292" s="49"/>
      <c r="G292" s="51"/>
      <c r="H292" s="52" t="str">
        <f t="shared" si="53"/>
        <v xml:space="preserve"> </v>
      </c>
      <c r="I292" s="53" t="str">
        <f t="shared" si="54"/>
        <v xml:space="preserve"> </v>
      </c>
      <c r="J292" s="49"/>
    </row>
    <row r="293" spans="2:19">
      <c r="B293" s="49"/>
      <c r="C293" s="49"/>
      <c r="D293" s="50"/>
      <c r="E293" s="49"/>
      <c r="F293" s="49"/>
      <c r="G293" s="51"/>
      <c r="H293" s="52" t="str">
        <f t="shared" si="53"/>
        <v xml:space="preserve"> </v>
      </c>
      <c r="I293" s="53" t="str">
        <f t="shared" si="54"/>
        <v xml:space="preserve"> </v>
      </c>
      <c r="J293" s="49"/>
    </row>
    <row r="294" spans="2:19">
      <c r="B294" s="49"/>
      <c r="C294" s="49"/>
      <c r="D294" s="50"/>
      <c r="E294" s="49"/>
      <c r="F294" s="49"/>
      <c r="G294" s="51"/>
      <c r="H294" s="52" t="str">
        <f t="shared" si="53"/>
        <v xml:space="preserve"> </v>
      </c>
      <c r="I294" s="53" t="str">
        <f t="shared" si="54"/>
        <v xml:space="preserve"> </v>
      </c>
      <c r="J294" s="49"/>
    </row>
    <row r="295" spans="2:19">
      <c r="B295" s="49"/>
      <c r="C295" s="49"/>
      <c r="D295" s="50"/>
      <c r="E295" s="49"/>
      <c r="F295" s="49"/>
      <c r="G295" s="51"/>
      <c r="H295" s="52" t="str">
        <f t="shared" si="53"/>
        <v xml:space="preserve"> </v>
      </c>
      <c r="I295" s="53" t="str">
        <f t="shared" si="54"/>
        <v xml:space="preserve"> </v>
      </c>
      <c r="J295" s="49"/>
    </row>
    <row r="296" spans="2:19">
      <c r="B296" s="49"/>
      <c r="C296" s="49"/>
      <c r="D296" s="50"/>
      <c r="E296" s="49"/>
      <c r="F296" s="49"/>
      <c r="G296" s="51"/>
      <c r="H296" s="52" t="str">
        <f t="shared" si="53"/>
        <v xml:space="preserve"> </v>
      </c>
      <c r="I296" s="53" t="str">
        <f t="shared" si="54"/>
        <v xml:space="preserve"> </v>
      </c>
      <c r="J296" s="49"/>
    </row>
    <row r="297" spans="2:19">
      <c r="B297" s="49"/>
      <c r="C297" s="49"/>
      <c r="D297" s="50"/>
      <c r="E297" s="49"/>
      <c r="F297" s="49"/>
      <c r="G297" s="51"/>
      <c r="H297" s="52" t="str">
        <f t="shared" si="53"/>
        <v xml:space="preserve"> </v>
      </c>
      <c r="I297" s="53" t="str">
        <f t="shared" si="54"/>
        <v xml:space="preserve"> </v>
      </c>
      <c r="J297" s="49"/>
    </row>
    <row r="298" spans="2:19">
      <c r="B298" s="49"/>
      <c r="C298" s="49"/>
      <c r="D298" s="50"/>
      <c r="E298" s="49"/>
      <c r="F298" s="49"/>
      <c r="G298" s="51"/>
      <c r="H298" s="52" t="str">
        <f t="shared" si="53"/>
        <v xml:space="preserve"> </v>
      </c>
      <c r="I298" s="53" t="str">
        <f t="shared" si="54"/>
        <v xml:space="preserve"> </v>
      </c>
      <c r="J298" s="49"/>
    </row>
    <row r="299" spans="2:19">
      <c r="B299" s="49"/>
      <c r="C299" s="49"/>
      <c r="D299" s="50"/>
      <c r="E299" s="49"/>
      <c r="F299" s="49"/>
      <c r="G299" s="51"/>
      <c r="H299" s="52" t="str">
        <f t="shared" si="53"/>
        <v xml:space="preserve"> </v>
      </c>
      <c r="I299" s="53" t="str">
        <f t="shared" si="54"/>
        <v xml:space="preserve"> </v>
      </c>
      <c r="J299" s="49"/>
    </row>
  </sheetData>
  <sheetProtection password="CA23" sheet="1" objects="1" scenarios="1" formatColumns="0" formatRows="0" selectLockedCells="1"/>
  <mergeCells count="48">
    <mergeCell ref="P2:R2"/>
    <mergeCell ref="R76:S76"/>
    <mergeCell ref="P76:Q76"/>
    <mergeCell ref="N70:O70"/>
    <mergeCell ref="P70:Q70"/>
    <mergeCell ref="R70:S70"/>
    <mergeCell ref="P64:Q64"/>
    <mergeCell ref="R64:S64"/>
    <mergeCell ref="N58:O58"/>
    <mergeCell ref="P58:Q58"/>
    <mergeCell ref="R58:S58"/>
    <mergeCell ref="N64:O64"/>
    <mergeCell ref="N76:O76"/>
    <mergeCell ref="P10:Q10"/>
    <mergeCell ref="R10:S10"/>
    <mergeCell ref="N52:O52"/>
    <mergeCell ref="P52:Q52"/>
    <mergeCell ref="R52:S52"/>
    <mergeCell ref="M2:O2"/>
    <mergeCell ref="N16:O16"/>
    <mergeCell ref="C2:E2"/>
    <mergeCell ref="B7:J8"/>
    <mergeCell ref="B9:B10"/>
    <mergeCell ref="C9:C10"/>
    <mergeCell ref="D9:D10"/>
    <mergeCell ref="E9:E10"/>
    <mergeCell ref="F9:F10"/>
    <mergeCell ref="G9:G10"/>
    <mergeCell ref="H9:I10"/>
    <mergeCell ref="J9:J10"/>
    <mergeCell ref="N10:O10"/>
    <mergeCell ref="P16:Q16"/>
    <mergeCell ref="R16:S16"/>
    <mergeCell ref="N22:O22"/>
    <mergeCell ref="P22:Q22"/>
    <mergeCell ref="R22:S22"/>
    <mergeCell ref="N34:O34"/>
    <mergeCell ref="P34:Q34"/>
    <mergeCell ref="R34:S34"/>
    <mergeCell ref="P28:Q28"/>
    <mergeCell ref="R28:S28"/>
    <mergeCell ref="N28:O28"/>
    <mergeCell ref="N46:O46"/>
    <mergeCell ref="R40:S40"/>
    <mergeCell ref="P46:Q46"/>
    <mergeCell ref="R46:S46"/>
    <mergeCell ref="N40:O40"/>
    <mergeCell ref="P40:Q40"/>
  </mergeCells>
  <conditionalFormatting sqref="H11:I299">
    <cfRule type="expression" dxfId="614" priority="16">
      <formula>AND($G11="Non")</formula>
    </cfRule>
  </conditionalFormatting>
  <conditionalFormatting sqref="H11:H299">
    <cfRule type="iconSet" priority="15">
      <iconSet iconSet="3Symbols2" showValue="0" reverse="1">
        <cfvo type="percent" val="0"/>
        <cfvo type="num" val="0"/>
        <cfvo type="formula" val="$G$8=&quot;Non&quot;"/>
      </iconSet>
    </cfRule>
  </conditionalFormatting>
  <conditionalFormatting sqref="L12:O14 Q12:S14 P13:P14">
    <cfRule type="expression" dxfId="613" priority="31">
      <formula>$P$2&gt;41305</formula>
    </cfRule>
  </conditionalFormatting>
  <conditionalFormatting sqref="L18:S20">
    <cfRule type="expression" dxfId="612" priority="33">
      <formula>$P$2&gt;41333</formula>
    </cfRule>
  </conditionalFormatting>
  <conditionalFormatting sqref="L24:S26">
    <cfRule type="expression" dxfId="611" priority="35">
      <formula>$P$2&gt;41364</formula>
    </cfRule>
  </conditionalFormatting>
  <conditionalFormatting sqref="L30:S32">
    <cfRule type="expression" dxfId="610" priority="37">
      <formula>$P$2&gt;41394</formula>
    </cfRule>
  </conditionalFormatting>
  <conditionalFormatting sqref="L36:S38">
    <cfRule type="expression" dxfId="609" priority="39">
      <formula>$P$2&gt;41425</formula>
    </cfRule>
  </conditionalFormatting>
  <conditionalFormatting sqref="L42:S44">
    <cfRule type="expression" dxfId="608" priority="41">
      <formula>$P$2&gt;41455</formula>
    </cfRule>
  </conditionalFormatting>
  <conditionalFormatting sqref="L48:S50">
    <cfRule type="expression" dxfId="607" priority="43">
      <formula>$P$2&gt;41486</formula>
    </cfRule>
  </conditionalFormatting>
  <conditionalFormatting sqref="L54:S56">
    <cfRule type="expression" dxfId="606" priority="45">
      <formula>$P$2&gt;41517</formula>
    </cfRule>
  </conditionalFormatting>
  <conditionalFormatting sqref="L60:S62">
    <cfRule type="expression" dxfId="605" priority="47">
      <formula>$P$2&gt;41547</formula>
    </cfRule>
  </conditionalFormatting>
  <conditionalFormatting sqref="L66:S68">
    <cfRule type="expression" dxfId="604" priority="49">
      <formula>$P$2&gt;41578</formula>
    </cfRule>
  </conditionalFormatting>
  <conditionalFormatting sqref="L72:S74">
    <cfRule type="expression" dxfId="603" priority="51">
      <formula>$P$2&gt;41608</formula>
    </cfRule>
  </conditionalFormatting>
  <conditionalFormatting sqref="L78:S80">
    <cfRule type="expression" dxfId="602" priority="53">
      <formula>$P$2&gt;41639</formula>
    </cfRule>
  </conditionalFormatting>
  <dataValidations count="6">
    <dataValidation type="list" allowBlank="1" showInputMessage="1" showErrorMessage="1" sqref="B11">
      <formula1>"1,2,3,4,5,6,7,8,9,10,11,12,13,14,15,16,17,18,19,20,21,22,23,24,25,26,27,28,29,30,31,  "</formula1>
    </dataValidation>
    <dataValidation type="list" allowBlank="1" showInputMessage="1" showErrorMessage="1" sqref="F11:F299">
      <formula1>"Ventes,Prestations de services BIC,Prestations de services BNC"</formula1>
    </dataValidation>
    <dataValidation type="list" allowBlank="1" showInputMessage="1" showErrorMessage="1" sqref="G11:G299">
      <formula1>"Oui,Non, "</formula1>
    </dataValidation>
    <dataValidation type="list" allowBlank="1" showInputMessage="1" showErrorMessage="1" sqref="E11:E299">
      <formula1>"Banque (commpte pro),Banque (compte perso),Facture fournisseur,Facture client,Livre recettes, "</formula1>
    </dataValidation>
    <dataValidation type="list" allowBlank="1" showInputMessage="1" showErrorMessage="1" sqref="C11:C299">
      <formula1>Liste13</formula1>
    </dataValidation>
    <dataValidation type="list" allowBlank="1" showInputMessage="1" showErrorMessage="1" sqref="B12:B299">
      <formula1>Liste10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59" orientation="portrait" horizontalDpi="4294967294" verticalDpi="4294967294" r:id="rId1"/>
  <colBreaks count="1" manualBreakCount="1">
    <brk id="10" max="1048575" man="1"/>
  </colBreaks>
  <drawing r:id="rId2"/>
  <legacyDrawing r:id="rId3"/>
  <controls>
    <control shapeId="37894" r:id="rId4" name="CommandButton4"/>
    <control shapeId="37891" r:id="rId5" name="CommandButton3"/>
    <control shapeId="37890" r:id="rId6" name="CommandButton2"/>
    <control shapeId="37889" r:id="rId7" name="Command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3"/>
  <dimension ref="B1:W299"/>
  <sheetViews>
    <sheetView showGridLines="0" showZeros="0" zoomScale="70" zoomScaleNormal="70" workbookViewId="0">
      <selection activeCell="B11" sqref="B11"/>
    </sheetView>
  </sheetViews>
  <sheetFormatPr baseColWidth="10" defaultRowHeight="12.75"/>
  <cols>
    <col min="1" max="1" width="2.7109375" style="44" customWidth="1"/>
    <col min="2" max="2" width="4.7109375" style="44" customWidth="1"/>
    <col min="3" max="3" width="9.7109375" style="44" customWidth="1"/>
    <col min="4" max="4" width="10" style="45" customWidth="1"/>
    <col min="5" max="5" width="22.7109375" style="44" customWidth="1"/>
    <col min="6" max="6" width="24.85546875" style="44" customWidth="1"/>
    <col min="7" max="7" width="12.28515625" style="44" customWidth="1"/>
    <col min="8" max="8" width="4.7109375" style="44" customWidth="1"/>
    <col min="9" max="9" width="16.85546875" style="44" customWidth="1"/>
    <col min="10" max="10" width="38.5703125" style="44" customWidth="1"/>
    <col min="11" max="11" width="3.7109375" style="44" customWidth="1"/>
    <col min="12" max="12" width="27.7109375" style="46" customWidth="1"/>
    <col min="13" max="13" width="13.7109375" style="47" customWidth="1"/>
    <col min="14" max="19" width="13.7109375" style="45" customWidth="1"/>
    <col min="20" max="20" width="11.42578125" style="44"/>
    <col min="21" max="23" width="11.42578125" style="70"/>
    <col min="24" max="16384" width="11.42578125" style="44"/>
  </cols>
  <sheetData>
    <row r="1" spans="2:22" ht="13.5" thickBot="1"/>
    <row r="2" spans="2:22" ht="13.5" thickBot="1">
      <c r="B2" s="48"/>
      <c r="C2" s="238">
        <f>Accueil!F5</f>
        <v>0</v>
      </c>
      <c r="D2" s="239"/>
      <c r="E2" s="240"/>
      <c r="M2" s="238" t="s">
        <v>3</v>
      </c>
      <c r="N2" s="239"/>
      <c r="O2" s="240"/>
      <c r="P2" s="258">
        <f>'Déclarations AM'!J2</f>
        <v>41275</v>
      </c>
      <c r="Q2" s="259"/>
      <c r="R2" s="260"/>
    </row>
    <row r="7" spans="2:22">
      <c r="B7" s="241" t="s">
        <v>32</v>
      </c>
      <c r="C7" s="241"/>
      <c r="D7" s="241"/>
      <c r="E7" s="241"/>
      <c r="F7" s="241"/>
      <c r="G7" s="241"/>
      <c r="H7" s="241"/>
      <c r="I7" s="241"/>
      <c r="J7" s="241"/>
    </row>
    <row r="8" spans="2:22">
      <c r="B8" s="241"/>
      <c r="C8" s="241"/>
      <c r="D8" s="241"/>
      <c r="E8" s="241"/>
      <c r="F8" s="241"/>
      <c r="G8" s="241"/>
      <c r="H8" s="241"/>
      <c r="I8" s="241"/>
      <c r="J8" s="241"/>
    </row>
    <row r="9" spans="2:22" ht="15" customHeight="1">
      <c r="B9" s="242" t="s">
        <v>73</v>
      </c>
      <c r="C9" s="244" t="s">
        <v>74</v>
      </c>
      <c r="D9" s="246" t="s">
        <v>75</v>
      </c>
      <c r="E9" s="242" t="s">
        <v>76</v>
      </c>
      <c r="F9" s="248" t="s">
        <v>34</v>
      </c>
      <c r="G9" s="249" t="s">
        <v>77</v>
      </c>
      <c r="H9" s="251" t="s">
        <v>102</v>
      </c>
      <c r="I9" s="252"/>
      <c r="J9" s="249" t="s">
        <v>78</v>
      </c>
    </row>
    <row r="10" spans="2:22">
      <c r="B10" s="243"/>
      <c r="C10" s="245"/>
      <c r="D10" s="247"/>
      <c r="E10" s="243"/>
      <c r="F10" s="243"/>
      <c r="G10" s="250"/>
      <c r="H10" s="253"/>
      <c r="I10" s="254"/>
      <c r="J10" s="250"/>
      <c r="N10" s="234" t="s">
        <v>106</v>
      </c>
      <c r="O10" s="234"/>
      <c r="P10" s="234" t="s">
        <v>107</v>
      </c>
      <c r="Q10" s="234"/>
      <c r="R10" s="234" t="s">
        <v>108</v>
      </c>
      <c r="S10" s="234"/>
    </row>
    <row r="11" spans="2:22">
      <c r="B11" s="72">
        <v>26</v>
      </c>
      <c r="C11" s="49" t="s">
        <v>83</v>
      </c>
      <c r="D11" s="73">
        <v>258</v>
      </c>
      <c r="E11" s="72" t="s">
        <v>120</v>
      </c>
      <c r="F11" s="72" t="s">
        <v>35</v>
      </c>
      <c r="G11" s="74" t="s">
        <v>22</v>
      </c>
      <c r="H11" s="52">
        <f>IF(G11="Non",D11," ")</f>
        <v>258</v>
      </c>
      <c r="I11" s="53">
        <f>IF(G11="non",D11," ")</f>
        <v>258</v>
      </c>
      <c r="J11" s="75" t="s">
        <v>122</v>
      </c>
      <c r="L11" s="93" t="s">
        <v>80</v>
      </c>
      <c r="M11" s="55" t="s">
        <v>55</v>
      </c>
      <c r="N11" s="56" t="s">
        <v>109</v>
      </c>
      <c r="O11" s="56" t="s">
        <v>105</v>
      </c>
      <c r="P11" s="56" t="s">
        <v>109</v>
      </c>
      <c r="Q11" s="56" t="s">
        <v>105</v>
      </c>
      <c r="R11" s="56" t="s">
        <v>109</v>
      </c>
      <c r="S11" s="56" t="s">
        <v>105</v>
      </c>
      <c r="U11" s="71" t="s">
        <v>114</v>
      </c>
    </row>
    <row r="12" spans="2:22">
      <c r="B12" s="49"/>
      <c r="C12" s="49"/>
      <c r="D12" s="50"/>
      <c r="E12" s="72"/>
      <c r="F12" s="72"/>
      <c r="G12" s="74"/>
      <c r="H12" s="52" t="str">
        <f t="shared" ref="H12:H75" si="0">IF(G12="Non",D12," ")</f>
        <v xml:space="preserve"> </v>
      </c>
      <c r="I12" s="53" t="str">
        <f t="shared" ref="I12:I75" si="1">IF(G12="non",D12," ")</f>
        <v xml:space="preserve"> </v>
      </c>
      <c r="J12" s="49"/>
      <c r="L12" s="94" t="str">
        <f>'Déclarations AM'!D27</f>
        <v>MICRO SOC VENT ARTIS</v>
      </c>
      <c r="M12" s="57">
        <f>'Déclarations AM'!$E$27</f>
        <v>0.14099999999999999</v>
      </c>
      <c r="N12" s="56">
        <f>'Déclarations AM'!$F$27</f>
        <v>0</v>
      </c>
      <c r="O12" s="56">
        <f>IFERROR($N$12*$M$12," ")</f>
        <v>0</v>
      </c>
      <c r="P12" s="56">
        <f>SUMIFS($I$11:$I$299,$C$11:$C$299,"=Janvier",$F$11:$F$299,"=ventes")</f>
        <v>0</v>
      </c>
      <c r="Q12" s="56">
        <f>IFERROR($P$12*$M$12," ")</f>
        <v>0</v>
      </c>
      <c r="R12" s="56">
        <f>$P$12-$N12</f>
        <v>0</v>
      </c>
      <c r="S12" s="56">
        <f>IFERROR($R$12*$M$12," ")</f>
        <v>0</v>
      </c>
      <c r="U12" s="70" t="s">
        <v>112</v>
      </c>
      <c r="V12" s="70">
        <f>SUMIFS($I$11:$I$299,$C$11:$C$299,"=Janvier",$F$11:$F$299,"=Prestations de services BIC")</f>
        <v>0</v>
      </c>
    </row>
    <row r="13" spans="2:22">
      <c r="B13" s="49"/>
      <c r="C13" s="49"/>
      <c r="D13" s="50"/>
      <c r="E13" s="72"/>
      <c r="F13" s="72"/>
      <c r="G13" s="74"/>
      <c r="H13" s="52" t="str">
        <f t="shared" si="0"/>
        <v xml:space="preserve"> </v>
      </c>
      <c r="I13" s="53" t="str">
        <f t="shared" si="1"/>
        <v xml:space="preserve"> </v>
      </c>
      <c r="J13" s="49"/>
      <c r="L13" s="94" t="str">
        <f>'Déclarations AM'!D28</f>
        <v>MICRO SOCIAL PREST</v>
      </c>
      <c r="M13" s="57">
        <f>'Déclarations AM'!E28</f>
        <v>0.24600000000000002</v>
      </c>
      <c r="N13" s="56">
        <f>'Déclarations AM'!$F$28</f>
        <v>0</v>
      </c>
      <c r="O13" s="56">
        <f>IFERROR($N$13*$M$13," ")</f>
        <v>0</v>
      </c>
      <c r="P13" s="59">
        <f>V12+V13</f>
        <v>0</v>
      </c>
      <c r="Q13" s="56">
        <f>IFERROR($P$13*$M$13," ")</f>
        <v>0</v>
      </c>
      <c r="R13" s="56">
        <f>$P$13-$N$13</f>
        <v>0</v>
      </c>
      <c r="S13" s="56">
        <f>IFERROR($R$13*$M$13," ")</f>
        <v>0</v>
      </c>
      <c r="U13" s="70" t="s">
        <v>113</v>
      </c>
      <c r="V13" s="70">
        <f>SUMIFS($I$11:$I$299,$C$11:$C$299,"=Janvier",$F$11:$F$299,"=Prestations de services BNC")</f>
        <v>0</v>
      </c>
    </row>
    <row r="14" spans="2:22">
      <c r="B14" s="49"/>
      <c r="C14" s="49"/>
      <c r="D14" s="50"/>
      <c r="E14" s="72"/>
      <c r="F14" s="72"/>
      <c r="G14" s="74"/>
      <c r="H14" s="52" t="str">
        <f t="shared" si="0"/>
        <v xml:space="preserve"> </v>
      </c>
      <c r="I14" s="53" t="str">
        <f t="shared" si="1"/>
        <v xml:space="preserve"> </v>
      </c>
      <c r="J14" s="49"/>
      <c r="L14" s="94" t="str">
        <f>'Déclarations AM'!D29</f>
        <v>CFP ARTISAN</v>
      </c>
      <c r="M14" s="57">
        <f>'Déclarations AM'!E29</f>
        <v>3.0000000000000001E-3</v>
      </c>
      <c r="N14" s="56">
        <f>'Déclarations AM'!$F$29</f>
        <v>0</v>
      </c>
      <c r="O14" s="56">
        <f>IFERROR($N$14*$M$14," ")</f>
        <v>0</v>
      </c>
      <c r="P14" s="56">
        <f>P12+P13</f>
        <v>0</v>
      </c>
      <c r="Q14" s="56">
        <f>IFERROR($P$14*$M$14," ")</f>
        <v>0</v>
      </c>
      <c r="R14" s="56">
        <f>$P$14-$N$14</f>
        <v>0</v>
      </c>
      <c r="S14" s="56">
        <f>IFERROR($R$14*$M$14," ")</f>
        <v>0</v>
      </c>
    </row>
    <row r="15" spans="2:22">
      <c r="B15" s="49"/>
      <c r="C15" s="49"/>
      <c r="D15" s="50"/>
      <c r="E15" s="72"/>
      <c r="F15" s="72"/>
      <c r="G15" s="74"/>
      <c r="H15" s="52" t="str">
        <f t="shared" si="0"/>
        <v xml:space="preserve"> </v>
      </c>
      <c r="I15" s="53" t="str">
        <f t="shared" si="1"/>
        <v xml:space="preserve"> </v>
      </c>
      <c r="J15" s="49"/>
      <c r="L15" s="97"/>
      <c r="M15" s="60"/>
      <c r="N15" s="61"/>
      <c r="O15" s="61">
        <f t="shared" ref="O15" si="2">N15*M15</f>
        <v>0</v>
      </c>
      <c r="P15" s="61"/>
      <c r="Q15" s="61">
        <f t="shared" ref="Q15" si="3">P15*M15</f>
        <v>0</v>
      </c>
      <c r="R15" s="61">
        <f t="shared" ref="R15" si="4">P15-N15</f>
        <v>0</v>
      </c>
      <c r="S15" s="61">
        <f t="shared" ref="S15" si="5">R15*M15</f>
        <v>0</v>
      </c>
    </row>
    <row r="16" spans="2:22">
      <c r="B16" s="49"/>
      <c r="C16" s="49"/>
      <c r="D16" s="50"/>
      <c r="E16" s="72"/>
      <c r="F16" s="72"/>
      <c r="G16" s="74"/>
      <c r="H16" s="52" t="str">
        <f t="shared" si="0"/>
        <v xml:space="preserve"> </v>
      </c>
      <c r="I16" s="53" t="str">
        <f t="shared" si="1"/>
        <v xml:space="preserve"> </v>
      </c>
      <c r="J16" s="49"/>
      <c r="N16" s="234" t="s">
        <v>106</v>
      </c>
      <c r="O16" s="234"/>
      <c r="P16" s="234" t="s">
        <v>107</v>
      </c>
      <c r="Q16" s="234"/>
      <c r="R16" s="234" t="s">
        <v>108</v>
      </c>
      <c r="S16" s="234"/>
    </row>
    <row r="17" spans="2:22">
      <c r="B17" s="49"/>
      <c r="C17" s="49"/>
      <c r="D17" s="50"/>
      <c r="E17" s="72"/>
      <c r="F17" s="72"/>
      <c r="G17" s="74"/>
      <c r="H17" s="52" t="str">
        <f t="shared" si="0"/>
        <v xml:space="preserve"> </v>
      </c>
      <c r="I17" s="53" t="str">
        <f t="shared" si="1"/>
        <v xml:space="preserve"> </v>
      </c>
      <c r="J17" s="49"/>
      <c r="L17" s="93" t="s">
        <v>81</v>
      </c>
      <c r="M17" s="55" t="s">
        <v>55</v>
      </c>
      <c r="N17" s="56" t="s">
        <v>109</v>
      </c>
      <c r="O17" s="56" t="s">
        <v>105</v>
      </c>
      <c r="P17" s="56" t="s">
        <v>109</v>
      </c>
      <c r="Q17" s="56" t="s">
        <v>105</v>
      </c>
      <c r="R17" s="56" t="s">
        <v>109</v>
      </c>
      <c r="S17" s="56" t="s">
        <v>105</v>
      </c>
    </row>
    <row r="18" spans="2:22">
      <c r="B18" s="49"/>
      <c r="C18" s="49"/>
      <c r="D18" s="50"/>
      <c r="E18" s="72"/>
      <c r="F18" s="72"/>
      <c r="G18" s="74"/>
      <c r="H18" s="52" t="str">
        <f t="shared" si="0"/>
        <v xml:space="preserve"> </v>
      </c>
      <c r="I18" s="53" t="str">
        <f t="shared" si="1"/>
        <v xml:space="preserve"> </v>
      </c>
      <c r="J18" s="49"/>
      <c r="L18" s="94" t="str">
        <f>'Déclarations AM'!D33</f>
        <v>MICRO SOC VENT ARTIS</v>
      </c>
      <c r="M18" s="57">
        <f>'Déclarations AM'!E33</f>
        <v>0.14099999999999999</v>
      </c>
      <c r="N18" s="56">
        <f>'Déclarations AM'!F33</f>
        <v>0</v>
      </c>
      <c r="O18" s="56">
        <f>IFERROR(N18*M18," ")</f>
        <v>0</v>
      </c>
      <c r="P18" s="56">
        <f>SUMIFS($I$11:$I$299,$C$11:$C$299,"=Février",$F$11:$F$299,"=ventes")</f>
        <v>0</v>
      </c>
      <c r="Q18" s="56">
        <f>IFERROR(P18*M18," ")</f>
        <v>0</v>
      </c>
      <c r="R18" s="56">
        <f>P18-N18</f>
        <v>0</v>
      </c>
      <c r="S18" s="56">
        <f>IFERROR(R18*M18," ")</f>
        <v>0</v>
      </c>
      <c r="U18" s="71" t="s">
        <v>81</v>
      </c>
    </row>
    <row r="19" spans="2:22">
      <c r="B19" s="49"/>
      <c r="C19" s="49"/>
      <c r="D19" s="50"/>
      <c r="E19" s="72"/>
      <c r="F19" s="72"/>
      <c r="G19" s="74"/>
      <c r="H19" s="52" t="str">
        <f t="shared" si="0"/>
        <v xml:space="preserve"> </v>
      </c>
      <c r="I19" s="53" t="str">
        <f t="shared" si="1"/>
        <v xml:space="preserve"> </v>
      </c>
      <c r="J19" s="49"/>
      <c r="L19" s="94" t="str">
        <f>'Déclarations AM'!D34</f>
        <v>MICRO SOCIAL PREST</v>
      </c>
      <c r="M19" s="57">
        <f>'Déclarations AM'!E34</f>
        <v>0.24600000000000002</v>
      </c>
      <c r="N19" s="56">
        <f>'Déclarations AM'!F34</f>
        <v>0</v>
      </c>
      <c r="O19" s="56">
        <f t="shared" ref="O19:O20" si="6">IFERROR(N19*M19," ")</f>
        <v>0</v>
      </c>
      <c r="P19" s="56">
        <f>V19+V20</f>
        <v>0</v>
      </c>
      <c r="Q19" s="56">
        <f t="shared" ref="Q19:Q20" si="7">IFERROR(P19*M19," ")</f>
        <v>0</v>
      </c>
      <c r="R19" s="56">
        <f>P19-N19</f>
        <v>0</v>
      </c>
      <c r="S19" s="56">
        <f t="shared" ref="S19:S20" si="8">IFERROR(R19*M19," ")</f>
        <v>0</v>
      </c>
      <c r="U19" s="70" t="s">
        <v>112</v>
      </c>
      <c r="V19" s="70">
        <f>SUMIFS($I$11:$I$299,$C$11:$C$299,"=Février",$F$11:$F$299,"=Prestations de services BIC")</f>
        <v>0</v>
      </c>
    </row>
    <row r="20" spans="2:22">
      <c r="B20" s="49"/>
      <c r="C20" s="49"/>
      <c r="D20" s="50"/>
      <c r="E20" s="72"/>
      <c r="F20" s="72"/>
      <c r="G20" s="74"/>
      <c r="H20" s="52" t="str">
        <f t="shared" si="0"/>
        <v xml:space="preserve"> </v>
      </c>
      <c r="I20" s="53" t="str">
        <f t="shared" si="1"/>
        <v xml:space="preserve"> </v>
      </c>
      <c r="J20" s="49"/>
      <c r="L20" s="94" t="str">
        <f>'Déclarations AM'!D35</f>
        <v>CFP ARTISAN</v>
      </c>
      <c r="M20" s="57">
        <f>'Déclarations AM'!E35</f>
        <v>3.0000000000000001E-3</v>
      </c>
      <c r="N20" s="56">
        <f>'Déclarations AM'!F35</f>
        <v>0</v>
      </c>
      <c r="O20" s="56">
        <f t="shared" si="6"/>
        <v>0</v>
      </c>
      <c r="P20" s="56">
        <f>P18+P19</f>
        <v>0</v>
      </c>
      <c r="Q20" s="56">
        <f t="shared" si="7"/>
        <v>0</v>
      </c>
      <c r="R20" s="56">
        <f t="shared" ref="R20" si="9">P20-N20</f>
        <v>0</v>
      </c>
      <c r="S20" s="56">
        <f t="shared" si="8"/>
        <v>0</v>
      </c>
      <c r="U20" s="70" t="s">
        <v>113</v>
      </c>
      <c r="V20" s="70">
        <f>SUMIFS($I$11:$I$299,$C$11:$C$299,"=Février",$F$11:$F$299,"=Prestations de services BNC")</f>
        <v>0</v>
      </c>
    </row>
    <row r="21" spans="2:22">
      <c r="B21" s="49"/>
      <c r="C21" s="49"/>
      <c r="D21" s="50"/>
      <c r="E21" s="72"/>
      <c r="F21" s="72"/>
      <c r="G21" s="74"/>
      <c r="H21" s="52" t="str">
        <f t="shared" si="0"/>
        <v xml:space="preserve"> </v>
      </c>
      <c r="I21" s="53" t="str">
        <f t="shared" si="1"/>
        <v xml:space="preserve"> </v>
      </c>
      <c r="J21" s="49"/>
      <c r="L21" s="62"/>
      <c r="M21" s="60"/>
      <c r="N21" s="61"/>
      <c r="O21" s="61"/>
      <c r="P21" s="61"/>
      <c r="Q21" s="61"/>
      <c r="R21" s="61"/>
      <c r="S21" s="61"/>
    </row>
    <row r="22" spans="2:22">
      <c r="B22" s="49"/>
      <c r="C22" s="49"/>
      <c r="D22" s="50"/>
      <c r="E22" s="72"/>
      <c r="F22" s="72"/>
      <c r="G22" s="74"/>
      <c r="H22" s="52" t="str">
        <f t="shared" si="0"/>
        <v xml:space="preserve"> </v>
      </c>
      <c r="I22" s="53" t="str">
        <f t="shared" si="1"/>
        <v xml:space="preserve"> </v>
      </c>
      <c r="J22" s="49"/>
      <c r="N22" s="234" t="s">
        <v>106</v>
      </c>
      <c r="O22" s="234"/>
      <c r="P22" s="234" t="s">
        <v>107</v>
      </c>
      <c r="Q22" s="234"/>
      <c r="R22" s="234" t="s">
        <v>108</v>
      </c>
      <c r="S22" s="234"/>
    </row>
    <row r="23" spans="2:22">
      <c r="B23" s="49"/>
      <c r="C23" s="49"/>
      <c r="D23" s="50"/>
      <c r="E23" s="72"/>
      <c r="F23" s="72"/>
      <c r="G23" s="74"/>
      <c r="H23" s="52" t="str">
        <f t="shared" si="0"/>
        <v xml:space="preserve"> </v>
      </c>
      <c r="I23" s="53" t="str">
        <f t="shared" si="1"/>
        <v xml:space="preserve"> </v>
      </c>
      <c r="J23" s="49"/>
      <c r="L23" s="93" t="s">
        <v>82</v>
      </c>
      <c r="M23" s="55" t="s">
        <v>55</v>
      </c>
      <c r="N23" s="56" t="s">
        <v>109</v>
      </c>
      <c r="O23" s="56" t="s">
        <v>105</v>
      </c>
      <c r="P23" s="56" t="s">
        <v>109</v>
      </c>
      <c r="Q23" s="56" t="s">
        <v>105</v>
      </c>
      <c r="R23" s="56" t="s">
        <v>109</v>
      </c>
      <c r="S23" s="56" t="s">
        <v>105</v>
      </c>
    </row>
    <row r="24" spans="2:22">
      <c r="B24" s="49"/>
      <c r="C24" s="49"/>
      <c r="D24" s="50"/>
      <c r="E24" s="72"/>
      <c r="F24" s="72"/>
      <c r="G24" s="74"/>
      <c r="H24" s="52" t="str">
        <f t="shared" si="0"/>
        <v xml:space="preserve"> </v>
      </c>
      <c r="I24" s="53" t="str">
        <f t="shared" si="1"/>
        <v xml:space="preserve"> </v>
      </c>
      <c r="J24" s="49"/>
      <c r="L24" s="94" t="str">
        <f>'Déclarations AM'!D39</f>
        <v>MICRO SOC VENT ARTIS</v>
      </c>
      <c r="M24" s="57">
        <f>'Déclarations AM'!E39</f>
        <v>0.14099999999999999</v>
      </c>
      <c r="N24" s="56">
        <f>'Déclarations AM'!F39</f>
        <v>0</v>
      </c>
      <c r="O24" s="56">
        <f>IFERROR(N24*M24," ")</f>
        <v>0</v>
      </c>
      <c r="P24" s="56">
        <f>SUMIFS($I$11:$I$299,$C$11:$C$299,"=Mars",$F$11:$F$299,"=ventes")</f>
        <v>0</v>
      </c>
      <c r="Q24" s="56">
        <f>IFERROR(P24*M24," ")</f>
        <v>0</v>
      </c>
      <c r="R24" s="56">
        <f>P24-N24</f>
        <v>0</v>
      </c>
      <c r="S24" s="56">
        <f>IFERROR(R24*M24," ")</f>
        <v>0</v>
      </c>
      <c r="U24" s="71" t="s">
        <v>82</v>
      </c>
    </row>
    <row r="25" spans="2:22">
      <c r="B25" s="49"/>
      <c r="C25" s="49"/>
      <c r="D25" s="50"/>
      <c r="E25" s="72"/>
      <c r="F25" s="72"/>
      <c r="G25" s="74"/>
      <c r="H25" s="52" t="str">
        <f t="shared" si="0"/>
        <v xml:space="preserve"> </v>
      </c>
      <c r="I25" s="53" t="str">
        <f t="shared" si="1"/>
        <v xml:space="preserve"> </v>
      </c>
      <c r="J25" s="49"/>
      <c r="L25" s="94" t="str">
        <f>'Déclarations AM'!D40</f>
        <v>MICRO SOCIAL PREST</v>
      </c>
      <c r="M25" s="57">
        <f>'Déclarations AM'!E40</f>
        <v>0.24600000000000002</v>
      </c>
      <c r="N25" s="56">
        <f>'Déclarations AM'!F40</f>
        <v>0</v>
      </c>
      <c r="O25" s="56">
        <f t="shared" ref="O25:O26" si="10">IFERROR(N25*M25," ")</f>
        <v>0</v>
      </c>
      <c r="P25" s="56">
        <f>V25+V26</f>
        <v>0</v>
      </c>
      <c r="Q25" s="56">
        <f t="shared" ref="Q25:Q26" si="11">IFERROR(P25*M25," ")</f>
        <v>0</v>
      </c>
      <c r="R25" s="56">
        <f>P25-N25</f>
        <v>0</v>
      </c>
      <c r="S25" s="56">
        <f t="shared" ref="S25:S26" si="12">IFERROR(R25*M25," ")</f>
        <v>0</v>
      </c>
      <c r="U25" s="70" t="s">
        <v>112</v>
      </c>
      <c r="V25" s="70">
        <f>SUMIFS($I$11:$I$299,$C$11:$C$299,"=Mars",$F$11:$F$299,"=Prestations de services BIC")</f>
        <v>0</v>
      </c>
    </row>
    <row r="26" spans="2:22">
      <c r="B26" s="49"/>
      <c r="C26" s="49"/>
      <c r="D26" s="50"/>
      <c r="E26" s="72"/>
      <c r="F26" s="72"/>
      <c r="G26" s="74"/>
      <c r="H26" s="52" t="str">
        <f t="shared" si="0"/>
        <v xml:space="preserve"> </v>
      </c>
      <c r="I26" s="53" t="str">
        <f t="shared" si="1"/>
        <v xml:space="preserve"> </v>
      </c>
      <c r="J26" s="49"/>
      <c r="L26" s="94" t="str">
        <f>'Déclarations AM'!D41</f>
        <v>CFP ARTISAN</v>
      </c>
      <c r="M26" s="57">
        <f>'Déclarations AM'!E41</f>
        <v>3.0000000000000001E-3</v>
      </c>
      <c r="N26" s="56">
        <f>'Déclarations AM'!F41</f>
        <v>0</v>
      </c>
      <c r="O26" s="56">
        <f t="shared" si="10"/>
        <v>0</v>
      </c>
      <c r="P26" s="56">
        <f>P24+P25</f>
        <v>0</v>
      </c>
      <c r="Q26" s="56">
        <f t="shared" si="11"/>
        <v>0</v>
      </c>
      <c r="R26" s="56">
        <f t="shared" ref="R26" si="13">P26-N26</f>
        <v>0</v>
      </c>
      <c r="S26" s="56">
        <f t="shared" si="12"/>
        <v>0</v>
      </c>
      <c r="U26" s="70" t="s">
        <v>113</v>
      </c>
      <c r="V26" s="70">
        <f>SUMIFS($I$11:$I$299,$C$11:$C$299,"=Mars",$F$11:$F$299,"=Prestations de services BNC")</f>
        <v>0</v>
      </c>
    </row>
    <row r="27" spans="2:22">
      <c r="B27" s="49"/>
      <c r="C27" s="49"/>
      <c r="D27" s="50"/>
      <c r="E27" s="72"/>
      <c r="F27" s="72"/>
      <c r="G27" s="74"/>
      <c r="H27" s="52" t="str">
        <f t="shared" si="0"/>
        <v xml:space="preserve"> </v>
      </c>
      <c r="I27" s="53" t="str">
        <f t="shared" si="1"/>
        <v xml:space="preserve"> </v>
      </c>
      <c r="J27" s="49"/>
      <c r="L27" s="62"/>
      <c r="M27" s="60"/>
      <c r="N27" s="61"/>
      <c r="O27" s="61"/>
      <c r="P27" s="61"/>
      <c r="Q27" s="61"/>
      <c r="R27" s="61"/>
      <c r="S27" s="61"/>
    </row>
    <row r="28" spans="2:22">
      <c r="B28" s="49"/>
      <c r="C28" s="49"/>
      <c r="D28" s="50"/>
      <c r="E28" s="72"/>
      <c r="F28" s="72"/>
      <c r="G28" s="74"/>
      <c r="H28" s="52" t="str">
        <f t="shared" si="0"/>
        <v xml:space="preserve"> </v>
      </c>
      <c r="I28" s="53" t="str">
        <f t="shared" si="1"/>
        <v xml:space="preserve"> </v>
      </c>
      <c r="J28" s="49"/>
      <c r="L28" s="62"/>
      <c r="M28" s="60"/>
      <c r="N28" s="234" t="s">
        <v>106</v>
      </c>
      <c r="O28" s="234"/>
      <c r="P28" s="234" t="s">
        <v>107</v>
      </c>
      <c r="Q28" s="234"/>
      <c r="R28" s="234" t="s">
        <v>108</v>
      </c>
      <c r="S28" s="234"/>
    </row>
    <row r="29" spans="2:22">
      <c r="B29" s="49"/>
      <c r="C29" s="49"/>
      <c r="D29" s="50"/>
      <c r="E29" s="72"/>
      <c r="F29" s="72"/>
      <c r="G29" s="74"/>
      <c r="H29" s="52" t="str">
        <f t="shared" si="0"/>
        <v xml:space="preserve"> </v>
      </c>
      <c r="I29" s="53" t="str">
        <f t="shared" si="1"/>
        <v xml:space="preserve"> </v>
      </c>
      <c r="J29" s="49"/>
      <c r="L29" s="91" t="s">
        <v>83</v>
      </c>
      <c r="M29" s="55" t="s">
        <v>55</v>
      </c>
      <c r="N29" s="56" t="s">
        <v>109</v>
      </c>
      <c r="O29" s="56" t="s">
        <v>105</v>
      </c>
      <c r="P29" s="56" t="s">
        <v>109</v>
      </c>
      <c r="Q29" s="56" t="s">
        <v>105</v>
      </c>
      <c r="R29" s="56" t="s">
        <v>109</v>
      </c>
      <c r="S29" s="56" t="s">
        <v>105</v>
      </c>
    </row>
    <row r="30" spans="2:22">
      <c r="B30" s="49"/>
      <c r="C30" s="49"/>
      <c r="D30" s="50"/>
      <c r="E30" s="72"/>
      <c r="F30" s="72"/>
      <c r="G30" s="74"/>
      <c r="H30" s="52" t="str">
        <f t="shared" si="0"/>
        <v xml:space="preserve"> </v>
      </c>
      <c r="I30" s="53" t="str">
        <f t="shared" si="1"/>
        <v xml:space="preserve"> </v>
      </c>
      <c r="J30" s="49"/>
      <c r="L30" s="96" t="str">
        <f>'Déclarations AM'!H27</f>
        <v>MICRO SOC VENT ARTIS</v>
      </c>
      <c r="M30" s="63">
        <f>'Déclarations AM'!J27</f>
        <v>0.14099999999999999</v>
      </c>
      <c r="N30" s="56">
        <f>'Déclarations AM'!K27</f>
        <v>0</v>
      </c>
      <c r="O30" s="56">
        <f>IFERROR(N30*M30," ")</f>
        <v>0</v>
      </c>
      <c r="P30" s="56">
        <f>SUMIFS($I$11:$I$299,$C$11:$C$299,"=Avril",$F$11:$F$299,"=ventes")</f>
        <v>0</v>
      </c>
      <c r="Q30" s="56">
        <f>IFERROR(P30*M30," ")</f>
        <v>0</v>
      </c>
      <c r="R30" s="56">
        <f>P30-N30</f>
        <v>0</v>
      </c>
      <c r="S30" s="56">
        <f>IFERROR(R30*M30," ")</f>
        <v>0</v>
      </c>
      <c r="U30" s="71" t="s">
        <v>83</v>
      </c>
    </row>
    <row r="31" spans="2:22">
      <c r="B31" s="49"/>
      <c r="C31" s="49"/>
      <c r="D31" s="50"/>
      <c r="E31" s="72"/>
      <c r="F31" s="72"/>
      <c r="G31" s="74"/>
      <c r="H31" s="52" t="str">
        <f t="shared" si="0"/>
        <v xml:space="preserve"> </v>
      </c>
      <c r="I31" s="53" t="str">
        <f t="shared" si="1"/>
        <v xml:space="preserve"> </v>
      </c>
      <c r="J31" s="49"/>
      <c r="L31" s="96" t="str">
        <f>'Déclarations AM'!H28</f>
        <v>MICRO SOCIAL PREST</v>
      </c>
      <c r="M31" s="63">
        <f>'Déclarations AM'!J28</f>
        <v>0.24600000000000002</v>
      </c>
      <c r="N31" s="56">
        <f>'Déclarations AM'!K28</f>
        <v>0</v>
      </c>
      <c r="O31" s="56">
        <f t="shared" ref="O31:O32" si="14">IFERROR(N31*M31," ")</f>
        <v>0</v>
      </c>
      <c r="P31" s="56">
        <f>V31+V32</f>
        <v>258</v>
      </c>
      <c r="Q31" s="56">
        <f t="shared" ref="Q31:Q32" si="15">IFERROR(P31*M31," ")</f>
        <v>63.468000000000004</v>
      </c>
      <c r="R31" s="56">
        <f>P31-N31</f>
        <v>258</v>
      </c>
      <c r="S31" s="56">
        <f t="shared" ref="S31:S32" si="16">IFERROR(R31*M31," ")</f>
        <v>63.468000000000004</v>
      </c>
      <c r="U31" s="70" t="s">
        <v>112</v>
      </c>
      <c r="V31" s="70">
        <f>SUMIFS($I$11:$I$299,$C$11:$C$299,"=Avril",$F$11:$F$299,"=Prestations de services BIC")</f>
        <v>258</v>
      </c>
    </row>
    <row r="32" spans="2:22">
      <c r="B32" s="49"/>
      <c r="C32" s="49"/>
      <c r="D32" s="50"/>
      <c r="E32" s="72"/>
      <c r="F32" s="72"/>
      <c r="G32" s="74"/>
      <c r="H32" s="52" t="str">
        <f t="shared" si="0"/>
        <v xml:space="preserve"> </v>
      </c>
      <c r="I32" s="53" t="str">
        <f t="shared" si="1"/>
        <v xml:space="preserve"> </v>
      </c>
      <c r="J32" s="49"/>
      <c r="L32" s="92" t="str">
        <f>'Déclarations AM'!H29</f>
        <v>CFP ARTISAN</v>
      </c>
      <c r="M32" s="57">
        <f>'Déclarations AM'!J29</f>
        <v>3.0000000000000001E-3</v>
      </c>
      <c r="N32" s="56">
        <f>'Déclarations AM'!K29</f>
        <v>0</v>
      </c>
      <c r="O32" s="56">
        <f t="shared" si="14"/>
        <v>0</v>
      </c>
      <c r="P32" s="56">
        <f>P30+P31</f>
        <v>258</v>
      </c>
      <c r="Q32" s="56">
        <f t="shared" si="15"/>
        <v>0.77400000000000002</v>
      </c>
      <c r="R32" s="56">
        <f t="shared" ref="R32" si="17">P32-N32</f>
        <v>258</v>
      </c>
      <c r="S32" s="56">
        <f t="shared" si="16"/>
        <v>0.77400000000000002</v>
      </c>
      <c r="U32" s="70" t="s">
        <v>113</v>
      </c>
      <c r="V32" s="70">
        <f>SUMIFS($I$11:$I$299,$C$11:$C$299,"=Avril",$F$11:$F$299,"=Prestations de services BNC")</f>
        <v>0</v>
      </c>
    </row>
    <row r="33" spans="2:22">
      <c r="B33" s="49"/>
      <c r="C33" s="49"/>
      <c r="D33" s="50"/>
      <c r="E33" s="72"/>
      <c r="F33" s="72"/>
      <c r="G33" s="74"/>
      <c r="H33" s="52" t="str">
        <f t="shared" si="0"/>
        <v xml:space="preserve"> </v>
      </c>
      <c r="I33" s="53" t="str">
        <f t="shared" si="1"/>
        <v xml:space="preserve"> </v>
      </c>
      <c r="J33" s="49"/>
      <c r="L33" s="62"/>
      <c r="M33" s="60"/>
      <c r="N33" s="61"/>
      <c r="O33" s="61"/>
      <c r="P33" s="61"/>
      <c r="Q33" s="61"/>
      <c r="R33" s="61"/>
      <c r="S33" s="61"/>
    </row>
    <row r="34" spans="2:22">
      <c r="B34" s="49"/>
      <c r="C34" s="49"/>
      <c r="D34" s="50"/>
      <c r="E34" s="72"/>
      <c r="F34" s="72"/>
      <c r="G34" s="74"/>
      <c r="H34" s="52" t="str">
        <f t="shared" si="0"/>
        <v xml:space="preserve"> </v>
      </c>
      <c r="I34" s="53" t="str">
        <f t="shared" si="1"/>
        <v xml:space="preserve"> </v>
      </c>
      <c r="J34" s="49"/>
      <c r="L34" s="62"/>
      <c r="M34" s="60"/>
      <c r="N34" s="234" t="s">
        <v>106</v>
      </c>
      <c r="O34" s="234"/>
      <c r="P34" s="234" t="s">
        <v>107</v>
      </c>
      <c r="Q34" s="234"/>
      <c r="R34" s="234" t="s">
        <v>108</v>
      </c>
      <c r="S34" s="234"/>
    </row>
    <row r="35" spans="2:22">
      <c r="B35" s="49"/>
      <c r="C35" s="49"/>
      <c r="D35" s="50"/>
      <c r="E35" s="72"/>
      <c r="F35" s="72"/>
      <c r="G35" s="74"/>
      <c r="H35" s="52" t="str">
        <f t="shared" si="0"/>
        <v xml:space="preserve"> </v>
      </c>
      <c r="I35" s="53" t="str">
        <f t="shared" si="1"/>
        <v xml:space="preserve"> </v>
      </c>
      <c r="J35" s="49"/>
      <c r="L35" s="91" t="s">
        <v>84</v>
      </c>
      <c r="M35" s="55" t="s">
        <v>55</v>
      </c>
      <c r="N35" s="56" t="s">
        <v>109</v>
      </c>
      <c r="O35" s="56" t="s">
        <v>105</v>
      </c>
      <c r="P35" s="56" t="s">
        <v>109</v>
      </c>
      <c r="Q35" s="56" t="s">
        <v>105</v>
      </c>
      <c r="R35" s="56" t="s">
        <v>109</v>
      </c>
      <c r="S35" s="56" t="s">
        <v>105</v>
      </c>
    </row>
    <row r="36" spans="2:22">
      <c r="B36" s="49"/>
      <c r="C36" s="49"/>
      <c r="D36" s="50"/>
      <c r="E36" s="72"/>
      <c r="F36" s="72"/>
      <c r="G36" s="74"/>
      <c r="H36" s="52" t="str">
        <f t="shared" si="0"/>
        <v xml:space="preserve"> </v>
      </c>
      <c r="I36" s="53" t="str">
        <f t="shared" si="1"/>
        <v xml:space="preserve"> </v>
      </c>
      <c r="J36" s="49"/>
      <c r="L36" s="96" t="str">
        <f>'Déclarations AM'!H33</f>
        <v>MICRO SOC VENT ARTIS</v>
      </c>
      <c r="M36" s="63">
        <f>'Déclarations AM'!J33</f>
        <v>0.14099999999999999</v>
      </c>
      <c r="N36" s="56">
        <f>'Déclarations AM'!K33</f>
        <v>0</v>
      </c>
      <c r="O36" s="56">
        <f>IFERROR(N36*M36," ")</f>
        <v>0</v>
      </c>
      <c r="P36" s="56">
        <f>SUMIFS($I$11:$I$299,$C$11:$C$299,"=Mai",$F$11:$F$299,"=ventes")</f>
        <v>0</v>
      </c>
      <c r="Q36" s="56">
        <f>IFERROR(P36*M36," ")</f>
        <v>0</v>
      </c>
      <c r="R36" s="56">
        <f>P36-N36</f>
        <v>0</v>
      </c>
      <c r="S36" s="56">
        <f>IFERROR(R36*M36," ")</f>
        <v>0</v>
      </c>
      <c r="U36" s="71" t="s">
        <v>84</v>
      </c>
    </row>
    <row r="37" spans="2:22">
      <c r="B37" s="49"/>
      <c r="C37" s="49"/>
      <c r="D37" s="50"/>
      <c r="E37" s="72"/>
      <c r="F37" s="72"/>
      <c r="G37" s="74"/>
      <c r="H37" s="52" t="str">
        <f t="shared" si="0"/>
        <v xml:space="preserve"> </v>
      </c>
      <c r="I37" s="53" t="str">
        <f t="shared" si="1"/>
        <v xml:space="preserve"> </v>
      </c>
      <c r="J37" s="49"/>
      <c r="L37" s="96" t="str">
        <f>'Déclarations AM'!H34</f>
        <v>MICRO SOCIAL PREST</v>
      </c>
      <c r="M37" s="63">
        <f>'Déclarations AM'!J34</f>
        <v>0.24600000000000002</v>
      </c>
      <c r="N37" s="56">
        <f>'Déclarations AM'!K34</f>
        <v>0</v>
      </c>
      <c r="O37" s="56">
        <f t="shared" ref="O37:O38" si="18">IFERROR(N37*M37," ")</f>
        <v>0</v>
      </c>
      <c r="P37" s="56">
        <f>V37+V38</f>
        <v>0</v>
      </c>
      <c r="Q37" s="56">
        <f t="shared" ref="Q37:Q38" si="19">IFERROR(P37*M37," ")</f>
        <v>0</v>
      </c>
      <c r="R37" s="56">
        <f>P37-N37</f>
        <v>0</v>
      </c>
      <c r="S37" s="56">
        <f t="shared" ref="S37:S38" si="20">IFERROR(R37*M37," ")</f>
        <v>0</v>
      </c>
      <c r="U37" s="70" t="s">
        <v>112</v>
      </c>
      <c r="V37" s="70">
        <f>SUMIFS($I$11:$I$299,$C$11:$C$299,"=Mai",$F$11:$F$299,"=Prestations de services BIC")</f>
        <v>0</v>
      </c>
    </row>
    <row r="38" spans="2:22">
      <c r="B38" s="49"/>
      <c r="C38" s="49"/>
      <c r="D38" s="50"/>
      <c r="E38" s="72"/>
      <c r="F38" s="72"/>
      <c r="G38" s="74"/>
      <c r="H38" s="52" t="str">
        <f t="shared" si="0"/>
        <v xml:space="preserve"> </v>
      </c>
      <c r="I38" s="53" t="str">
        <f t="shared" si="1"/>
        <v xml:space="preserve"> </v>
      </c>
      <c r="J38" s="49"/>
      <c r="L38" s="92" t="str">
        <f>'Déclarations AM'!H35</f>
        <v>CFP ARTISAN</v>
      </c>
      <c r="M38" s="57">
        <f>'Déclarations AM'!J35</f>
        <v>3.0000000000000001E-3</v>
      </c>
      <c r="N38" s="56">
        <f>'Déclarations AM'!K35</f>
        <v>0</v>
      </c>
      <c r="O38" s="56">
        <f t="shared" si="18"/>
        <v>0</v>
      </c>
      <c r="P38" s="56">
        <f>P36+P37</f>
        <v>0</v>
      </c>
      <c r="Q38" s="56">
        <f t="shared" si="19"/>
        <v>0</v>
      </c>
      <c r="R38" s="56">
        <f t="shared" ref="R38" si="21">P38-N38</f>
        <v>0</v>
      </c>
      <c r="S38" s="56">
        <f t="shared" si="20"/>
        <v>0</v>
      </c>
      <c r="U38" s="70" t="s">
        <v>113</v>
      </c>
      <c r="V38" s="70">
        <f>SUMIFS($I$11:$I$299,$C$11:$C$299,"=Mai",$F$11:$F$299,"=Prestations de services BNC")</f>
        <v>0</v>
      </c>
    </row>
    <row r="39" spans="2:22">
      <c r="B39" s="49"/>
      <c r="C39" s="49"/>
      <c r="D39" s="50"/>
      <c r="E39" s="72"/>
      <c r="F39" s="72"/>
      <c r="G39" s="74"/>
      <c r="H39" s="52" t="str">
        <f t="shared" si="0"/>
        <v xml:space="preserve"> </v>
      </c>
      <c r="I39" s="53" t="str">
        <f t="shared" si="1"/>
        <v xml:space="preserve"> </v>
      </c>
      <c r="J39" s="49"/>
      <c r="L39" s="64"/>
      <c r="M39" s="65"/>
      <c r="N39" s="61"/>
      <c r="O39" s="61"/>
      <c r="P39" s="61"/>
      <c r="Q39" s="61"/>
      <c r="R39" s="61"/>
      <c r="S39" s="61"/>
    </row>
    <row r="40" spans="2:22">
      <c r="B40" s="49"/>
      <c r="C40" s="49"/>
      <c r="D40" s="50"/>
      <c r="E40" s="72"/>
      <c r="F40" s="72"/>
      <c r="G40" s="74"/>
      <c r="H40" s="52" t="str">
        <f t="shared" si="0"/>
        <v xml:space="preserve"> </v>
      </c>
      <c r="I40" s="53" t="str">
        <f t="shared" si="1"/>
        <v xml:space="preserve"> </v>
      </c>
      <c r="J40" s="49"/>
      <c r="L40" s="62"/>
      <c r="M40" s="60"/>
      <c r="N40" s="234" t="s">
        <v>106</v>
      </c>
      <c r="O40" s="234"/>
      <c r="P40" s="234" t="s">
        <v>107</v>
      </c>
      <c r="Q40" s="234"/>
      <c r="R40" s="234" t="s">
        <v>108</v>
      </c>
      <c r="S40" s="234"/>
    </row>
    <row r="41" spans="2:22">
      <c r="B41" s="49"/>
      <c r="C41" s="49"/>
      <c r="D41" s="50"/>
      <c r="E41" s="72"/>
      <c r="F41" s="72"/>
      <c r="G41" s="74"/>
      <c r="H41" s="52" t="str">
        <f t="shared" si="0"/>
        <v xml:space="preserve"> </v>
      </c>
      <c r="I41" s="53" t="str">
        <f t="shared" si="1"/>
        <v xml:space="preserve"> </v>
      </c>
      <c r="J41" s="49"/>
      <c r="L41" s="91" t="s">
        <v>85</v>
      </c>
      <c r="M41" s="55" t="s">
        <v>55</v>
      </c>
      <c r="N41" s="56" t="s">
        <v>109</v>
      </c>
      <c r="O41" s="56" t="s">
        <v>105</v>
      </c>
      <c r="P41" s="56" t="s">
        <v>109</v>
      </c>
      <c r="Q41" s="56" t="s">
        <v>105</v>
      </c>
      <c r="R41" s="56" t="s">
        <v>109</v>
      </c>
      <c r="S41" s="56" t="s">
        <v>105</v>
      </c>
    </row>
    <row r="42" spans="2:22">
      <c r="B42" s="49"/>
      <c r="C42" s="49"/>
      <c r="D42" s="50"/>
      <c r="E42" s="72"/>
      <c r="F42" s="72"/>
      <c r="G42" s="74"/>
      <c r="H42" s="52" t="str">
        <f t="shared" si="0"/>
        <v xml:space="preserve"> </v>
      </c>
      <c r="I42" s="53" t="str">
        <f t="shared" si="1"/>
        <v xml:space="preserve"> </v>
      </c>
      <c r="J42" s="49"/>
      <c r="L42" s="96" t="str">
        <f>'Déclarations AM'!H39</f>
        <v>MICRO SOC VENT ARTIS</v>
      </c>
      <c r="M42" s="63">
        <f>'Déclarations AM'!J39</f>
        <v>0.14099999999999999</v>
      </c>
      <c r="N42" s="56">
        <f>'Déclarations AM'!K39</f>
        <v>0</v>
      </c>
      <c r="O42" s="56">
        <f>IFERROR(N42*M42," ")</f>
        <v>0</v>
      </c>
      <c r="P42" s="56">
        <f>SUMIFS($I$11:$I$299,$C$11:$C$299,"=Juin",$F$11:$F$299,"=ventes")</f>
        <v>0</v>
      </c>
      <c r="Q42" s="56">
        <f>IFERROR(P42*M42," ")</f>
        <v>0</v>
      </c>
      <c r="R42" s="56">
        <f>P42-N42</f>
        <v>0</v>
      </c>
      <c r="S42" s="56">
        <f>IFERROR(R42*M42," ")</f>
        <v>0</v>
      </c>
      <c r="U42" s="71" t="s">
        <v>85</v>
      </c>
    </row>
    <row r="43" spans="2:22">
      <c r="B43" s="49"/>
      <c r="C43" s="49"/>
      <c r="D43" s="50"/>
      <c r="E43" s="72"/>
      <c r="F43" s="72"/>
      <c r="G43" s="74"/>
      <c r="H43" s="52" t="str">
        <f t="shared" si="0"/>
        <v xml:space="preserve"> </v>
      </c>
      <c r="I43" s="53" t="str">
        <f t="shared" si="1"/>
        <v xml:space="preserve"> </v>
      </c>
      <c r="J43" s="49"/>
      <c r="L43" s="96" t="str">
        <f>'Déclarations AM'!H40</f>
        <v>MICRO SOCIAL PREST</v>
      </c>
      <c r="M43" s="63">
        <f>'Déclarations AM'!J40</f>
        <v>0.24600000000000002</v>
      </c>
      <c r="N43" s="56">
        <f>'Déclarations AM'!K40</f>
        <v>0</v>
      </c>
      <c r="O43" s="56">
        <f t="shared" ref="O43:O44" si="22">IFERROR(N43*M43," ")</f>
        <v>0</v>
      </c>
      <c r="P43" s="56">
        <f>V43+V44</f>
        <v>0</v>
      </c>
      <c r="Q43" s="56">
        <f t="shared" ref="Q43:Q44" si="23">IFERROR(P43*M43," ")</f>
        <v>0</v>
      </c>
      <c r="R43" s="56">
        <f>P43-N43</f>
        <v>0</v>
      </c>
      <c r="S43" s="56">
        <f t="shared" ref="S43:S44" si="24">IFERROR(R43*M43," ")</f>
        <v>0</v>
      </c>
      <c r="U43" s="70" t="s">
        <v>112</v>
      </c>
      <c r="V43" s="70">
        <f>SUMIFS($I$11:$I$299,$C$11:$C$299,"=Juin",$F$11:$F$299,"=Prestations de services BIC")</f>
        <v>0</v>
      </c>
    </row>
    <row r="44" spans="2:22">
      <c r="B44" s="49"/>
      <c r="C44" s="49"/>
      <c r="D44" s="50"/>
      <c r="E44" s="72"/>
      <c r="F44" s="72"/>
      <c r="G44" s="74"/>
      <c r="H44" s="52" t="str">
        <f t="shared" si="0"/>
        <v xml:space="preserve"> </v>
      </c>
      <c r="I44" s="53" t="str">
        <f t="shared" si="1"/>
        <v xml:space="preserve"> </v>
      </c>
      <c r="J44" s="49"/>
      <c r="L44" s="92" t="str">
        <f>'Déclarations AM'!H41</f>
        <v>CFP ARTISAN</v>
      </c>
      <c r="M44" s="57">
        <f>'Déclarations AM'!J41</f>
        <v>3.0000000000000001E-3</v>
      </c>
      <c r="N44" s="56">
        <f>'Déclarations AM'!K41</f>
        <v>0</v>
      </c>
      <c r="O44" s="56">
        <f t="shared" si="22"/>
        <v>0</v>
      </c>
      <c r="P44" s="56">
        <f>P42+P43</f>
        <v>0</v>
      </c>
      <c r="Q44" s="56">
        <f t="shared" si="23"/>
        <v>0</v>
      </c>
      <c r="R44" s="56">
        <f t="shared" ref="R44" si="25">P44-N44</f>
        <v>0</v>
      </c>
      <c r="S44" s="56">
        <f t="shared" si="24"/>
        <v>0</v>
      </c>
      <c r="U44" s="70" t="s">
        <v>113</v>
      </c>
      <c r="V44" s="70">
        <f>SUMIFS($I$11:$I$299,$C$11:$C$299,"=Juin",$F$11:$F$299,"=Prestations de services BNC")</f>
        <v>0</v>
      </c>
    </row>
    <row r="45" spans="2:22">
      <c r="B45" s="49"/>
      <c r="C45" s="49"/>
      <c r="D45" s="50"/>
      <c r="E45" s="72"/>
      <c r="F45" s="72"/>
      <c r="G45" s="74"/>
      <c r="H45" s="52" t="str">
        <f t="shared" si="0"/>
        <v xml:space="preserve"> </v>
      </c>
      <c r="I45" s="53" t="str">
        <f t="shared" si="1"/>
        <v xml:space="preserve"> </v>
      </c>
      <c r="J45" s="49"/>
      <c r="L45" s="66"/>
      <c r="M45" s="67"/>
      <c r="N45" s="68"/>
      <c r="O45" s="68"/>
      <c r="P45" s="68"/>
      <c r="Q45" s="68"/>
      <c r="R45" s="68"/>
      <c r="S45" s="68"/>
    </row>
    <row r="46" spans="2:22">
      <c r="B46" s="49"/>
      <c r="C46" s="49"/>
      <c r="D46" s="50"/>
      <c r="E46" s="72"/>
      <c r="F46" s="72"/>
      <c r="G46" s="74"/>
      <c r="H46" s="52" t="str">
        <f t="shared" si="0"/>
        <v xml:space="preserve"> </v>
      </c>
      <c r="I46" s="53" t="str">
        <f t="shared" si="1"/>
        <v xml:space="preserve"> </v>
      </c>
      <c r="J46" s="49"/>
      <c r="L46" s="64"/>
      <c r="M46" s="65"/>
      <c r="N46" s="234" t="s">
        <v>106</v>
      </c>
      <c r="O46" s="234"/>
      <c r="P46" s="234" t="s">
        <v>107</v>
      </c>
      <c r="Q46" s="234"/>
      <c r="R46" s="234" t="s">
        <v>108</v>
      </c>
      <c r="S46" s="234"/>
    </row>
    <row r="47" spans="2:22">
      <c r="B47" s="49"/>
      <c r="C47" s="49"/>
      <c r="D47" s="50"/>
      <c r="E47" s="72"/>
      <c r="F47" s="72"/>
      <c r="G47" s="74"/>
      <c r="H47" s="52" t="str">
        <f t="shared" si="0"/>
        <v xml:space="preserve"> </v>
      </c>
      <c r="I47" s="53" t="str">
        <f t="shared" si="1"/>
        <v xml:space="preserve"> </v>
      </c>
      <c r="J47" s="49"/>
      <c r="L47" s="91" t="s">
        <v>86</v>
      </c>
      <c r="M47" s="55" t="s">
        <v>55</v>
      </c>
      <c r="N47" s="56" t="s">
        <v>109</v>
      </c>
      <c r="O47" s="56" t="s">
        <v>105</v>
      </c>
      <c r="P47" s="56" t="s">
        <v>109</v>
      </c>
      <c r="Q47" s="56" t="s">
        <v>105</v>
      </c>
      <c r="R47" s="56" t="s">
        <v>109</v>
      </c>
      <c r="S47" s="56" t="s">
        <v>105</v>
      </c>
    </row>
    <row r="48" spans="2:22">
      <c r="B48" s="49"/>
      <c r="C48" s="49"/>
      <c r="D48" s="50"/>
      <c r="E48" s="72"/>
      <c r="F48" s="72"/>
      <c r="G48" s="74"/>
      <c r="H48" s="52" t="str">
        <f t="shared" si="0"/>
        <v xml:space="preserve"> </v>
      </c>
      <c r="I48" s="53" t="str">
        <f t="shared" si="1"/>
        <v xml:space="preserve"> </v>
      </c>
      <c r="J48" s="49"/>
      <c r="L48" s="92" t="str">
        <f>'Déclarations AM'!M27</f>
        <v>MICRO SOC VENT ARTIS</v>
      </c>
      <c r="M48" s="57">
        <f>'Déclarations AM'!O27</f>
        <v>0.14099999999999999</v>
      </c>
      <c r="N48" s="56">
        <f>'Déclarations AM'!P27</f>
        <v>0</v>
      </c>
      <c r="O48" s="56">
        <f>IFERROR(N48*M48," ")</f>
        <v>0</v>
      </c>
      <c r="P48" s="56">
        <f>SUMIFS($I$11:$I$299,$C$11:$C$299,"=Juillet",$F$11:$F$299,"=ventes")</f>
        <v>0</v>
      </c>
      <c r="Q48" s="56">
        <f>IFERROR(P48*M48," ")</f>
        <v>0</v>
      </c>
      <c r="R48" s="56">
        <f>P48-N48</f>
        <v>0</v>
      </c>
      <c r="S48" s="56">
        <f>IFERROR(R48*M48," ")</f>
        <v>0</v>
      </c>
      <c r="U48" s="71" t="s">
        <v>86</v>
      </c>
    </row>
    <row r="49" spans="2:22">
      <c r="B49" s="49"/>
      <c r="C49" s="49"/>
      <c r="D49" s="50"/>
      <c r="E49" s="72"/>
      <c r="F49" s="72"/>
      <c r="G49" s="74"/>
      <c r="H49" s="52" t="str">
        <f t="shared" si="0"/>
        <v xml:space="preserve"> </v>
      </c>
      <c r="I49" s="53" t="str">
        <f t="shared" si="1"/>
        <v xml:space="preserve"> </v>
      </c>
      <c r="J49" s="49"/>
      <c r="L49" s="92" t="str">
        <f>'Déclarations AM'!M28</f>
        <v>MICRO SOCIAL PREST</v>
      </c>
      <c r="M49" s="57">
        <f>'Déclarations AM'!O28</f>
        <v>0.24600000000000002</v>
      </c>
      <c r="N49" s="56">
        <f>'Déclarations AM'!P28</f>
        <v>0</v>
      </c>
      <c r="O49" s="56">
        <f t="shared" ref="O49:O50" si="26">IFERROR(N49*M49," ")</f>
        <v>0</v>
      </c>
      <c r="P49" s="56">
        <f>V49+V50</f>
        <v>0</v>
      </c>
      <c r="Q49" s="56">
        <f t="shared" ref="Q49:Q50" si="27">IFERROR(P49*M49," ")</f>
        <v>0</v>
      </c>
      <c r="R49" s="56">
        <f>P49-N49</f>
        <v>0</v>
      </c>
      <c r="S49" s="56">
        <f t="shared" ref="S49:S50" si="28">IFERROR(R49*M49," ")</f>
        <v>0</v>
      </c>
      <c r="U49" s="70" t="s">
        <v>112</v>
      </c>
      <c r="V49" s="70">
        <f>SUMIFS($I$11:$I$299,$C$11:$C$299,"=Juillet",$F$11:$F$299,"=Prestations de services BIC")</f>
        <v>0</v>
      </c>
    </row>
    <row r="50" spans="2:22">
      <c r="B50" s="49"/>
      <c r="C50" s="49"/>
      <c r="D50" s="50"/>
      <c r="E50" s="72"/>
      <c r="F50" s="72"/>
      <c r="G50" s="74"/>
      <c r="H50" s="52" t="str">
        <f t="shared" si="0"/>
        <v xml:space="preserve"> </v>
      </c>
      <c r="I50" s="53" t="str">
        <f t="shared" si="1"/>
        <v xml:space="preserve"> </v>
      </c>
      <c r="J50" s="49"/>
      <c r="L50" s="92" t="str">
        <f>'Déclarations AM'!M29</f>
        <v>CFP ARTISAN</v>
      </c>
      <c r="M50" s="57">
        <f>'Déclarations AM'!O29</f>
        <v>3.0000000000000001E-3</v>
      </c>
      <c r="N50" s="56">
        <f>'Déclarations AM'!P29</f>
        <v>0</v>
      </c>
      <c r="O50" s="56">
        <f t="shared" si="26"/>
        <v>0</v>
      </c>
      <c r="P50" s="56">
        <f>P48+P49</f>
        <v>0</v>
      </c>
      <c r="Q50" s="56">
        <f t="shared" si="27"/>
        <v>0</v>
      </c>
      <c r="R50" s="56">
        <f t="shared" ref="R50" si="29">P50-N50</f>
        <v>0</v>
      </c>
      <c r="S50" s="56">
        <f t="shared" si="28"/>
        <v>0</v>
      </c>
      <c r="U50" s="70" t="s">
        <v>113</v>
      </c>
      <c r="V50" s="70">
        <f>SUMIFS($I$11:$I$299,$C$11:$C$299,"=Juillet",$F$11:$F$299,"=Prestations de services BNC")</f>
        <v>0</v>
      </c>
    </row>
    <row r="51" spans="2:22">
      <c r="B51" s="49"/>
      <c r="C51" s="49"/>
      <c r="D51" s="50"/>
      <c r="E51" s="72"/>
      <c r="F51" s="72"/>
      <c r="G51" s="74"/>
      <c r="H51" s="52" t="str">
        <f t="shared" si="0"/>
        <v xml:space="preserve"> </v>
      </c>
      <c r="I51" s="53" t="str">
        <f t="shared" si="1"/>
        <v xml:space="preserve"> </v>
      </c>
      <c r="J51" s="49"/>
      <c r="L51" s="66"/>
      <c r="M51" s="67"/>
      <c r="N51" s="69"/>
      <c r="O51" s="69"/>
      <c r="P51" s="69"/>
      <c r="Q51" s="69"/>
      <c r="R51" s="69"/>
      <c r="S51" s="69"/>
    </row>
    <row r="52" spans="2:22">
      <c r="B52" s="49"/>
      <c r="C52" s="49"/>
      <c r="D52" s="50"/>
      <c r="E52" s="72"/>
      <c r="F52" s="72"/>
      <c r="G52" s="74"/>
      <c r="H52" s="52" t="str">
        <f t="shared" si="0"/>
        <v xml:space="preserve"> </v>
      </c>
      <c r="I52" s="53" t="str">
        <f t="shared" si="1"/>
        <v xml:space="preserve"> </v>
      </c>
      <c r="J52" s="49"/>
      <c r="L52" s="64"/>
      <c r="M52" s="65"/>
      <c r="N52" s="234" t="s">
        <v>106</v>
      </c>
      <c r="O52" s="234"/>
      <c r="P52" s="234" t="s">
        <v>107</v>
      </c>
      <c r="Q52" s="234"/>
      <c r="R52" s="234" t="s">
        <v>108</v>
      </c>
      <c r="S52" s="234"/>
    </row>
    <row r="53" spans="2:22">
      <c r="B53" s="49"/>
      <c r="C53" s="49"/>
      <c r="D53" s="50"/>
      <c r="E53" s="72"/>
      <c r="F53" s="72"/>
      <c r="G53" s="74"/>
      <c r="H53" s="52" t="str">
        <f t="shared" si="0"/>
        <v xml:space="preserve"> </v>
      </c>
      <c r="I53" s="53" t="str">
        <f t="shared" si="1"/>
        <v xml:space="preserve"> </v>
      </c>
      <c r="J53" s="49"/>
      <c r="L53" s="91" t="s">
        <v>87</v>
      </c>
      <c r="M53" s="55" t="s">
        <v>55</v>
      </c>
      <c r="N53" s="56" t="s">
        <v>109</v>
      </c>
      <c r="O53" s="56" t="s">
        <v>105</v>
      </c>
      <c r="P53" s="56" t="s">
        <v>109</v>
      </c>
      <c r="Q53" s="56" t="s">
        <v>105</v>
      </c>
      <c r="R53" s="56" t="s">
        <v>109</v>
      </c>
      <c r="S53" s="56" t="s">
        <v>105</v>
      </c>
    </row>
    <row r="54" spans="2:22">
      <c r="B54" s="49"/>
      <c r="C54" s="49"/>
      <c r="D54" s="50"/>
      <c r="E54" s="72"/>
      <c r="F54" s="72"/>
      <c r="G54" s="74"/>
      <c r="H54" s="52" t="str">
        <f t="shared" si="0"/>
        <v xml:space="preserve"> </v>
      </c>
      <c r="I54" s="53" t="str">
        <f t="shared" si="1"/>
        <v xml:space="preserve"> </v>
      </c>
      <c r="J54" s="49"/>
      <c r="L54" s="92" t="str">
        <f>'Déclarations AM'!M33</f>
        <v>MICRO SOC VENT ARTIS</v>
      </c>
      <c r="M54" s="57">
        <f>'Déclarations AM'!O33</f>
        <v>0.14099999999999999</v>
      </c>
      <c r="N54" s="56">
        <f>'Déclarations AM'!P33</f>
        <v>0</v>
      </c>
      <c r="O54" s="56">
        <f>IFERROR(N54*M54," ")</f>
        <v>0</v>
      </c>
      <c r="P54" s="56">
        <f>SUMIFS($I$11:$I$299,$C$11:$C$299,"=Août",$F$11:$F$299,"=ventes")</f>
        <v>0</v>
      </c>
      <c r="Q54" s="56">
        <f>IFERROR(P54*M54," ")</f>
        <v>0</v>
      </c>
      <c r="R54" s="56">
        <f>P54-N54</f>
        <v>0</v>
      </c>
      <c r="S54" s="56">
        <f>IFERROR(R54*M54," ")</f>
        <v>0</v>
      </c>
      <c r="U54" s="71" t="s">
        <v>87</v>
      </c>
    </row>
    <row r="55" spans="2:22">
      <c r="B55" s="49"/>
      <c r="C55" s="49"/>
      <c r="D55" s="50"/>
      <c r="E55" s="72"/>
      <c r="F55" s="72"/>
      <c r="G55" s="74"/>
      <c r="H55" s="52" t="str">
        <f t="shared" si="0"/>
        <v xml:space="preserve"> </v>
      </c>
      <c r="I55" s="53" t="str">
        <f t="shared" si="1"/>
        <v xml:space="preserve"> </v>
      </c>
      <c r="J55" s="49"/>
      <c r="L55" s="92" t="str">
        <f>'Déclarations AM'!M34</f>
        <v>MICRO SOCIAL PREST</v>
      </c>
      <c r="M55" s="57">
        <f>'Déclarations AM'!O34</f>
        <v>0.24600000000000002</v>
      </c>
      <c r="N55" s="56">
        <f>'Déclarations AM'!P34</f>
        <v>0</v>
      </c>
      <c r="O55" s="56">
        <f t="shared" ref="O55:O56" si="30">IFERROR(N55*M55," ")</f>
        <v>0</v>
      </c>
      <c r="P55" s="56">
        <f>V55+V56</f>
        <v>0</v>
      </c>
      <c r="Q55" s="56">
        <f t="shared" ref="Q55:Q56" si="31">IFERROR(P55*M55," ")</f>
        <v>0</v>
      </c>
      <c r="R55" s="56">
        <f>P55-N55</f>
        <v>0</v>
      </c>
      <c r="S55" s="56">
        <f t="shared" ref="S55:S56" si="32">IFERROR(R55*M55," ")</f>
        <v>0</v>
      </c>
      <c r="U55" s="70" t="s">
        <v>112</v>
      </c>
      <c r="V55" s="70">
        <f>SUMIFS($I$11:$I$299,$C$11:$C$299,"=Août",$F$11:$F$299,"=Prestations de services BIC")</f>
        <v>0</v>
      </c>
    </row>
    <row r="56" spans="2:22">
      <c r="B56" s="49"/>
      <c r="C56" s="49"/>
      <c r="D56" s="50"/>
      <c r="E56" s="72"/>
      <c r="F56" s="72"/>
      <c r="G56" s="74"/>
      <c r="H56" s="52" t="str">
        <f t="shared" si="0"/>
        <v xml:space="preserve"> </v>
      </c>
      <c r="I56" s="53" t="str">
        <f t="shared" si="1"/>
        <v xml:space="preserve"> </v>
      </c>
      <c r="J56" s="49"/>
      <c r="L56" s="92" t="str">
        <f>'Déclarations AM'!M35</f>
        <v>CFP ARTISAN</v>
      </c>
      <c r="M56" s="57">
        <f>'Déclarations AM'!O35</f>
        <v>3.0000000000000001E-3</v>
      </c>
      <c r="N56" s="56">
        <f>'Déclarations AM'!P35</f>
        <v>0</v>
      </c>
      <c r="O56" s="56">
        <f t="shared" si="30"/>
        <v>0</v>
      </c>
      <c r="P56" s="56">
        <f>P54+P55</f>
        <v>0</v>
      </c>
      <c r="Q56" s="56">
        <f t="shared" si="31"/>
        <v>0</v>
      </c>
      <c r="R56" s="56">
        <f t="shared" ref="R56" si="33">P56-N56</f>
        <v>0</v>
      </c>
      <c r="S56" s="56">
        <f t="shared" si="32"/>
        <v>0</v>
      </c>
      <c r="U56" s="70" t="s">
        <v>113</v>
      </c>
      <c r="V56" s="70">
        <f>SUMIFS($I$11:$I$299,$C$11:$C$299,"=Août",$F$11:$F$299,"=Prestations de services BNC")</f>
        <v>0</v>
      </c>
    </row>
    <row r="57" spans="2:22">
      <c r="B57" s="49"/>
      <c r="C57" s="49"/>
      <c r="D57" s="50"/>
      <c r="E57" s="72"/>
      <c r="F57" s="72"/>
      <c r="G57" s="74"/>
      <c r="H57" s="52" t="str">
        <f t="shared" si="0"/>
        <v xml:space="preserve"> </v>
      </c>
      <c r="I57" s="53" t="str">
        <f t="shared" si="1"/>
        <v xml:space="preserve"> </v>
      </c>
      <c r="J57" s="49"/>
      <c r="L57" s="62"/>
      <c r="M57" s="60"/>
      <c r="N57" s="61"/>
      <c r="O57" s="61"/>
      <c r="P57" s="61"/>
      <c r="Q57" s="61"/>
      <c r="R57" s="61"/>
      <c r="S57" s="61"/>
    </row>
    <row r="58" spans="2:22">
      <c r="B58" s="49"/>
      <c r="C58" s="49"/>
      <c r="D58" s="50"/>
      <c r="E58" s="72"/>
      <c r="F58" s="72"/>
      <c r="G58" s="74"/>
      <c r="H58" s="52" t="str">
        <f t="shared" si="0"/>
        <v xml:space="preserve"> </v>
      </c>
      <c r="I58" s="53" t="str">
        <f t="shared" si="1"/>
        <v xml:space="preserve"> </v>
      </c>
      <c r="J58" s="49"/>
      <c r="L58" s="64"/>
      <c r="M58" s="65"/>
      <c r="N58" s="234" t="s">
        <v>106</v>
      </c>
      <c r="O58" s="234"/>
      <c r="P58" s="234" t="s">
        <v>107</v>
      </c>
      <c r="Q58" s="234"/>
      <c r="R58" s="234" t="s">
        <v>108</v>
      </c>
      <c r="S58" s="234"/>
    </row>
    <row r="59" spans="2:22">
      <c r="B59" s="49"/>
      <c r="C59" s="49"/>
      <c r="D59" s="50"/>
      <c r="E59" s="72"/>
      <c r="F59" s="72"/>
      <c r="G59" s="74"/>
      <c r="H59" s="52" t="str">
        <f t="shared" si="0"/>
        <v xml:space="preserve"> </v>
      </c>
      <c r="I59" s="53" t="str">
        <f t="shared" si="1"/>
        <v xml:space="preserve"> </v>
      </c>
      <c r="J59" s="49"/>
      <c r="L59" s="91" t="s">
        <v>88</v>
      </c>
      <c r="M59" s="55" t="s">
        <v>55</v>
      </c>
      <c r="N59" s="56" t="s">
        <v>109</v>
      </c>
      <c r="O59" s="56" t="s">
        <v>105</v>
      </c>
      <c r="P59" s="56" t="s">
        <v>109</v>
      </c>
      <c r="Q59" s="56" t="s">
        <v>105</v>
      </c>
      <c r="R59" s="56" t="s">
        <v>109</v>
      </c>
      <c r="S59" s="56" t="s">
        <v>105</v>
      </c>
    </row>
    <row r="60" spans="2:22">
      <c r="B60" s="49"/>
      <c r="C60" s="49"/>
      <c r="D60" s="50"/>
      <c r="E60" s="72"/>
      <c r="F60" s="72"/>
      <c r="G60" s="74"/>
      <c r="H60" s="52" t="str">
        <f t="shared" si="0"/>
        <v xml:space="preserve"> </v>
      </c>
      <c r="I60" s="53" t="str">
        <f t="shared" si="1"/>
        <v xml:space="preserve"> </v>
      </c>
      <c r="J60" s="49"/>
      <c r="L60" s="92" t="str">
        <f>'Déclarations AM'!M39</f>
        <v>MICRO SOC VENT ARTIS</v>
      </c>
      <c r="M60" s="57">
        <f>'Déclarations AM'!O39</f>
        <v>0.14099999999999999</v>
      </c>
      <c r="N60" s="56">
        <f>'Déclarations AM'!P39</f>
        <v>0</v>
      </c>
      <c r="O60" s="56">
        <f>IFERROR(N60*M60," ")</f>
        <v>0</v>
      </c>
      <c r="P60" s="56">
        <f>SUMIFS($I$11:$I$299,$C$11:$C$299,"=Septembre",$F$11:$F$299,"=ventes")</f>
        <v>0</v>
      </c>
      <c r="Q60" s="56">
        <f>IFERROR(P60*M60," ")</f>
        <v>0</v>
      </c>
      <c r="R60" s="56">
        <f>P60-N60</f>
        <v>0</v>
      </c>
      <c r="S60" s="56">
        <f>IFERROR(R60*M60," ")</f>
        <v>0</v>
      </c>
      <c r="U60" s="71" t="s">
        <v>88</v>
      </c>
    </row>
    <row r="61" spans="2:22">
      <c r="B61" s="49"/>
      <c r="C61" s="49"/>
      <c r="D61" s="50"/>
      <c r="E61" s="72"/>
      <c r="F61" s="72"/>
      <c r="G61" s="74"/>
      <c r="H61" s="52" t="str">
        <f t="shared" si="0"/>
        <v xml:space="preserve"> </v>
      </c>
      <c r="I61" s="53" t="str">
        <f t="shared" si="1"/>
        <v xml:space="preserve"> </v>
      </c>
      <c r="J61" s="49"/>
      <c r="L61" s="92" t="str">
        <f>'Déclarations AM'!M40</f>
        <v>MICRO SOCIAL PREST</v>
      </c>
      <c r="M61" s="57">
        <f>'Déclarations AM'!O40</f>
        <v>0.24600000000000002</v>
      </c>
      <c r="N61" s="56">
        <f>'Déclarations AM'!P40</f>
        <v>0</v>
      </c>
      <c r="O61" s="56">
        <f t="shared" ref="O61:O62" si="34">IFERROR(N61*M61," ")</f>
        <v>0</v>
      </c>
      <c r="P61" s="56">
        <f>V61+V62</f>
        <v>0</v>
      </c>
      <c r="Q61" s="56">
        <f t="shared" ref="Q61:Q62" si="35">IFERROR(P61*M61," ")</f>
        <v>0</v>
      </c>
      <c r="R61" s="56">
        <f>P61-N61</f>
        <v>0</v>
      </c>
      <c r="S61" s="56">
        <f t="shared" ref="S61:S62" si="36">IFERROR(R61*M61," ")</f>
        <v>0</v>
      </c>
      <c r="U61" s="70" t="s">
        <v>112</v>
      </c>
      <c r="V61" s="70">
        <f>SUMIFS($I$11:$I$299,$C$11:$C$299,"=Septembre",$F$11:$F$299,"=Prestations de services BIC")</f>
        <v>0</v>
      </c>
    </row>
    <row r="62" spans="2:22">
      <c r="B62" s="49"/>
      <c r="C62" s="49"/>
      <c r="D62" s="50"/>
      <c r="E62" s="72"/>
      <c r="F62" s="72"/>
      <c r="G62" s="74"/>
      <c r="H62" s="52" t="str">
        <f t="shared" si="0"/>
        <v xml:space="preserve"> </v>
      </c>
      <c r="I62" s="53" t="str">
        <f t="shared" si="1"/>
        <v xml:space="preserve"> </v>
      </c>
      <c r="J62" s="49"/>
      <c r="L62" s="92" t="str">
        <f>'Déclarations AM'!M41</f>
        <v>CFP ARTISAN</v>
      </c>
      <c r="M62" s="57">
        <f>'Déclarations AM'!O41</f>
        <v>3.0000000000000001E-3</v>
      </c>
      <c r="N62" s="56">
        <f>'Déclarations AM'!P41</f>
        <v>0</v>
      </c>
      <c r="O62" s="56">
        <f t="shared" si="34"/>
        <v>0</v>
      </c>
      <c r="P62" s="56">
        <f>P60+P61</f>
        <v>0</v>
      </c>
      <c r="Q62" s="56">
        <f t="shared" si="35"/>
        <v>0</v>
      </c>
      <c r="R62" s="56">
        <f t="shared" ref="R62" si="37">P62-N62</f>
        <v>0</v>
      </c>
      <c r="S62" s="56">
        <f t="shared" si="36"/>
        <v>0</v>
      </c>
      <c r="U62" s="70" t="s">
        <v>113</v>
      </c>
      <c r="V62" s="70">
        <f>SUMIFS($I$11:$I$299,$C$11:$C$299,"=Septembre",$F$11:$F$299,"=Prestations de services BNC")</f>
        <v>0</v>
      </c>
    </row>
    <row r="63" spans="2:22">
      <c r="B63" s="49"/>
      <c r="C63" s="49"/>
      <c r="D63" s="50"/>
      <c r="E63" s="72"/>
      <c r="F63" s="72"/>
      <c r="G63" s="74"/>
      <c r="H63" s="52" t="str">
        <f t="shared" si="0"/>
        <v xml:space="preserve"> </v>
      </c>
      <c r="I63" s="53" t="str">
        <f t="shared" si="1"/>
        <v xml:space="preserve"> </v>
      </c>
      <c r="J63" s="49"/>
      <c r="L63" s="62"/>
      <c r="M63" s="60"/>
      <c r="N63" s="61"/>
      <c r="O63" s="61"/>
      <c r="P63" s="61"/>
      <c r="Q63" s="61"/>
      <c r="R63" s="61"/>
      <c r="S63" s="61"/>
    </row>
    <row r="64" spans="2:22">
      <c r="B64" s="49"/>
      <c r="C64" s="49"/>
      <c r="D64" s="50"/>
      <c r="E64" s="72"/>
      <c r="F64" s="72"/>
      <c r="G64" s="74"/>
      <c r="H64" s="52" t="str">
        <f t="shared" si="0"/>
        <v xml:space="preserve"> </v>
      </c>
      <c r="I64" s="53" t="str">
        <f t="shared" si="1"/>
        <v xml:space="preserve"> </v>
      </c>
      <c r="J64" s="49"/>
      <c r="L64" s="62"/>
      <c r="M64" s="60"/>
      <c r="N64" s="234" t="s">
        <v>106</v>
      </c>
      <c r="O64" s="234"/>
      <c r="P64" s="234" t="s">
        <v>107</v>
      </c>
      <c r="Q64" s="234"/>
      <c r="R64" s="234" t="s">
        <v>108</v>
      </c>
      <c r="S64" s="234"/>
    </row>
    <row r="65" spans="2:22">
      <c r="B65" s="49"/>
      <c r="C65" s="49"/>
      <c r="D65" s="50"/>
      <c r="E65" s="72"/>
      <c r="F65" s="72"/>
      <c r="G65" s="74"/>
      <c r="H65" s="52" t="str">
        <f t="shared" si="0"/>
        <v xml:space="preserve"> </v>
      </c>
      <c r="I65" s="53" t="str">
        <f t="shared" si="1"/>
        <v xml:space="preserve"> </v>
      </c>
      <c r="J65" s="49"/>
      <c r="L65" s="95" t="s">
        <v>89</v>
      </c>
      <c r="M65" s="55" t="s">
        <v>55</v>
      </c>
      <c r="N65" s="56" t="s">
        <v>109</v>
      </c>
      <c r="O65" s="56" t="s">
        <v>105</v>
      </c>
      <c r="P65" s="56" t="s">
        <v>109</v>
      </c>
      <c r="Q65" s="56" t="s">
        <v>105</v>
      </c>
      <c r="R65" s="56" t="s">
        <v>109</v>
      </c>
      <c r="S65" s="56" t="s">
        <v>105</v>
      </c>
    </row>
    <row r="66" spans="2:22">
      <c r="B66" s="49"/>
      <c r="C66" s="49"/>
      <c r="D66" s="50"/>
      <c r="E66" s="72"/>
      <c r="F66" s="72"/>
      <c r="G66" s="74"/>
      <c r="H66" s="52" t="str">
        <f t="shared" si="0"/>
        <v xml:space="preserve"> </v>
      </c>
      <c r="I66" s="53" t="str">
        <f t="shared" si="1"/>
        <v xml:space="preserve"> </v>
      </c>
      <c r="J66" s="49"/>
      <c r="L66" s="96" t="str">
        <f>'Déclarations AM'!R27</f>
        <v>MICRO SOC VENT ARTIS</v>
      </c>
      <c r="M66" s="63">
        <f>'Déclarations AM'!T27</f>
        <v>0.14099999999999999</v>
      </c>
      <c r="N66" s="56">
        <f>'Déclarations AM'!U27</f>
        <v>0</v>
      </c>
      <c r="O66" s="56">
        <f>IFERROR(N66*M66," ")</f>
        <v>0</v>
      </c>
      <c r="P66" s="56">
        <f>SUMIFS($I$11:$I$299,$C$11:$C$299,"=Octobre",$F$11:$F$299,"=ventes")</f>
        <v>0</v>
      </c>
      <c r="Q66" s="56">
        <f>IFERROR(P66*M66," ")</f>
        <v>0</v>
      </c>
      <c r="R66" s="56">
        <f>P66-N66</f>
        <v>0</v>
      </c>
      <c r="S66" s="56">
        <f>IFERROR(R66*M66," ")</f>
        <v>0</v>
      </c>
      <c r="U66" s="71" t="s">
        <v>89</v>
      </c>
    </row>
    <row r="67" spans="2:22">
      <c r="B67" s="49"/>
      <c r="C67" s="49"/>
      <c r="D67" s="50"/>
      <c r="E67" s="72"/>
      <c r="F67" s="72"/>
      <c r="G67" s="74"/>
      <c r="H67" s="52" t="str">
        <f t="shared" si="0"/>
        <v xml:space="preserve"> </v>
      </c>
      <c r="I67" s="53" t="str">
        <f t="shared" si="1"/>
        <v xml:space="preserve"> </v>
      </c>
      <c r="J67" s="49"/>
      <c r="L67" s="96" t="str">
        <f>'Déclarations AM'!R28</f>
        <v>MICRO SOCIAL PREST</v>
      </c>
      <c r="M67" s="57">
        <f>'Déclarations AM'!T28</f>
        <v>0.24600000000000002</v>
      </c>
      <c r="N67" s="56">
        <f>'Déclarations AM'!U28</f>
        <v>0</v>
      </c>
      <c r="O67" s="56">
        <f t="shared" ref="O67:O68" si="38">IFERROR(N67*M67," ")</f>
        <v>0</v>
      </c>
      <c r="P67" s="56">
        <f>V67+V68</f>
        <v>0</v>
      </c>
      <c r="Q67" s="56">
        <f t="shared" ref="Q67:Q68" si="39">IFERROR(P67*M67," ")</f>
        <v>0</v>
      </c>
      <c r="R67" s="56">
        <f>P67-N67</f>
        <v>0</v>
      </c>
      <c r="S67" s="56">
        <f t="shared" ref="S67:S68" si="40">IFERROR(R67*M67," ")</f>
        <v>0</v>
      </c>
      <c r="U67" s="70" t="s">
        <v>112</v>
      </c>
      <c r="V67" s="70">
        <f>SUMIFS($I$11:$I$299,$C$11:$C$299,"=Octobre",$F$11:$F$299,"=Prestations de services BIC")</f>
        <v>0</v>
      </c>
    </row>
    <row r="68" spans="2:22">
      <c r="B68" s="49"/>
      <c r="C68" s="49"/>
      <c r="D68" s="50"/>
      <c r="E68" s="72"/>
      <c r="F68" s="72"/>
      <c r="G68" s="74"/>
      <c r="H68" s="52" t="str">
        <f t="shared" si="0"/>
        <v xml:space="preserve"> </v>
      </c>
      <c r="I68" s="53" t="str">
        <f t="shared" si="1"/>
        <v xml:space="preserve"> </v>
      </c>
      <c r="J68" s="49"/>
      <c r="L68" s="96" t="str">
        <f>'Déclarations AM'!R29</f>
        <v>CFP ARTISAN</v>
      </c>
      <c r="M68" s="57">
        <f>'Déclarations AM'!T29</f>
        <v>3.0000000000000001E-3</v>
      </c>
      <c r="N68" s="56">
        <f>'Déclarations AM'!U29</f>
        <v>0</v>
      </c>
      <c r="O68" s="56">
        <f t="shared" si="38"/>
        <v>0</v>
      </c>
      <c r="P68" s="56">
        <f>P66+P67</f>
        <v>0</v>
      </c>
      <c r="Q68" s="56">
        <f t="shared" si="39"/>
        <v>0</v>
      </c>
      <c r="R68" s="56">
        <f t="shared" ref="R68" si="41">P68-N68</f>
        <v>0</v>
      </c>
      <c r="S68" s="56">
        <f t="shared" si="40"/>
        <v>0</v>
      </c>
      <c r="U68" s="70" t="s">
        <v>113</v>
      </c>
      <c r="V68" s="70">
        <f>SUMIFS($I$11:$I$299,$C$11:$C$299,"=Octobre",$F$11:$F$299,"=Prestations de services BNC")</f>
        <v>0</v>
      </c>
    </row>
    <row r="69" spans="2:22">
      <c r="B69" s="49"/>
      <c r="C69" s="49"/>
      <c r="D69" s="50"/>
      <c r="E69" s="72"/>
      <c r="F69" s="72"/>
      <c r="G69" s="74"/>
      <c r="H69" s="52" t="str">
        <f t="shared" si="0"/>
        <v xml:space="preserve"> </v>
      </c>
      <c r="I69" s="53" t="str">
        <f t="shared" si="1"/>
        <v xml:space="preserve"> </v>
      </c>
      <c r="J69" s="49"/>
      <c r="L69" s="62"/>
      <c r="M69" s="60"/>
      <c r="N69" s="61"/>
      <c r="O69" s="61"/>
      <c r="P69" s="61"/>
      <c r="Q69" s="61"/>
      <c r="R69" s="61"/>
      <c r="S69" s="61"/>
    </row>
    <row r="70" spans="2:22">
      <c r="B70" s="49"/>
      <c r="C70" s="49"/>
      <c r="D70" s="50"/>
      <c r="E70" s="72"/>
      <c r="F70" s="72"/>
      <c r="G70" s="74"/>
      <c r="H70" s="52" t="str">
        <f t="shared" si="0"/>
        <v xml:space="preserve"> </v>
      </c>
      <c r="I70" s="53" t="str">
        <f t="shared" si="1"/>
        <v xml:space="preserve"> </v>
      </c>
      <c r="J70" s="49"/>
      <c r="L70" s="62"/>
      <c r="M70" s="60"/>
      <c r="N70" s="234" t="s">
        <v>106</v>
      </c>
      <c r="O70" s="234"/>
      <c r="P70" s="234" t="s">
        <v>107</v>
      </c>
      <c r="Q70" s="234"/>
      <c r="R70" s="234" t="s">
        <v>108</v>
      </c>
      <c r="S70" s="234"/>
    </row>
    <row r="71" spans="2:22">
      <c r="B71" s="49"/>
      <c r="C71" s="49"/>
      <c r="D71" s="50"/>
      <c r="E71" s="72"/>
      <c r="F71" s="72"/>
      <c r="G71" s="74"/>
      <c r="H71" s="52" t="str">
        <f t="shared" si="0"/>
        <v xml:space="preserve"> </v>
      </c>
      <c r="I71" s="53" t="str">
        <f t="shared" si="1"/>
        <v xml:space="preserve"> </v>
      </c>
      <c r="J71" s="49"/>
      <c r="L71" s="95" t="s">
        <v>90</v>
      </c>
      <c r="M71" s="55" t="s">
        <v>55</v>
      </c>
      <c r="N71" s="56" t="s">
        <v>109</v>
      </c>
      <c r="O71" s="56" t="s">
        <v>105</v>
      </c>
      <c r="P71" s="56" t="s">
        <v>109</v>
      </c>
      <c r="Q71" s="56" t="s">
        <v>105</v>
      </c>
      <c r="R71" s="56" t="s">
        <v>109</v>
      </c>
      <c r="S71" s="56" t="s">
        <v>105</v>
      </c>
    </row>
    <row r="72" spans="2:22">
      <c r="B72" s="49"/>
      <c r="C72" s="49"/>
      <c r="D72" s="50"/>
      <c r="E72" s="72"/>
      <c r="F72" s="72"/>
      <c r="G72" s="74"/>
      <c r="H72" s="52" t="str">
        <f t="shared" si="0"/>
        <v xml:space="preserve"> </v>
      </c>
      <c r="I72" s="53" t="str">
        <f t="shared" si="1"/>
        <v xml:space="preserve"> </v>
      </c>
      <c r="J72" s="49"/>
      <c r="L72" s="96" t="str">
        <f>'Déclarations AM'!R33</f>
        <v>MICRO SOC VENT ARTIS</v>
      </c>
      <c r="M72" s="63">
        <f>'Déclarations AM'!T33</f>
        <v>0.14099999999999999</v>
      </c>
      <c r="N72" s="56">
        <f>'Déclarations AM'!U33</f>
        <v>0</v>
      </c>
      <c r="O72" s="56">
        <f>IFERROR(N72*M72," ")</f>
        <v>0</v>
      </c>
      <c r="P72" s="56">
        <f>SUMIFS($I$11:$I$299,$C$11:$C$299,"=Novembre",$F$11:$F$299,"=ventes")</f>
        <v>0</v>
      </c>
      <c r="Q72" s="56">
        <f>IFERROR(P72*M72," ")</f>
        <v>0</v>
      </c>
      <c r="R72" s="56">
        <f>P72-N72</f>
        <v>0</v>
      </c>
      <c r="S72" s="56">
        <f>IFERROR(R72*M72," ")</f>
        <v>0</v>
      </c>
      <c r="U72" s="71" t="s">
        <v>90</v>
      </c>
    </row>
    <row r="73" spans="2:22">
      <c r="B73" s="49"/>
      <c r="C73" s="49"/>
      <c r="D73" s="50"/>
      <c r="E73" s="72"/>
      <c r="F73" s="72"/>
      <c r="G73" s="74"/>
      <c r="H73" s="52" t="str">
        <f t="shared" si="0"/>
        <v xml:space="preserve"> </v>
      </c>
      <c r="I73" s="53" t="str">
        <f t="shared" si="1"/>
        <v xml:space="preserve"> </v>
      </c>
      <c r="J73" s="49"/>
      <c r="L73" s="96" t="str">
        <f>'Déclarations AM'!R34</f>
        <v>MICRO SOCIAL PREST</v>
      </c>
      <c r="M73" s="57">
        <f>'Déclarations AM'!T34</f>
        <v>0.24600000000000002</v>
      </c>
      <c r="N73" s="56">
        <f>'Déclarations AM'!U34</f>
        <v>0</v>
      </c>
      <c r="O73" s="56">
        <f>IFERROR(N73*M73," ")</f>
        <v>0</v>
      </c>
      <c r="P73" s="56">
        <f>V73+V74</f>
        <v>0</v>
      </c>
      <c r="Q73" s="56">
        <f t="shared" ref="Q73:Q74" si="42">IFERROR(P73*M73," ")</f>
        <v>0</v>
      </c>
      <c r="R73" s="56">
        <f>P73-N73</f>
        <v>0</v>
      </c>
      <c r="S73" s="56">
        <f t="shared" ref="S73:S74" si="43">IFERROR(R73*M73," ")</f>
        <v>0</v>
      </c>
      <c r="U73" s="70" t="s">
        <v>112</v>
      </c>
      <c r="V73" s="70">
        <f>SUMIFS($I$11:$I$299,$C$11:$C$299,"=Novembre",$F$11:$F$299,"=Prestations de services BIC")</f>
        <v>0</v>
      </c>
    </row>
    <row r="74" spans="2:22">
      <c r="B74" s="49"/>
      <c r="C74" s="49"/>
      <c r="D74" s="50"/>
      <c r="E74" s="72"/>
      <c r="F74" s="72"/>
      <c r="G74" s="74"/>
      <c r="H74" s="52" t="str">
        <f t="shared" si="0"/>
        <v xml:space="preserve"> </v>
      </c>
      <c r="I74" s="53" t="str">
        <f t="shared" si="1"/>
        <v xml:space="preserve"> </v>
      </c>
      <c r="J74" s="49"/>
      <c r="L74" s="96" t="str">
        <f>'Déclarations AM'!R35</f>
        <v>CFP ARTISAN</v>
      </c>
      <c r="M74" s="57">
        <f>'Déclarations AM'!T35</f>
        <v>3.0000000000000001E-3</v>
      </c>
      <c r="N74" s="56">
        <f>'Déclarations AM'!U35</f>
        <v>0</v>
      </c>
      <c r="O74" s="56">
        <f>IFERROR(N74*M74," ")</f>
        <v>0</v>
      </c>
      <c r="P74" s="56">
        <f>P72+P73</f>
        <v>0</v>
      </c>
      <c r="Q74" s="56">
        <f t="shared" si="42"/>
        <v>0</v>
      </c>
      <c r="R74" s="56">
        <f t="shared" ref="R74" si="44">P74-N74</f>
        <v>0</v>
      </c>
      <c r="S74" s="56">
        <f t="shared" si="43"/>
        <v>0</v>
      </c>
      <c r="U74" s="70" t="s">
        <v>113</v>
      </c>
      <c r="V74" s="70">
        <f>SUMIFS($I$11:$I$299,$C$11:$C$299,"=Novembre",$F$11:$F$299,"=Prestations de services BNC")</f>
        <v>0</v>
      </c>
    </row>
    <row r="75" spans="2:22">
      <c r="B75" s="49"/>
      <c r="C75" s="49"/>
      <c r="D75" s="50"/>
      <c r="E75" s="72"/>
      <c r="F75" s="72"/>
      <c r="G75" s="74"/>
      <c r="H75" s="52" t="str">
        <f t="shared" si="0"/>
        <v xml:space="preserve"> </v>
      </c>
      <c r="I75" s="53" t="str">
        <f t="shared" si="1"/>
        <v xml:space="preserve"> </v>
      </c>
      <c r="J75" s="49"/>
      <c r="L75" s="62"/>
      <c r="M75" s="60"/>
      <c r="N75" s="61"/>
      <c r="O75" s="61"/>
      <c r="P75" s="61"/>
      <c r="Q75" s="61"/>
      <c r="R75" s="61"/>
      <c r="S75" s="61"/>
    </row>
    <row r="76" spans="2:22">
      <c r="B76" s="49"/>
      <c r="C76" s="49"/>
      <c r="D76" s="50"/>
      <c r="E76" s="72"/>
      <c r="F76" s="72"/>
      <c r="G76" s="74"/>
      <c r="H76" s="52" t="str">
        <f t="shared" ref="H76:H139" si="45">IF(G76="Non",D76," ")</f>
        <v xml:space="preserve"> </v>
      </c>
      <c r="I76" s="53" t="str">
        <f t="shared" ref="I76:I139" si="46">IF(G76="non",D76," ")</f>
        <v xml:space="preserve"> </v>
      </c>
      <c r="J76" s="49"/>
      <c r="L76" s="62"/>
      <c r="M76" s="60"/>
      <c r="N76" s="234" t="s">
        <v>106</v>
      </c>
      <c r="O76" s="234"/>
      <c r="P76" s="234" t="s">
        <v>107</v>
      </c>
      <c r="Q76" s="234"/>
      <c r="R76" s="234" t="s">
        <v>108</v>
      </c>
      <c r="S76" s="234"/>
    </row>
    <row r="77" spans="2:22">
      <c r="B77" s="49"/>
      <c r="C77" s="49"/>
      <c r="D77" s="50"/>
      <c r="E77" s="72"/>
      <c r="F77" s="72"/>
      <c r="G77" s="74"/>
      <c r="H77" s="52" t="str">
        <f t="shared" si="45"/>
        <v xml:space="preserve"> </v>
      </c>
      <c r="I77" s="53" t="str">
        <f t="shared" si="46"/>
        <v xml:space="preserve"> </v>
      </c>
      <c r="J77" s="49"/>
      <c r="L77" s="95" t="s">
        <v>91</v>
      </c>
      <c r="M77" s="55" t="s">
        <v>55</v>
      </c>
      <c r="N77" s="56" t="s">
        <v>109</v>
      </c>
      <c r="O77" s="56" t="s">
        <v>105</v>
      </c>
      <c r="P77" s="56" t="s">
        <v>109</v>
      </c>
      <c r="Q77" s="56" t="s">
        <v>105</v>
      </c>
      <c r="R77" s="56" t="s">
        <v>109</v>
      </c>
      <c r="S77" s="56" t="s">
        <v>105</v>
      </c>
    </row>
    <row r="78" spans="2:22">
      <c r="B78" s="49"/>
      <c r="C78" s="49"/>
      <c r="D78" s="50"/>
      <c r="E78" s="72"/>
      <c r="F78" s="72"/>
      <c r="G78" s="74"/>
      <c r="H78" s="52" t="str">
        <f t="shared" si="45"/>
        <v xml:space="preserve"> </v>
      </c>
      <c r="I78" s="53" t="str">
        <f t="shared" si="46"/>
        <v xml:space="preserve"> </v>
      </c>
      <c r="J78" s="49"/>
      <c r="L78" s="96" t="str">
        <f>'Déclarations AM'!R39</f>
        <v>MICRO SOC VENT ARTIS</v>
      </c>
      <c r="M78" s="63">
        <f>'Déclarations AM'!T39</f>
        <v>0.14099999999999999</v>
      </c>
      <c r="N78" s="56">
        <f>'Déclarations AM'!U39</f>
        <v>0</v>
      </c>
      <c r="O78" s="56">
        <f>IFERROR(N78*M78," ")</f>
        <v>0</v>
      </c>
      <c r="P78" s="56">
        <f>SUMIFS($I$11:$I$299,$C$11:$C$299,"=Décembre",$F$11:$F$299,"=ventes")</f>
        <v>0</v>
      </c>
      <c r="Q78" s="56">
        <f>IFERROR(P78*M78," ")</f>
        <v>0</v>
      </c>
      <c r="R78" s="56">
        <f>P78-N78</f>
        <v>0</v>
      </c>
      <c r="S78" s="56">
        <f>IFERROR(R78*M78," ")</f>
        <v>0</v>
      </c>
      <c r="U78" s="71" t="s">
        <v>91</v>
      </c>
    </row>
    <row r="79" spans="2:22">
      <c r="B79" s="49"/>
      <c r="C79" s="49"/>
      <c r="D79" s="50"/>
      <c r="E79" s="72"/>
      <c r="F79" s="72"/>
      <c r="G79" s="74"/>
      <c r="H79" s="52" t="str">
        <f t="shared" si="45"/>
        <v xml:space="preserve"> </v>
      </c>
      <c r="I79" s="53" t="str">
        <f t="shared" si="46"/>
        <v xml:space="preserve"> </v>
      </c>
      <c r="J79" s="49"/>
      <c r="L79" s="96" t="str">
        <f>'Déclarations AM'!R40</f>
        <v>MICRO SOCIAL PREST</v>
      </c>
      <c r="M79" s="57">
        <f>'Déclarations AM'!T40</f>
        <v>0.24600000000000002</v>
      </c>
      <c r="N79" s="56">
        <f>'Déclarations AM'!U40</f>
        <v>0</v>
      </c>
      <c r="O79" s="56">
        <f t="shared" ref="O79:O80" si="47">IFERROR(N79*M79," ")</f>
        <v>0</v>
      </c>
      <c r="P79" s="56">
        <f>V79+V80</f>
        <v>0</v>
      </c>
      <c r="Q79" s="56">
        <f t="shared" ref="Q79:Q80" si="48">IFERROR(P79*M79," ")</f>
        <v>0</v>
      </c>
      <c r="R79" s="56">
        <f>P79-N79</f>
        <v>0</v>
      </c>
      <c r="S79" s="56">
        <f t="shared" ref="S79:S80" si="49">IFERROR(R79*M79," ")</f>
        <v>0</v>
      </c>
      <c r="U79" s="70" t="s">
        <v>112</v>
      </c>
      <c r="V79" s="70">
        <f>SUMIFS($I$11:$I$299,$C$11:$C$299,"=Décembre",$F$11:$F$299,"=Prestations de services BIC")</f>
        <v>0</v>
      </c>
    </row>
    <row r="80" spans="2:22">
      <c r="B80" s="49"/>
      <c r="C80" s="49"/>
      <c r="D80" s="50"/>
      <c r="E80" s="72"/>
      <c r="F80" s="72"/>
      <c r="G80" s="74"/>
      <c r="H80" s="52" t="str">
        <f t="shared" si="45"/>
        <v xml:space="preserve"> </v>
      </c>
      <c r="I80" s="53" t="str">
        <f t="shared" si="46"/>
        <v xml:space="preserve"> </v>
      </c>
      <c r="J80" s="49"/>
      <c r="L80" s="96" t="str">
        <f>'Déclarations AM'!R41</f>
        <v>CFP ARTISAN</v>
      </c>
      <c r="M80" s="57">
        <f>'Déclarations AM'!T41</f>
        <v>3.0000000000000001E-3</v>
      </c>
      <c r="N80" s="56">
        <f>'Déclarations AM'!U41</f>
        <v>0</v>
      </c>
      <c r="O80" s="56">
        <f t="shared" si="47"/>
        <v>0</v>
      </c>
      <c r="P80" s="56">
        <f>P78+P79</f>
        <v>0</v>
      </c>
      <c r="Q80" s="56">
        <f t="shared" si="48"/>
        <v>0</v>
      </c>
      <c r="R80" s="56">
        <f t="shared" ref="R80" si="50">P80-N80</f>
        <v>0</v>
      </c>
      <c r="S80" s="56">
        <f t="shared" si="49"/>
        <v>0</v>
      </c>
      <c r="U80" s="70" t="s">
        <v>113</v>
      </c>
      <c r="V80" s="70">
        <f>SUMIFS($I$11:$I$299,$C$11:$C$299,"=Décembre",$F$11:$F$299,"=Prestations de services BNC")</f>
        <v>0</v>
      </c>
    </row>
    <row r="81" spans="2:19">
      <c r="B81" s="49"/>
      <c r="C81" s="49"/>
      <c r="D81" s="50"/>
      <c r="E81" s="72"/>
      <c r="F81" s="72"/>
      <c r="G81" s="74"/>
      <c r="H81" s="52" t="str">
        <f t="shared" si="45"/>
        <v xml:space="preserve"> </v>
      </c>
      <c r="I81" s="53" t="str">
        <f t="shared" si="46"/>
        <v xml:space="preserve"> </v>
      </c>
      <c r="J81" s="49"/>
      <c r="L81" s="64"/>
      <c r="M81" s="65"/>
      <c r="N81" s="61"/>
      <c r="O81" s="61"/>
      <c r="P81" s="61"/>
      <c r="Q81" s="61"/>
      <c r="R81" s="61"/>
      <c r="S81" s="61"/>
    </row>
    <row r="82" spans="2:19">
      <c r="B82" s="49"/>
      <c r="C82" s="49"/>
      <c r="D82" s="50"/>
      <c r="E82" s="72"/>
      <c r="F82" s="72"/>
      <c r="G82" s="74"/>
      <c r="H82" s="52" t="str">
        <f t="shared" si="45"/>
        <v xml:space="preserve"> </v>
      </c>
      <c r="I82" s="53" t="str">
        <f t="shared" si="46"/>
        <v xml:space="preserve"> </v>
      </c>
      <c r="J82" s="49"/>
      <c r="L82" s="62"/>
      <c r="M82" s="60"/>
      <c r="N82" s="61"/>
      <c r="O82" s="61"/>
      <c r="P82" s="61"/>
      <c r="Q82" s="61"/>
      <c r="R82" s="61"/>
      <c r="S82" s="61"/>
    </row>
    <row r="83" spans="2:19">
      <c r="B83" s="49"/>
      <c r="C83" s="49"/>
      <c r="D83" s="50"/>
      <c r="E83" s="72"/>
      <c r="F83" s="72"/>
      <c r="G83" s="74"/>
      <c r="H83" s="52" t="str">
        <f t="shared" si="45"/>
        <v xml:space="preserve"> </v>
      </c>
      <c r="I83" s="53" t="str">
        <f t="shared" si="46"/>
        <v xml:space="preserve"> </v>
      </c>
      <c r="J83" s="49"/>
      <c r="L83" s="62"/>
      <c r="M83" s="60"/>
      <c r="N83" s="61"/>
      <c r="O83" s="61"/>
      <c r="P83" s="61"/>
      <c r="Q83" s="61"/>
      <c r="R83" s="61"/>
      <c r="S83" s="61"/>
    </row>
    <row r="84" spans="2:19">
      <c r="B84" s="49"/>
      <c r="C84" s="49"/>
      <c r="D84" s="50"/>
      <c r="E84" s="72"/>
      <c r="F84" s="72"/>
      <c r="G84" s="74"/>
      <c r="H84" s="52" t="str">
        <f t="shared" si="45"/>
        <v xml:space="preserve"> </v>
      </c>
      <c r="I84" s="53" t="str">
        <f t="shared" si="46"/>
        <v xml:space="preserve"> </v>
      </c>
      <c r="J84" s="49"/>
      <c r="L84" s="62"/>
      <c r="M84" s="60"/>
      <c r="N84" s="61"/>
      <c r="O84" s="61"/>
      <c r="P84" s="61"/>
      <c r="Q84" s="61"/>
      <c r="R84" s="61"/>
      <c r="S84" s="61"/>
    </row>
    <row r="85" spans="2:19">
      <c r="B85" s="49"/>
      <c r="C85" s="49"/>
      <c r="D85" s="50"/>
      <c r="E85" s="72"/>
      <c r="F85" s="72"/>
      <c r="G85" s="74"/>
      <c r="H85" s="52" t="str">
        <f t="shared" si="45"/>
        <v xml:space="preserve"> </v>
      </c>
      <c r="I85" s="53" t="str">
        <f t="shared" si="46"/>
        <v xml:space="preserve"> </v>
      </c>
      <c r="J85" s="49"/>
      <c r="L85" s="62"/>
      <c r="M85" s="60"/>
      <c r="N85" s="61"/>
      <c r="O85" s="61"/>
      <c r="P85" s="61"/>
      <c r="Q85" s="61"/>
      <c r="R85" s="61"/>
      <c r="S85" s="61"/>
    </row>
    <row r="86" spans="2:19">
      <c r="B86" s="49"/>
      <c r="C86" s="49"/>
      <c r="D86" s="50"/>
      <c r="E86" s="72"/>
      <c r="F86" s="72"/>
      <c r="G86" s="74"/>
      <c r="H86" s="52" t="str">
        <f t="shared" si="45"/>
        <v xml:space="preserve"> </v>
      </c>
      <c r="I86" s="53" t="str">
        <f t="shared" si="46"/>
        <v xml:space="preserve"> </v>
      </c>
      <c r="J86" s="49"/>
      <c r="L86" s="66"/>
      <c r="M86" s="67"/>
      <c r="N86" s="69"/>
      <c r="O86" s="69"/>
      <c r="P86" s="69"/>
      <c r="Q86" s="69"/>
      <c r="R86" s="69"/>
      <c r="S86" s="69"/>
    </row>
    <row r="87" spans="2:19">
      <c r="B87" s="49"/>
      <c r="C87" s="49"/>
      <c r="D87" s="50"/>
      <c r="E87" s="72"/>
      <c r="F87" s="72"/>
      <c r="G87" s="74"/>
      <c r="H87" s="52" t="str">
        <f t="shared" si="45"/>
        <v xml:space="preserve"> </v>
      </c>
      <c r="I87" s="53" t="str">
        <f t="shared" si="46"/>
        <v xml:space="preserve"> </v>
      </c>
      <c r="J87" s="49"/>
      <c r="L87" s="66"/>
      <c r="M87" s="67"/>
      <c r="N87" s="68"/>
      <c r="O87" s="68"/>
      <c r="P87" s="68"/>
      <c r="Q87" s="68"/>
      <c r="R87" s="68"/>
      <c r="S87" s="68"/>
    </row>
    <row r="88" spans="2:19">
      <c r="B88" s="49"/>
      <c r="C88" s="49"/>
      <c r="D88" s="50"/>
      <c r="E88" s="72"/>
      <c r="F88" s="72"/>
      <c r="G88" s="74"/>
      <c r="H88" s="52" t="str">
        <f t="shared" si="45"/>
        <v xml:space="preserve"> </v>
      </c>
      <c r="I88" s="53" t="str">
        <f t="shared" si="46"/>
        <v xml:space="preserve"> </v>
      </c>
      <c r="J88" s="49"/>
      <c r="L88" s="64"/>
      <c r="M88" s="65"/>
      <c r="N88" s="61"/>
      <c r="O88" s="61"/>
      <c r="P88" s="61"/>
      <c r="Q88" s="61"/>
      <c r="R88" s="61"/>
      <c r="S88" s="61"/>
    </row>
    <row r="89" spans="2:19">
      <c r="B89" s="49"/>
      <c r="C89" s="49"/>
      <c r="D89" s="50"/>
      <c r="E89" s="72"/>
      <c r="F89" s="72"/>
      <c r="G89" s="74"/>
      <c r="H89" s="52" t="str">
        <f t="shared" si="45"/>
        <v xml:space="preserve"> </v>
      </c>
      <c r="I89" s="53" t="str">
        <f t="shared" si="46"/>
        <v xml:space="preserve"> </v>
      </c>
      <c r="J89" s="49"/>
      <c r="L89" s="62"/>
      <c r="M89" s="60"/>
      <c r="N89" s="61"/>
      <c r="O89" s="61"/>
      <c r="P89" s="61"/>
      <c r="Q89" s="61"/>
      <c r="R89" s="61"/>
      <c r="S89" s="61"/>
    </row>
    <row r="90" spans="2:19">
      <c r="B90" s="49"/>
      <c r="C90" s="49"/>
      <c r="D90" s="50"/>
      <c r="E90" s="72"/>
      <c r="F90" s="72"/>
      <c r="G90" s="74"/>
      <c r="H90" s="52" t="str">
        <f t="shared" si="45"/>
        <v xml:space="preserve"> </v>
      </c>
      <c r="I90" s="53" t="str">
        <f t="shared" si="46"/>
        <v xml:space="preserve"> </v>
      </c>
      <c r="J90" s="49"/>
      <c r="L90" s="62"/>
      <c r="M90" s="60"/>
      <c r="N90" s="61"/>
      <c r="O90" s="61"/>
      <c r="P90" s="61"/>
      <c r="Q90" s="61"/>
      <c r="R90" s="61"/>
      <c r="S90" s="61"/>
    </row>
    <row r="91" spans="2:19">
      <c r="B91" s="49"/>
      <c r="C91" s="49"/>
      <c r="D91" s="50"/>
      <c r="E91" s="72"/>
      <c r="F91" s="72"/>
      <c r="G91" s="74"/>
      <c r="H91" s="52" t="str">
        <f t="shared" si="45"/>
        <v xml:space="preserve"> </v>
      </c>
      <c r="I91" s="53" t="str">
        <f t="shared" si="46"/>
        <v xml:space="preserve"> </v>
      </c>
      <c r="J91" s="49"/>
      <c r="L91" s="62"/>
      <c r="M91" s="60"/>
      <c r="N91" s="61"/>
      <c r="O91" s="61"/>
      <c r="P91" s="61"/>
      <c r="Q91" s="61"/>
      <c r="R91" s="61"/>
      <c r="S91" s="61"/>
    </row>
    <row r="92" spans="2:19">
      <c r="B92" s="49"/>
      <c r="C92" s="49"/>
      <c r="D92" s="50"/>
      <c r="E92" s="72"/>
      <c r="F92" s="72"/>
      <c r="G92" s="74"/>
      <c r="H92" s="52" t="str">
        <f t="shared" si="45"/>
        <v xml:space="preserve"> </v>
      </c>
      <c r="I92" s="53" t="str">
        <f t="shared" si="46"/>
        <v xml:space="preserve"> </v>
      </c>
      <c r="J92" s="49"/>
      <c r="L92" s="62"/>
      <c r="M92" s="60"/>
      <c r="N92" s="61"/>
      <c r="O92" s="61"/>
      <c r="P92" s="61"/>
      <c r="Q92" s="61"/>
      <c r="R92" s="61"/>
      <c r="S92" s="61"/>
    </row>
    <row r="93" spans="2:19">
      <c r="B93" s="49"/>
      <c r="C93" s="49"/>
      <c r="D93" s="50"/>
      <c r="E93" s="72"/>
      <c r="F93" s="72"/>
      <c r="G93" s="74"/>
      <c r="H93" s="52" t="str">
        <f t="shared" si="45"/>
        <v xml:space="preserve"> </v>
      </c>
      <c r="I93" s="53" t="str">
        <f t="shared" si="46"/>
        <v xml:space="preserve"> </v>
      </c>
      <c r="J93" s="49"/>
      <c r="L93" s="66"/>
      <c r="M93" s="67"/>
      <c r="N93" s="69"/>
      <c r="O93" s="69"/>
      <c r="P93" s="69"/>
      <c r="Q93" s="69"/>
      <c r="R93" s="69"/>
      <c r="S93" s="69"/>
    </row>
    <row r="94" spans="2:19">
      <c r="B94" s="49"/>
      <c r="C94" s="49"/>
      <c r="D94" s="50"/>
      <c r="E94" s="72"/>
      <c r="F94" s="72"/>
      <c r="G94" s="74"/>
      <c r="H94" s="52" t="str">
        <f t="shared" si="45"/>
        <v xml:space="preserve"> </v>
      </c>
      <c r="I94" s="53" t="str">
        <f t="shared" si="46"/>
        <v xml:space="preserve"> </v>
      </c>
      <c r="J94" s="49"/>
      <c r="L94" s="66"/>
      <c r="M94" s="67"/>
      <c r="N94" s="69"/>
      <c r="O94" s="69"/>
      <c r="P94" s="69"/>
      <c r="Q94" s="69"/>
      <c r="R94" s="69"/>
      <c r="S94" s="69"/>
    </row>
    <row r="95" spans="2:19">
      <c r="B95" s="49"/>
      <c r="C95" s="49"/>
      <c r="D95" s="50"/>
      <c r="E95" s="72"/>
      <c r="F95" s="72"/>
      <c r="G95" s="74"/>
      <c r="H95" s="52" t="str">
        <f t="shared" si="45"/>
        <v xml:space="preserve"> </v>
      </c>
      <c r="I95" s="53" t="str">
        <f t="shared" si="46"/>
        <v xml:space="preserve"> </v>
      </c>
      <c r="J95" s="49"/>
      <c r="L95" s="66"/>
      <c r="M95" s="67"/>
      <c r="N95" s="69"/>
      <c r="O95" s="69"/>
      <c r="P95" s="69"/>
      <c r="Q95" s="69"/>
      <c r="R95" s="69"/>
      <c r="S95" s="69"/>
    </row>
    <row r="96" spans="2:19">
      <c r="B96" s="49"/>
      <c r="C96" s="49"/>
      <c r="D96" s="50"/>
      <c r="E96" s="72"/>
      <c r="F96" s="72"/>
      <c r="G96" s="74"/>
      <c r="H96" s="52" t="str">
        <f t="shared" si="45"/>
        <v xml:space="preserve"> </v>
      </c>
      <c r="I96" s="53" t="str">
        <f t="shared" si="46"/>
        <v xml:space="preserve"> </v>
      </c>
      <c r="J96" s="49"/>
      <c r="L96" s="66"/>
      <c r="M96" s="67"/>
      <c r="N96" s="69"/>
      <c r="O96" s="69"/>
      <c r="P96" s="69"/>
      <c r="Q96" s="69"/>
      <c r="R96" s="69"/>
      <c r="S96" s="69"/>
    </row>
    <row r="97" spans="2:19">
      <c r="B97" s="49"/>
      <c r="C97" s="49"/>
      <c r="D97" s="50"/>
      <c r="E97" s="72"/>
      <c r="F97" s="72"/>
      <c r="G97" s="74"/>
      <c r="H97" s="52" t="str">
        <f t="shared" si="45"/>
        <v xml:space="preserve"> </v>
      </c>
      <c r="I97" s="53" t="str">
        <f t="shared" si="46"/>
        <v xml:space="preserve"> </v>
      </c>
      <c r="J97" s="49"/>
      <c r="L97" s="66"/>
      <c r="M97" s="67"/>
      <c r="N97" s="69"/>
      <c r="O97" s="69"/>
      <c r="P97" s="69"/>
      <c r="Q97" s="69"/>
      <c r="R97" s="69"/>
      <c r="S97" s="69"/>
    </row>
    <row r="98" spans="2:19">
      <c r="B98" s="49"/>
      <c r="C98" s="49"/>
      <c r="D98" s="50"/>
      <c r="E98" s="72"/>
      <c r="F98" s="72"/>
      <c r="G98" s="74"/>
      <c r="H98" s="52" t="str">
        <f t="shared" si="45"/>
        <v xml:space="preserve"> </v>
      </c>
      <c r="I98" s="53" t="str">
        <f t="shared" si="46"/>
        <v xml:space="preserve"> </v>
      </c>
      <c r="J98" s="49"/>
      <c r="L98" s="66"/>
      <c r="M98" s="67"/>
      <c r="N98" s="69"/>
      <c r="O98" s="69"/>
      <c r="P98" s="69"/>
      <c r="Q98" s="69"/>
      <c r="R98" s="69"/>
      <c r="S98" s="69"/>
    </row>
    <row r="99" spans="2:19">
      <c r="B99" s="49"/>
      <c r="C99" s="49"/>
      <c r="D99" s="50"/>
      <c r="E99" s="72"/>
      <c r="F99" s="72"/>
      <c r="G99" s="74"/>
      <c r="H99" s="52" t="str">
        <f t="shared" si="45"/>
        <v xml:space="preserve"> </v>
      </c>
      <c r="I99" s="53" t="str">
        <f t="shared" si="46"/>
        <v xml:space="preserve"> </v>
      </c>
      <c r="J99" s="49"/>
      <c r="L99" s="66"/>
      <c r="M99" s="67"/>
      <c r="N99" s="69"/>
      <c r="O99" s="69"/>
      <c r="P99" s="69"/>
      <c r="Q99" s="69"/>
      <c r="R99" s="69"/>
      <c r="S99" s="69"/>
    </row>
    <row r="100" spans="2:19">
      <c r="B100" s="49"/>
      <c r="C100" s="49"/>
      <c r="D100" s="50"/>
      <c r="E100" s="72"/>
      <c r="F100" s="72"/>
      <c r="G100" s="74"/>
      <c r="H100" s="52" t="str">
        <f t="shared" si="45"/>
        <v xml:space="preserve"> </v>
      </c>
      <c r="I100" s="53" t="str">
        <f t="shared" si="46"/>
        <v xml:space="preserve"> </v>
      </c>
      <c r="J100" s="49"/>
      <c r="L100" s="66"/>
      <c r="M100" s="67"/>
      <c r="N100" s="69"/>
      <c r="O100" s="69"/>
      <c r="P100" s="69"/>
      <c r="Q100" s="69"/>
      <c r="R100" s="69"/>
      <c r="S100" s="69"/>
    </row>
    <row r="101" spans="2:19">
      <c r="B101" s="49"/>
      <c r="C101" s="49"/>
      <c r="D101" s="50"/>
      <c r="E101" s="72"/>
      <c r="F101" s="72"/>
      <c r="G101" s="74"/>
      <c r="H101" s="52" t="str">
        <f t="shared" si="45"/>
        <v xml:space="preserve"> </v>
      </c>
      <c r="I101" s="53" t="str">
        <f t="shared" si="46"/>
        <v xml:space="preserve"> </v>
      </c>
      <c r="J101" s="49"/>
      <c r="L101" s="66"/>
      <c r="M101" s="67"/>
      <c r="N101" s="69"/>
      <c r="O101" s="69"/>
      <c r="P101" s="69"/>
      <c r="Q101" s="69"/>
      <c r="R101" s="69"/>
      <c r="S101" s="69"/>
    </row>
    <row r="102" spans="2:19">
      <c r="B102" s="49"/>
      <c r="C102" s="49"/>
      <c r="D102" s="50"/>
      <c r="E102" s="72"/>
      <c r="F102" s="72"/>
      <c r="G102" s="74"/>
      <c r="H102" s="52" t="str">
        <f t="shared" si="45"/>
        <v xml:space="preserve"> </v>
      </c>
      <c r="I102" s="53" t="str">
        <f t="shared" si="46"/>
        <v xml:space="preserve"> </v>
      </c>
      <c r="J102" s="49"/>
      <c r="L102" s="66"/>
      <c r="M102" s="67"/>
      <c r="N102" s="69"/>
      <c r="O102" s="69"/>
      <c r="P102" s="69"/>
      <c r="Q102" s="69"/>
      <c r="R102" s="69"/>
      <c r="S102" s="69"/>
    </row>
    <row r="103" spans="2:19">
      <c r="B103" s="49"/>
      <c r="C103" s="49"/>
      <c r="D103" s="50"/>
      <c r="E103" s="72"/>
      <c r="F103" s="72"/>
      <c r="G103" s="74"/>
      <c r="H103" s="52" t="str">
        <f t="shared" si="45"/>
        <v xml:space="preserve"> </v>
      </c>
      <c r="I103" s="53" t="str">
        <f t="shared" si="46"/>
        <v xml:space="preserve"> </v>
      </c>
      <c r="J103" s="49"/>
      <c r="L103" s="66"/>
      <c r="M103" s="67"/>
      <c r="N103" s="69"/>
      <c r="O103" s="69"/>
      <c r="P103" s="69"/>
      <c r="Q103" s="69"/>
      <c r="R103" s="69"/>
      <c r="S103" s="69"/>
    </row>
    <row r="104" spans="2:19">
      <c r="B104" s="49"/>
      <c r="C104" s="49"/>
      <c r="D104" s="50"/>
      <c r="E104" s="72"/>
      <c r="F104" s="72"/>
      <c r="G104" s="74"/>
      <c r="H104" s="52" t="str">
        <f t="shared" si="45"/>
        <v xml:space="preserve"> </v>
      </c>
      <c r="I104" s="53" t="str">
        <f t="shared" si="46"/>
        <v xml:space="preserve"> </v>
      </c>
      <c r="J104" s="49"/>
      <c r="L104" s="66"/>
      <c r="M104" s="67"/>
      <c r="N104" s="69"/>
      <c r="O104" s="69"/>
      <c r="P104" s="69"/>
      <c r="Q104" s="69"/>
      <c r="R104" s="69"/>
      <c r="S104" s="69"/>
    </row>
    <row r="105" spans="2:19">
      <c r="B105" s="49"/>
      <c r="C105" s="49"/>
      <c r="D105" s="50"/>
      <c r="E105" s="72"/>
      <c r="F105" s="72"/>
      <c r="G105" s="74"/>
      <c r="H105" s="52" t="str">
        <f t="shared" si="45"/>
        <v xml:space="preserve"> </v>
      </c>
      <c r="I105" s="53" t="str">
        <f t="shared" si="46"/>
        <v xml:space="preserve"> </v>
      </c>
      <c r="J105" s="49"/>
      <c r="L105" s="66"/>
      <c r="M105" s="67"/>
      <c r="N105" s="69"/>
      <c r="O105" s="69"/>
      <c r="P105" s="69"/>
      <c r="Q105" s="69"/>
      <c r="R105" s="69"/>
      <c r="S105" s="69"/>
    </row>
    <row r="106" spans="2:19">
      <c r="B106" s="49"/>
      <c r="C106" s="49"/>
      <c r="D106" s="50"/>
      <c r="E106" s="72"/>
      <c r="F106" s="72"/>
      <c r="G106" s="74"/>
      <c r="H106" s="52" t="str">
        <f t="shared" si="45"/>
        <v xml:space="preserve"> </v>
      </c>
      <c r="I106" s="53" t="str">
        <f t="shared" si="46"/>
        <v xml:space="preserve"> </v>
      </c>
      <c r="J106" s="49"/>
      <c r="L106" s="66"/>
      <c r="M106" s="67"/>
      <c r="N106" s="69"/>
      <c r="O106" s="69"/>
      <c r="P106" s="69"/>
      <c r="Q106" s="69"/>
      <c r="R106" s="69"/>
      <c r="S106" s="69"/>
    </row>
    <row r="107" spans="2:19">
      <c r="B107" s="49"/>
      <c r="C107" s="49"/>
      <c r="D107" s="50"/>
      <c r="E107" s="72"/>
      <c r="F107" s="72"/>
      <c r="G107" s="74"/>
      <c r="H107" s="52" t="str">
        <f t="shared" si="45"/>
        <v xml:space="preserve"> </v>
      </c>
      <c r="I107" s="53" t="str">
        <f t="shared" si="46"/>
        <v xml:space="preserve"> </v>
      </c>
      <c r="J107" s="49"/>
      <c r="L107" s="66"/>
      <c r="M107" s="67"/>
      <c r="N107" s="69"/>
      <c r="O107" s="69"/>
      <c r="P107" s="69"/>
      <c r="Q107" s="69"/>
      <c r="R107" s="69"/>
      <c r="S107" s="69"/>
    </row>
    <row r="108" spans="2:19">
      <c r="B108" s="49"/>
      <c r="C108" s="49"/>
      <c r="D108" s="50"/>
      <c r="E108" s="72"/>
      <c r="F108" s="72"/>
      <c r="G108" s="74"/>
      <c r="H108" s="52" t="str">
        <f t="shared" si="45"/>
        <v xml:space="preserve"> </v>
      </c>
      <c r="I108" s="53" t="str">
        <f t="shared" si="46"/>
        <v xml:space="preserve"> </v>
      </c>
      <c r="J108" s="49"/>
      <c r="L108" s="66"/>
      <c r="M108" s="67"/>
      <c r="N108" s="69"/>
      <c r="O108" s="69"/>
      <c r="P108" s="69"/>
      <c r="Q108" s="69"/>
      <c r="R108" s="69"/>
      <c r="S108" s="69"/>
    </row>
    <row r="109" spans="2:19">
      <c r="B109" s="49"/>
      <c r="C109" s="49"/>
      <c r="D109" s="50"/>
      <c r="E109" s="72"/>
      <c r="F109" s="72"/>
      <c r="G109" s="74"/>
      <c r="H109" s="52" t="str">
        <f t="shared" si="45"/>
        <v xml:space="preserve"> </v>
      </c>
      <c r="I109" s="53" t="str">
        <f t="shared" si="46"/>
        <v xml:space="preserve"> </v>
      </c>
      <c r="J109" s="49"/>
      <c r="L109" s="66"/>
      <c r="M109" s="67"/>
      <c r="N109" s="69"/>
      <c r="O109" s="69"/>
      <c r="P109" s="69"/>
      <c r="Q109" s="69"/>
      <c r="R109" s="69"/>
      <c r="S109" s="69"/>
    </row>
    <row r="110" spans="2:19">
      <c r="B110" s="49"/>
      <c r="C110" s="49"/>
      <c r="D110" s="50"/>
      <c r="E110" s="72"/>
      <c r="F110" s="72"/>
      <c r="G110" s="74"/>
      <c r="H110" s="52" t="str">
        <f t="shared" si="45"/>
        <v xml:space="preserve"> </v>
      </c>
      <c r="I110" s="53" t="str">
        <f t="shared" si="46"/>
        <v xml:space="preserve"> </v>
      </c>
      <c r="J110" s="49"/>
      <c r="L110" s="66"/>
      <c r="M110" s="67"/>
      <c r="N110" s="69"/>
      <c r="O110" s="69"/>
      <c r="P110" s="69"/>
      <c r="Q110" s="69"/>
      <c r="R110" s="69"/>
      <c r="S110" s="69"/>
    </row>
    <row r="111" spans="2:19">
      <c r="B111" s="49"/>
      <c r="C111" s="49"/>
      <c r="D111" s="50"/>
      <c r="E111" s="72"/>
      <c r="F111" s="72"/>
      <c r="G111" s="74"/>
      <c r="H111" s="52" t="str">
        <f t="shared" si="45"/>
        <v xml:space="preserve"> </v>
      </c>
      <c r="I111" s="53" t="str">
        <f t="shared" si="46"/>
        <v xml:space="preserve"> </v>
      </c>
      <c r="J111" s="49"/>
      <c r="L111" s="66"/>
      <c r="M111" s="67"/>
      <c r="N111" s="69"/>
      <c r="O111" s="69"/>
      <c r="P111" s="69"/>
      <c r="Q111" s="69"/>
      <c r="R111" s="69"/>
      <c r="S111" s="69"/>
    </row>
    <row r="112" spans="2:19">
      <c r="B112" s="49"/>
      <c r="C112" s="49"/>
      <c r="D112" s="50"/>
      <c r="E112" s="72"/>
      <c r="F112" s="72"/>
      <c r="G112" s="74"/>
      <c r="H112" s="52" t="str">
        <f t="shared" si="45"/>
        <v xml:space="preserve"> </v>
      </c>
      <c r="I112" s="53" t="str">
        <f t="shared" si="46"/>
        <v xml:space="preserve"> </v>
      </c>
      <c r="J112" s="49"/>
      <c r="L112" s="66"/>
      <c r="M112" s="67"/>
      <c r="N112" s="69"/>
      <c r="O112" s="69"/>
      <c r="P112" s="69"/>
      <c r="Q112" s="69"/>
      <c r="R112" s="69"/>
      <c r="S112" s="69"/>
    </row>
    <row r="113" spans="2:19">
      <c r="B113" s="49"/>
      <c r="C113" s="49"/>
      <c r="D113" s="50"/>
      <c r="E113" s="72"/>
      <c r="F113" s="72"/>
      <c r="G113" s="74"/>
      <c r="H113" s="52" t="str">
        <f t="shared" si="45"/>
        <v xml:space="preserve"> </v>
      </c>
      <c r="I113" s="53" t="str">
        <f t="shared" si="46"/>
        <v xml:space="preserve"> </v>
      </c>
      <c r="J113" s="49"/>
      <c r="L113" s="66"/>
      <c r="M113" s="67"/>
      <c r="N113" s="69"/>
      <c r="O113" s="69"/>
      <c r="P113" s="69"/>
      <c r="Q113" s="69"/>
      <c r="R113" s="69"/>
      <c r="S113" s="69"/>
    </row>
    <row r="114" spans="2:19">
      <c r="B114" s="49"/>
      <c r="C114" s="49"/>
      <c r="D114" s="50"/>
      <c r="E114" s="72"/>
      <c r="F114" s="72"/>
      <c r="G114" s="74"/>
      <c r="H114" s="52" t="str">
        <f t="shared" si="45"/>
        <v xml:space="preserve"> </v>
      </c>
      <c r="I114" s="53" t="str">
        <f t="shared" si="46"/>
        <v xml:space="preserve"> </v>
      </c>
      <c r="J114" s="49"/>
      <c r="L114" s="66"/>
      <c r="M114" s="67"/>
      <c r="N114" s="69"/>
      <c r="O114" s="69"/>
      <c r="P114" s="69"/>
      <c r="Q114" s="69"/>
      <c r="R114" s="69"/>
      <c r="S114" s="69"/>
    </row>
    <row r="115" spans="2:19">
      <c r="B115" s="49"/>
      <c r="C115" s="49"/>
      <c r="D115" s="50"/>
      <c r="E115" s="72"/>
      <c r="F115" s="72"/>
      <c r="G115" s="74"/>
      <c r="H115" s="52" t="str">
        <f t="shared" si="45"/>
        <v xml:space="preserve"> </v>
      </c>
      <c r="I115" s="53" t="str">
        <f t="shared" si="46"/>
        <v xml:space="preserve"> </v>
      </c>
      <c r="J115" s="49"/>
      <c r="L115" s="66"/>
      <c r="M115" s="67"/>
      <c r="N115" s="69"/>
      <c r="O115" s="69"/>
      <c r="P115" s="69"/>
      <c r="Q115" s="69"/>
      <c r="R115" s="69"/>
      <c r="S115" s="69"/>
    </row>
    <row r="116" spans="2:19">
      <c r="B116" s="49"/>
      <c r="C116" s="49"/>
      <c r="D116" s="50"/>
      <c r="E116" s="72"/>
      <c r="F116" s="72"/>
      <c r="G116" s="74"/>
      <c r="H116" s="52" t="str">
        <f t="shared" si="45"/>
        <v xml:space="preserve"> </v>
      </c>
      <c r="I116" s="53" t="str">
        <f t="shared" si="46"/>
        <v xml:space="preserve"> </v>
      </c>
      <c r="J116" s="49"/>
      <c r="L116" s="66"/>
      <c r="M116" s="67"/>
      <c r="N116" s="69"/>
      <c r="O116" s="69"/>
      <c r="P116" s="69"/>
      <c r="Q116" s="69"/>
      <c r="R116" s="69"/>
      <c r="S116" s="69"/>
    </row>
    <row r="117" spans="2:19">
      <c r="B117" s="49"/>
      <c r="C117" s="49"/>
      <c r="D117" s="50"/>
      <c r="E117" s="72"/>
      <c r="F117" s="72"/>
      <c r="G117" s="74"/>
      <c r="H117" s="52" t="str">
        <f t="shared" si="45"/>
        <v xml:space="preserve"> </v>
      </c>
      <c r="I117" s="53" t="str">
        <f t="shared" si="46"/>
        <v xml:space="preserve"> </v>
      </c>
      <c r="J117" s="49"/>
      <c r="L117" s="66"/>
      <c r="M117" s="67"/>
      <c r="N117" s="69"/>
      <c r="O117" s="69"/>
      <c r="P117" s="69"/>
      <c r="Q117" s="69"/>
      <c r="R117" s="69"/>
      <c r="S117" s="69"/>
    </row>
    <row r="118" spans="2:19">
      <c r="B118" s="49"/>
      <c r="C118" s="49"/>
      <c r="D118" s="50"/>
      <c r="E118" s="72"/>
      <c r="F118" s="72"/>
      <c r="G118" s="74"/>
      <c r="H118" s="52" t="str">
        <f t="shared" si="45"/>
        <v xml:space="preserve"> </v>
      </c>
      <c r="I118" s="53" t="str">
        <f t="shared" si="46"/>
        <v xml:space="preserve"> </v>
      </c>
      <c r="J118" s="49"/>
      <c r="L118" s="66"/>
      <c r="M118" s="67"/>
      <c r="N118" s="69"/>
      <c r="O118" s="69"/>
      <c r="P118" s="69"/>
      <c r="Q118" s="69"/>
      <c r="R118" s="69"/>
      <c r="S118" s="69"/>
    </row>
    <row r="119" spans="2:19">
      <c r="B119" s="49"/>
      <c r="C119" s="49"/>
      <c r="D119" s="50"/>
      <c r="E119" s="72"/>
      <c r="F119" s="72"/>
      <c r="G119" s="74"/>
      <c r="H119" s="52" t="str">
        <f t="shared" si="45"/>
        <v xml:space="preserve"> </v>
      </c>
      <c r="I119" s="53" t="str">
        <f t="shared" si="46"/>
        <v xml:space="preserve"> </v>
      </c>
      <c r="J119" s="49"/>
      <c r="L119" s="66"/>
      <c r="M119" s="67"/>
      <c r="N119" s="69"/>
      <c r="O119" s="69"/>
      <c r="P119" s="69"/>
      <c r="Q119" s="69"/>
      <c r="R119" s="69"/>
      <c r="S119" s="69"/>
    </row>
    <row r="120" spans="2:19">
      <c r="B120" s="49"/>
      <c r="C120" s="49"/>
      <c r="D120" s="50"/>
      <c r="E120" s="72"/>
      <c r="F120" s="72"/>
      <c r="G120" s="74"/>
      <c r="H120" s="52" t="str">
        <f t="shared" si="45"/>
        <v xml:space="preserve"> </v>
      </c>
      <c r="I120" s="53" t="str">
        <f t="shared" si="46"/>
        <v xml:space="preserve"> </v>
      </c>
      <c r="J120" s="49"/>
      <c r="L120" s="66"/>
      <c r="M120" s="67"/>
      <c r="N120" s="69"/>
      <c r="O120" s="69"/>
      <c r="P120" s="69"/>
      <c r="Q120" s="69"/>
      <c r="R120" s="69"/>
      <c r="S120" s="69"/>
    </row>
    <row r="121" spans="2:19">
      <c r="B121" s="49"/>
      <c r="C121" s="49"/>
      <c r="D121" s="50"/>
      <c r="E121" s="72"/>
      <c r="F121" s="72"/>
      <c r="G121" s="74"/>
      <c r="H121" s="52" t="str">
        <f t="shared" si="45"/>
        <v xml:space="preserve"> </v>
      </c>
      <c r="I121" s="53" t="str">
        <f t="shared" si="46"/>
        <v xml:space="preserve"> </v>
      </c>
      <c r="J121" s="49"/>
      <c r="L121" s="66"/>
      <c r="M121" s="67"/>
      <c r="N121" s="69"/>
      <c r="O121" s="69"/>
      <c r="P121" s="69"/>
      <c r="Q121" s="69"/>
      <c r="R121" s="69"/>
      <c r="S121" s="69"/>
    </row>
    <row r="122" spans="2:19">
      <c r="B122" s="49"/>
      <c r="C122" s="49"/>
      <c r="D122" s="50"/>
      <c r="E122" s="72"/>
      <c r="F122" s="72"/>
      <c r="G122" s="74"/>
      <c r="H122" s="52" t="str">
        <f t="shared" si="45"/>
        <v xml:space="preserve"> </v>
      </c>
      <c r="I122" s="53" t="str">
        <f t="shared" si="46"/>
        <v xml:space="preserve"> </v>
      </c>
      <c r="J122" s="49"/>
      <c r="L122" s="66"/>
      <c r="M122" s="67"/>
      <c r="N122" s="69"/>
      <c r="O122" s="69"/>
      <c r="P122" s="69"/>
      <c r="Q122" s="69"/>
      <c r="R122" s="69"/>
      <c r="S122" s="69"/>
    </row>
    <row r="123" spans="2:19">
      <c r="B123" s="49"/>
      <c r="C123" s="49"/>
      <c r="D123" s="50"/>
      <c r="E123" s="72"/>
      <c r="F123" s="72"/>
      <c r="G123" s="74"/>
      <c r="H123" s="52" t="str">
        <f t="shared" si="45"/>
        <v xml:space="preserve"> </v>
      </c>
      <c r="I123" s="53" t="str">
        <f t="shared" si="46"/>
        <v xml:space="preserve"> </v>
      </c>
      <c r="J123" s="49"/>
      <c r="L123" s="66"/>
      <c r="M123" s="67"/>
      <c r="N123" s="69"/>
      <c r="O123" s="69"/>
      <c r="P123" s="69"/>
      <c r="Q123" s="69"/>
      <c r="R123" s="69"/>
      <c r="S123" s="69"/>
    </row>
    <row r="124" spans="2:19">
      <c r="B124" s="49"/>
      <c r="C124" s="49"/>
      <c r="D124" s="50"/>
      <c r="E124" s="72"/>
      <c r="F124" s="72"/>
      <c r="G124" s="74"/>
      <c r="H124" s="52" t="str">
        <f t="shared" si="45"/>
        <v xml:space="preserve"> </v>
      </c>
      <c r="I124" s="53" t="str">
        <f t="shared" si="46"/>
        <v xml:space="preserve"> </v>
      </c>
      <c r="J124" s="49"/>
      <c r="L124" s="66"/>
      <c r="M124" s="67"/>
      <c r="N124" s="69"/>
      <c r="O124" s="69"/>
      <c r="P124" s="69"/>
      <c r="Q124" s="69"/>
      <c r="R124" s="69"/>
      <c r="S124" s="69"/>
    </row>
    <row r="125" spans="2:19">
      <c r="B125" s="49"/>
      <c r="C125" s="49"/>
      <c r="D125" s="50"/>
      <c r="E125" s="72"/>
      <c r="F125" s="72"/>
      <c r="G125" s="74"/>
      <c r="H125" s="52" t="str">
        <f t="shared" si="45"/>
        <v xml:space="preserve"> </v>
      </c>
      <c r="I125" s="53" t="str">
        <f t="shared" si="46"/>
        <v xml:space="preserve"> </v>
      </c>
      <c r="J125" s="49"/>
      <c r="L125" s="66"/>
      <c r="M125" s="67"/>
      <c r="N125" s="69"/>
      <c r="O125" s="69"/>
      <c r="P125" s="69"/>
      <c r="Q125" s="69"/>
      <c r="R125" s="69"/>
      <c r="S125" s="69"/>
    </row>
    <row r="126" spans="2:19">
      <c r="B126" s="49"/>
      <c r="C126" s="49"/>
      <c r="D126" s="50"/>
      <c r="E126" s="72"/>
      <c r="F126" s="72"/>
      <c r="G126" s="74"/>
      <c r="H126" s="52" t="str">
        <f t="shared" si="45"/>
        <v xml:space="preserve"> </v>
      </c>
      <c r="I126" s="53" t="str">
        <f t="shared" si="46"/>
        <v xml:space="preserve"> </v>
      </c>
      <c r="J126" s="49"/>
      <c r="L126" s="66"/>
      <c r="M126" s="67"/>
      <c r="N126" s="69"/>
      <c r="O126" s="69"/>
      <c r="P126" s="69"/>
      <c r="Q126" s="69"/>
      <c r="R126" s="69"/>
      <c r="S126" s="69"/>
    </row>
    <row r="127" spans="2:19">
      <c r="B127" s="49"/>
      <c r="C127" s="49"/>
      <c r="D127" s="50"/>
      <c r="E127" s="72"/>
      <c r="F127" s="72"/>
      <c r="G127" s="74"/>
      <c r="H127" s="52" t="str">
        <f t="shared" si="45"/>
        <v xml:space="preserve"> </v>
      </c>
      <c r="I127" s="53" t="str">
        <f t="shared" si="46"/>
        <v xml:space="preserve"> </v>
      </c>
      <c r="J127" s="49"/>
      <c r="L127" s="66"/>
      <c r="M127" s="67"/>
      <c r="N127" s="69"/>
      <c r="O127" s="69"/>
      <c r="P127" s="69"/>
      <c r="Q127" s="69"/>
      <c r="R127" s="69"/>
      <c r="S127" s="69"/>
    </row>
    <row r="128" spans="2:19">
      <c r="B128" s="49"/>
      <c r="C128" s="49"/>
      <c r="D128" s="50"/>
      <c r="E128" s="72"/>
      <c r="F128" s="72"/>
      <c r="G128" s="74"/>
      <c r="H128" s="52" t="str">
        <f t="shared" si="45"/>
        <v xml:space="preserve"> </v>
      </c>
      <c r="I128" s="53" t="str">
        <f t="shared" si="46"/>
        <v xml:space="preserve"> </v>
      </c>
      <c r="J128" s="49"/>
      <c r="L128" s="66"/>
      <c r="M128" s="67"/>
      <c r="N128" s="69"/>
      <c r="O128" s="69"/>
      <c r="P128" s="69"/>
      <c r="Q128" s="69"/>
      <c r="R128" s="69"/>
      <c r="S128" s="69"/>
    </row>
    <row r="129" spans="2:19">
      <c r="B129" s="49"/>
      <c r="C129" s="49"/>
      <c r="D129" s="50"/>
      <c r="E129" s="72"/>
      <c r="F129" s="72"/>
      <c r="G129" s="74"/>
      <c r="H129" s="52" t="str">
        <f t="shared" si="45"/>
        <v xml:space="preserve"> </v>
      </c>
      <c r="I129" s="53" t="str">
        <f t="shared" si="46"/>
        <v xml:space="preserve"> </v>
      </c>
      <c r="J129" s="49"/>
      <c r="L129" s="66"/>
      <c r="M129" s="67"/>
      <c r="N129" s="69"/>
      <c r="O129" s="69"/>
      <c r="P129" s="69"/>
      <c r="Q129" s="69"/>
      <c r="R129" s="69"/>
      <c r="S129" s="69"/>
    </row>
    <row r="130" spans="2:19">
      <c r="B130" s="49"/>
      <c r="C130" s="49"/>
      <c r="D130" s="50"/>
      <c r="E130" s="72"/>
      <c r="F130" s="72"/>
      <c r="G130" s="74"/>
      <c r="H130" s="52" t="str">
        <f t="shared" si="45"/>
        <v xml:space="preserve"> </v>
      </c>
      <c r="I130" s="53" t="str">
        <f t="shared" si="46"/>
        <v xml:space="preserve"> </v>
      </c>
      <c r="J130" s="49"/>
      <c r="L130" s="66"/>
      <c r="M130" s="67"/>
      <c r="N130" s="69"/>
      <c r="O130" s="69"/>
      <c r="P130" s="69"/>
      <c r="Q130" s="69"/>
      <c r="R130" s="69"/>
      <c r="S130" s="69"/>
    </row>
    <row r="131" spans="2:19">
      <c r="B131" s="49"/>
      <c r="C131" s="49"/>
      <c r="D131" s="50"/>
      <c r="E131" s="72"/>
      <c r="F131" s="72"/>
      <c r="G131" s="74"/>
      <c r="H131" s="52" t="str">
        <f t="shared" si="45"/>
        <v xml:space="preserve"> </v>
      </c>
      <c r="I131" s="53" t="str">
        <f t="shared" si="46"/>
        <v xml:space="preserve"> </v>
      </c>
      <c r="J131" s="49"/>
      <c r="L131" s="66"/>
      <c r="M131" s="67"/>
      <c r="N131" s="69"/>
      <c r="O131" s="69"/>
      <c r="P131" s="69"/>
      <c r="Q131" s="69"/>
      <c r="R131" s="69"/>
      <c r="S131" s="69"/>
    </row>
    <row r="132" spans="2:19">
      <c r="B132" s="49"/>
      <c r="C132" s="49"/>
      <c r="D132" s="50"/>
      <c r="E132" s="72"/>
      <c r="F132" s="72"/>
      <c r="G132" s="74"/>
      <c r="H132" s="52" t="str">
        <f t="shared" si="45"/>
        <v xml:space="preserve"> </v>
      </c>
      <c r="I132" s="53" t="str">
        <f t="shared" si="46"/>
        <v xml:space="preserve"> </v>
      </c>
      <c r="J132" s="49"/>
      <c r="L132" s="66"/>
      <c r="M132" s="67"/>
      <c r="N132" s="69"/>
      <c r="O132" s="69"/>
      <c r="P132" s="69"/>
      <c r="Q132" s="69"/>
      <c r="R132" s="69"/>
      <c r="S132" s="69"/>
    </row>
    <row r="133" spans="2:19">
      <c r="B133" s="49"/>
      <c r="C133" s="49"/>
      <c r="D133" s="50"/>
      <c r="E133" s="72"/>
      <c r="F133" s="72"/>
      <c r="G133" s="74"/>
      <c r="H133" s="52" t="str">
        <f t="shared" si="45"/>
        <v xml:space="preserve"> </v>
      </c>
      <c r="I133" s="53" t="str">
        <f t="shared" si="46"/>
        <v xml:space="preserve"> </v>
      </c>
      <c r="J133" s="49"/>
      <c r="L133" s="66"/>
      <c r="M133" s="67"/>
      <c r="N133" s="69"/>
      <c r="O133" s="69"/>
      <c r="P133" s="69"/>
      <c r="Q133" s="69"/>
      <c r="R133" s="69"/>
      <c r="S133" s="69"/>
    </row>
    <row r="134" spans="2:19">
      <c r="B134" s="49"/>
      <c r="C134" s="49"/>
      <c r="D134" s="50"/>
      <c r="E134" s="72"/>
      <c r="F134" s="72"/>
      <c r="G134" s="74"/>
      <c r="H134" s="52" t="str">
        <f t="shared" si="45"/>
        <v xml:space="preserve"> </v>
      </c>
      <c r="I134" s="53" t="str">
        <f t="shared" si="46"/>
        <v xml:space="preserve"> </v>
      </c>
      <c r="J134" s="49"/>
      <c r="L134" s="66"/>
      <c r="M134" s="67"/>
      <c r="N134" s="69"/>
      <c r="O134" s="69"/>
      <c r="P134" s="69"/>
      <c r="Q134" s="69"/>
      <c r="R134" s="69"/>
      <c r="S134" s="69"/>
    </row>
    <row r="135" spans="2:19">
      <c r="B135" s="49"/>
      <c r="C135" s="49"/>
      <c r="D135" s="50"/>
      <c r="E135" s="72"/>
      <c r="F135" s="72"/>
      <c r="G135" s="74"/>
      <c r="H135" s="52" t="str">
        <f t="shared" si="45"/>
        <v xml:space="preserve"> </v>
      </c>
      <c r="I135" s="53" t="str">
        <f t="shared" si="46"/>
        <v xml:space="preserve"> </v>
      </c>
      <c r="J135" s="49"/>
      <c r="L135" s="66"/>
      <c r="M135" s="67"/>
      <c r="N135" s="69"/>
      <c r="O135" s="69"/>
      <c r="P135" s="69"/>
      <c r="Q135" s="69"/>
      <c r="R135" s="69"/>
      <c r="S135" s="69"/>
    </row>
    <row r="136" spans="2:19">
      <c r="B136" s="49"/>
      <c r="C136" s="49"/>
      <c r="D136" s="50"/>
      <c r="E136" s="72"/>
      <c r="F136" s="72"/>
      <c r="G136" s="74"/>
      <c r="H136" s="52" t="str">
        <f t="shared" si="45"/>
        <v xml:space="preserve"> </v>
      </c>
      <c r="I136" s="53" t="str">
        <f t="shared" si="46"/>
        <v xml:space="preserve"> </v>
      </c>
      <c r="J136" s="49"/>
      <c r="L136" s="66"/>
      <c r="M136" s="67"/>
      <c r="N136" s="69"/>
      <c r="O136" s="69"/>
      <c r="P136" s="69"/>
      <c r="Q136" s="69"/>
      <c r="R136" s="69"/>
      <c r="S136" s="69"/>
    </row>
    <row r="137" spans="2:19">
      <c r="B137" s="49"/>
      <c r="C137" s="49"/>
      <c r="D137" s="50"/>
      <c r="E137" s="72"/>
      <c r="F137" s="72"/>
      <c r="G137" s="74"/>
      <c r="H137" s="52" t="str">
        <f t="shared" si="45"/>
        <v xml:space="preserve"> </v>
      </c>
      <c r="I137" s="53" t="str">
        <f t="shared" si="46"/>
        <v xml:space="preserve"> </v>
      </c>
      <c r="J137" s="49"/>
      <c r="L137" s="66"/>
      <c r="M137" s="67"/>
      <c r="N137" s="69"/>
      <c r="O137" s="69"/>
      <c r="P137" s="69"/>
      <c r="Q137" s="69"/>
      <c r="R137" s="69"/>
      <c r="S137" s="69"/>
    </row>
    <row r="138" spans="2:19">
      <c r="B138" s="49"/>
      <c r="C138" s="49"/>
      <c r="D138" s="50"/>
      <c r="E138" s="72"/>
      <c r="F138" s="72"/>
      <c r="G138" s="74"/>
      <c r="H138" s="52" t="str">
        <f t="shared" si="45"/>
        <v xml:space="preserve"> </v>
      </c>
      <c r="I138" s="53" t="str">
        <f t="shared" si="46"/>
        <v xml:space="preserve"> </v>
      </c>
      <c r="J138" s="49"/>
      <c r="L138" s="66"/>
      <c r="M138" s="67"/>
      <c r="N138" s="69"/>
      <c r="O138" s="69"/>
      <c r="P138" s="69"/>
      <c r="Q138" s="69"/>
      <c r="R138" s="69"/>
      <c r="S138" s="69"/>
    </row>
    <row r="139" spans="2:19">
      <c r="B139" s="49"/>
      <c r="C139" s="49"/>
      <c r="D139" s="50"/>
      <c r="E139" s="72"/>
      <c r="F139" s="72"/>
      <c r="G139" s="74"/>
      <c r="H139" s="52" t="str">
        <f t="shared" si="45"/>
        <v xml:space="preserve"> </v>
      </c>
      <c r="I139" s="53" t="str">
        <f t="shared" si="46"/>
        <v xml:space="preserve"> </v>
      </c>
      <c r="J139" s="49"/>
      <c r="L139" s="66"/>
      <c r="M139" s="67"/>
      <c r="N139" s="69"/>
      <c r="O139" s="69"/>
      <c r="P139" s="69"/>
      <c r="Q139" s="69"/>
      <c r="R139" s="69"/>
      <c r="S139" s="69"/>
    </row>
    <row r="140" spans="2:19">
      <c r="B140" s="49"/>
      <c r="C140" s="49"/>
      <c r="D140" s="50"/>
      <c r="E140" s="72"/>
      <c r="F140" s="72"/>
      <c r="G140" s="74"/>
      <c r="H140" s="52" t="str">
        <f t="shared" ref="H140:H203" si="51">IF(G140="Non",D140," ")</f>
        <v xml:space="preserve"> </v>
      </c>
      <c r="I140" s="53" t="str">
        <f t="shared" ref="I140:I203" si="52">IF(G140="non",D140," ")</f>
        <v xml:space="preserve"> </v>
      </c>
      <c r="J140" s="49"/>
      <c r="L140" s="66"/>
      <c r="M140" s="67"/>
      <c r="N140" s="69"/>
      <c r="O140" s="69"/>
      <c r="P140" s="69"/>
      <c r="Q140" s="69"/>
      <c r="R140" s="69"/>
      <c r="S140" s="69"/>
    </row>
    <row r="141" spans="2:19">
      <c r="B141" s="49"/>
      <c r="C141" s="49"/>
      <c r="D141" s="50"/>
      <c r="E141" s="72"/>
      <c r="F141" s="72"/>
      <c r="G141" s="74"/>
      <c r="H141" s="52" t="str">
        <f t="shared" si="51"/>
        <v xml:space="preserve"> </v>
      </c>
      <c r="I141" s="53" t="str">
        <f t="shared" si="52"/>
        <v xml:space="preserve"> </v>
      </c>
      <c r="J141" s="49"/>
      <c r="L141" s="66"/>
      <c r="M141" s="67"/>
      <c r="N141" s="69"/>
      <c r="O141" s="69"/>
      <c r="P141" s="69"/>
      <c r="Q141" s="69"/>
      <c r="R141" s="69"/>
      <c r="S141" s="69"/>
    </row>
    <row r="142" spans="2:19">
      <c r="B142" s="49"/>
      <c r="C142" s="49"/>
      <c r="D142" s="50"/>
      <c r="E142" s="72"/>
      <c r="F142" s="72"/>
      <c r="G142" s="74"/>
      <c r="H142" s="52" t="str">
        <f t="shared" si="51"/>
        <v xml:space="preserve"> </v>
      </c>
      <c r="I142" s="53" t="str">
        <f t="shared" si="52"/>
        <v xml:space="preserve"> </v>
      </c>
      <c r="J142" s="49"/>
      <c r="L142" s="66"/>
      <c r="M142" s="67"/>
      <c r="N142" s="69"/>
      <c r="O142" s="69"/>
      <c r="P142" s="69"/>
      <c r="Q142" s="69"/>
      <c r="R142" s="69"/>
      <c r="S142" s="69"/>
    </row>
    <row r="143" spans="2:19">
      <c r="B143" s="49"/>
      <c r="C143" s="49"/>
      <c r="D143" s="50"/>
      <c r="E143" s="72"/>
      <c r="F143" s="72"/>
      <c r="G143" s="74"/>
      <c r="H143" s="52" t="str">
        <f t="shared" si="51"/>
        <v xml:space="preserve"> </v>
      </c>
      <c r="I143" s="53" t="str">
        <f t="shared" si="52"/>
        <v xml:space="preserve"> </v>
      </c>
      <c r="J143" s="49"/>
      <c r="L143" s="66"/>
      <c r="M143" s="67"/>
      <c r="N143" s="69"/>
      <c r="O143" s="69"/>
      <c r="P143" s="69"/>
      <c r="Q143" s="69"/>
      <c r="R143" s="69"/>
      <c r="S143" s="69"/>
    </row>
    <row r="144" spans="2:19">
      <c r="B144" s="49"/>
      <c r="C144" s="49"/>
      <c r="D144" s="50"/>
      <c r="E144" s="72"/>
      <c r="F144" s="72"/>
      <c r="G144" s="74"/>
      <c r="H144" s="52" t="str">
        <f t="shared" si="51"/>
        <v xml:space="preserve"> </v>
      </c>
      <c r="I144" s="53" t="str">
        <f t="shared" si="52"/>
        <v xml:space="preserve"> </v>
      </c>
      <c r="J144" s="49"/>
      <c r="L144" s="66"/>
      <c r="M144" s="67"/>
      <c r="N144" s="69"/>
      <c r="O144" s="69"/>
      <c r="P144" s="69"/>
      <c r="Q144" s="69"/>
      <c r="R144" s="69"/>
      <c r="S144" s="69"/>
    </row>
    <row r="145" spans="2:19">
      <c r="B145" s="49"/>
      <c r="C145" s="49"/>
      <c r="D145" s="50"/>
      <c r="E145" s="72"/>
      <c r="F145" s="72"/>
      <c r="G145" s="74"/>
      <c r="H145" s="52" t="str">
        <f t="shared" si="51"/>
        <v xml:space="preserve"> </v>
      </c>
      <c r="I145" s="53" t="str">
        <f t="shared" si="52"/>
        <v xml:space="preserve"> </v>
      </c>
      <c r="J145" s="49"/>
      <c r="L145" s="66"/>
      <c r="M145" s="67"/>
      <c r="N145" s="69"/>
      <c r="O145" s="69"/>
      <c r="P145" s="69"/>
      <c r="Q145" s="69"/>
      <c r="R145" s="69"/>
      <c r="S145" s="69"/>
    </row>
    <row r="146" spans="2:19">
      <c r="B146" s="49"/>
      <c r="C146" s="49"/>
      <c r="D146" s="50"/>
      <c r="E146" s="72"/>
      <c r="F146" s="72"/>
      <c r="G146" s="74"/>
      <c r="H146" s="52" t="str">
        <f t="shared" si="51"/>
        <v xml:space="preserve"> </v>
      </c>
      <c r="I146" s="53" t="str">
        <f t="shared" si="52"/>
        <v xml:space="preserve"> </v>
      </c>
      <c r="J146" s="49"/>
      <c r="L146" s="66"/>
      <c r="M146" s="67"/>
      <c r="N146" s="69"/>
      <c r="O146" s="69"/>
      <c r="P146" s="69"/>
      <c r="Q146" s="69"/>
      <c r="R146" s="69"/>
      <c r="S146" s="69"/>
    </row>
    <row r="147" spans="2:19">
      <c r="B147" s="49"/>
      <c r="C147" s="49"/>
      <c r="D147" s="50"/>
      <c r="E147" s="72"/>
      <c r="F147" s="72"/>
      <c r="G147" s="74"/>
      <c r="H147" s="52" t="str">
        <f t="shared" si="51"/>
        <v xml:space="preserve"> </v>
      </c>
      <c r="I147" s="53" t="str">
        <f t="shared" si="52"/>
        <v xml:space="preserve"> </v>
      </c>
      <c r="J147" s="49"/>
      <c r="L147" s="66"/>
      <c r="M147" s="67"/>
      <c r="N147" s="69"/>
      <c r="O147" s="69"/>
      <c r="P147" s="69"/>
      <c r="Q147" s="69"/>
      <c r="R147" s="69"/>
      <c r="S147" s="69"/>
    </row>
    <row r="148" spans="2:19">
      <c r="B148" s="49"/>
      <c r="C148" s="49"/>
      <c r="D148" s="50"/>
      <c r="E148" s="72"/>
      <c r="F148" s="72"/>
      <c r="G148" s="74"/>
      <c r="H148" s="52" t="str">
        <f t="shared" si="51"/>
        <v xml:space="preserve"> </v>
      </c>
      <c r="I148" s="53" t="str">
        <f t="shared" si="52"/>
        <v xml:space="preserve"> </v>
      </c>
      <c r="J148" s="49"/>
      <c r="L148" s="66"/>
      <c r="M148" s="67"/>
      <c r="N148" s="69"/>
      <c r="O148" s="69"/>
      <c r="P148" s="69"/>
      <c r="Q148" s="69"/>
      <c r="R148" s="69"/>
      <c r="S148" s="69"/>
    </row>
    <row r="149" spans="2:19">
      <c r="B149" s="49"/>
      <c r="C149" s="49"/>
      <c r="D149" s="50"/>
      <c r="E149" s="72"/>
      <c r="F149" s="72"/>
      <c r="G149" s="74"/>
      <c r="H149" s="52" t="str">
        <f t="shared" si="51"/>
        <v xml:space="preserve"> </v>
      </c>
      <c r="I149" s="53" t="str">
        <f t="shared" si="52"/>
        <v xml:space="preserve"> </v>
      </c>
      <c r="J149" s="49"/>
      <c r="L149" s="66"/>
      <c r="M149" s="67"/>
      <c r="N149" s="69"/>
      <c r="O149" s="69"/>
      <c r="P149" s="69"/>
      <c r="Q149" s="69"/>
      <c r="R149" s="69"/>
      <c r="S149" s="69"/>
    </row>
    <row r="150" spans="2:19">
      <c r="B150" s="49"/>
      <c r="C150" s="49"/>
      <c r="D150" s="50"/>
      <c r="E150" s="72"/>
      <c r="F150" s="72"/>
      <c r="G150" s="74"/>
      <c r="H150" s="52" t="str">
        <f t="shared" si="51"/>
        <v xml:space="preserve"> </v>
      </c>
      <c r="I150" s="53" t="str">
        <f t="shared" si="52"/>
        <v xml:space="preserve"> </v>
      </c>
      <c r="J150" s="49"/>
      <c r="L150" s="66"/>
      <c r="M150" s="67"/>
      <c r="N150" s="69"/>
      <c r="O150" s="69"/>
      <c r="P150" s="69"/>
      <c r="Q150" s="69"/>
      <c r="R150" s="69"/>
      <c r="S150" s="69"/>
    </row>
    <row r="151" spans="2:19">
      <c r="B151" s="49"/>
      <c r="C151" s="49"/>
      <c r="D151" s="50"/>
      <c r="E151" s="72"/>
      <c r="F151" s="72"/>
      <c r="G151" s="74"/>
      <c r="H151" s="52" t="str">
        <f t="shared" si="51"/>
        <v xml:space="preserve"> </v>
      </c>
      <c r="I151" s="53" t="str">
        <f t="shared" si="52"/>
        <v xml:space="preserve"> </v>
      </c>
      <c r="J151" s="49"/>
      <c r="L151" s="66"/>
      <c r="M151" s="67"/>
      <c r="N151" s="69"/>
      <c r="O151" s="69"/>
      <c r="P151" s="69"/>
      <c r="Q151" s="69"/>
      <c r="R151" s="69"/>
      <c r="S151" s="69"/>
    </row>
    <row r="152" spans="2:19">
      <c r="B152" s="49"/>
      <c r="C152" s="49"/>
      <c r="D152" s="50"/>
      <c r="E152" s="72"/>
      <c r="F152" s="72"/>
      <c r="G152" s="74"/>
      <c r="H152" s="52" t="str">
        <f t="shared" si="51"/>
        <v xml:space="preserve"> </v>
      </c>
      <c r="I152" s="53" t="str">
        <f t="shared" si="52"/>
        <v xml:space="preserve"> </v>
      </c>
      <c r="J152" s="49"/>
      <c r="L152" s="66"/>
      <c r="M152" s="67"/>
      <c r="N152" s="69"/>
      <c r="O152" s="69"/>
      <c r="P152" s="69"/>
      <c r="Q152" s="69"/>
      <c r="R152" s="69"/>
      <c r="S152" s="69"/>
    </row>
    <row r="153" spans="2:19">
      <c r="B153" s="49"/>
      <c r="C153" s="49"/>
      <c r="D153" s="50"/>
      <c r="E153" s="72"/>
      <c r="F153" s="72"/>
      <c r="G153" s="74"/>
      <c r="H153" s="52" t="str">
        <f t="shared" si="51"/>
        <v xml:space="preserve"> </v>
      </c>
      <c r="I153" s="53" t="str">
        <f t="shared" si="52"/>
        <v xml:space="preserve"> </v>
      </c>
      <c r="J153" s="49"/>
      <c r="L153" s="66"/>
      <c r="M153" s="67"/>
      <c r="N153" s="69"/>
      <c r="O153" s="69"/>
      <c r="P153" s="69"/>
      <c r="Q153" s="69"/>
      <c r="R153" s="69"/>
      <c r="S153" s="69"/>
    </row>
    <row r="154" spans="2:19">
      <c r="B154" s="49"/>
      <c r="C154" s="49"/>
      <c r="D154" s="50"/>
      <c r="E154" s="72"/>
      <c r="F154" s="72"/>
      <c r="G154" s="74"/>
      <c r="H154" s="52" t="str">
        <f t="shared" si="51"/>
        <v xml:space="preserve"> </v>
      </c>
      <c r="I154" s="53" t="str">
        <f t="shared" si="52"/>
        <v xml:space="preserve"> </v>
      </c>
      <c r="J154" s="49"/>
      <c r="L154" s="66"/>
      <c r="M154" s="67"/>
      <c r="N154" s="69"/>
      <c r="O154" s="69"/>
      <c r="P154" s="69"/>
      <c r="Q154" s="69"/>
      <c r="R154" s="69"/>
      <c r="S154" s="69"/>
    </row>
    <row r="155" spans="2:19">
      <c r="B155" s="49"/>
      <c r="C155" s="49"/>
      <c r="D155" s="50"/>
      <c r="E155" s="72"/>
      <c r="F155" s="72"/>
      <c r="G155" s="74"/>
      <c r="H155" s="52" t="str">
        <f t="shared" si="51"/>
        <v xml:space="preserve"> </v>
      </c>
      <c r="I155" s="53" t="str">
        <f t="shared" si="52"/>
        <v xml:space="preserve"> </v>
      </c>
      <c r="J155" s="49"/>
      <c r="L155" s="66"/>
      <c r="M155" s="67"/>
      <c r="N155" s="69"/>
      <c r="O155" s="69"/>
      <c r="P155" s="69"/>
      <c r="Q155" s="69"/>
      <c r="R155" s="69"/>
      <c r="S155" s="69"/>
    </row>
    <row r="156" spans="2:19">
      <c r="B156" s="49"/>
      <c r="C156" s="49"/>
      <c r="D156" s="50"/>
      <c r="E156" s="72"/>
      <c r="F156" s="72"/>
      <c r="G156" s="74"/>
      <c r="H156" s="52" t="str">
        <f t="shared" si="51"/>
        <v xml:space="preserve"> </v>
      </c>
      <c r="I156" s="53" t="str">
        <f t="shared" si="52"/>
        <v xml:space="preserve"> </v>
      </c>
      <c r="J156" s="49"/>
      <c r="L156" s="66"/>
      <c r="M156" s="67"/>
      <c r="N156" s="69"/>
      <c r="O156" s="69"/>
      <c r="P156" s="69"/>
      <c r="Q156" s="69"/>
      <c r="R156" s="69"/>
      <c r="S156" s="69"/>
    </row>
    <row r="157" spans="2:19">
      <c r="B157" s="49"/>
      <c r="C157" s="49"/>
      <c r="D157" s="50"/>
      <c r="E157" s="72"/>
      <c r="F157" s="72"/>
      <c r="G157" s="74"/>
      <c r="H157" s="52" t="str">
        <f t="shared" si="51"/>
        <v xml:space="preserve"> </v>
      </c>
      <c r="I157" s="53" t="str">
        <f t="shared" si="52"/>
        <v xml:space="preserve"> </v>
      </c>
      <c r="J157" s="49"/>
      <c r="L157" s="66"/>
      <c r="M157" s="67"/>
      <c r="N157" s="69"/>
      <c r="O157" s="69"/>
      <c r="P157" s="69"/>
      <c r="Q157" s="69"/>
      <c r="R157" s="69"/>
      <c r="S157" s="69"/>
    </row>
    <row r="158" spans="2:19">
      <c r="B158" s="49"/>
      <c r="C158" s="49"/>
      <c r="D158" s="50"/>
      <c r="E158" s="72"/>
      <c r="F158" s="72"/>
      <c r="G158" s="74"/>
      <c r="H158" s="52" t="str">
        <f t="shared" si="51"/>
        <v xml:space="preserve"> </v>
      </c>
      <c r="I158" s="53" t="str">
        <f t="shared" si="52"/>
        <v xml:space="preserve"> </v>
      </c>
      <c r="J158" s="49"/>
      <c r="L158" s="66"/>
      <c r="M158" s="67"/>
      <c r="N158" s="69"/>
      <c r="O158" s="69"/>
      <c r="P158" s="69"/>
      <c r="Q158" s="69"/>
      <c r="R158" s="69"/>
      <c r="S158" s="69"/>
    </row>
    <row r="159" spans="2:19">
      <c r="B159" s="49"/>
      <c r="C159" s="49"/>
      <c r="D159" s="50"/>
      <c r="E159" s="72"/>
      <c r="F159" s="72"/>
      <c r="G159" s="74"/>
      <c r="H159" s="52" t="str">
        <f t="shared" si="51"/>
        <v xml:space="preserve"> </v>
      </c>
      <c r="I159" s="53" t="str">
        <f t="shared" si="52"/>
        <v xml:space="preserve"> </v>
      </c>
      <c r="J159" s="49"/>
      <c r="L159" s="66"/>
      <c r="M159" s="67"/>
      <c r="N159" s="69"/>
      <c r="O159" s="69"/>
      <c r="P159" s="69"/>
      <c r="Q159" s="69"/>
      <c r="R159" s="69"/>
      <c r="S159" s="69"/>
    </row>
    <row r="160" spans="2:19">
      <c r="B160" s="49"/>
      <c r="C160" s="49"/>
      <c r="D160" s="50"/>
      <c r="E160" s="72"/>
      <c r="F160" s="72"/>
      <c r="G160" s="74"/>
      <c r="H160" s="52" t="str">
        <f t="shared" si="51"/>
        <v xml:space="preserve"> </v>
      </c>
      <c r="I160" s="53" t="str">
        <f t="shared" si="52"/>
        <v xml:space="preserve"> </v>
      </c>
      <c r="J160" s="49"/>
      <c r="L160" s="66"/>
      <c r="M160" s="67"/>
      <c r="N160" s="69"/>
      <c r="O160" s="69"/>
      <c r="P160" s="69"/>
      <c r="Q160" s="69"/>
      <c r="R160" s="69"/>
      <c r="S160" s="69"/>
    </row>
    <row r="161" spans="2:19">
      <c r="B161" s="49"/>
      <c r="C161" s="49"/>
      <c r="D161" s="50"/>
      <c r="E161" s="72"/>
      <c r="F161" s="72"/>
      <c r="G161" s="74"/>
      <c r="H161" s="52" t="str">
        <f t="shared" si="51"/>
        <v xml:space="preserve"> </v>
      </c>
      <c r="I161" s="53" t="str">
        <f t="shared" si="52"/>
        <v xml:space="preserve"> </v>
      </c>
      <c r="J161" s="49"/>
      <c r="L161" s="66"/>
      <c r="M161" s="67"/>
      <c r="N161" s="69"/>
      <c r="O161" s="69"/>
      <c r="P161" s="69"/>
      <c r="Q161" s="69"/>
      <c r="R161" s="69"/>
      <c r="S161" s="69"/>
    </row>
    <row r="162" spans="2:19">
      <c r="B162" s="49"/>
      <c r="C162" s="49"/>
      <c r="D162" s="50"/>
      <c r="E162" s="72"/>
      <c r="F162" s="72"/>
      <c r="G162" s="74"/>
      <c r="H162" s="52" t="str">
        <f t="shared" si="51"/>
        <v xml:space="preserve"> </v>
      </c>
      <c r="I162" s="53" t="str">
        <f t="shared" si="52"/>
        <v xml:space="preserve"> </v>
      </c>
      <c r="J162" s="49"/>
      <c r="L162" s="66"/>
      <c r="M162" s="67"/>
      <c r="N162" s="69"/>
      <c r="O162" s="69"/>
      <c r="P162" s="69"/>
      <c r="Q162" s="69"/>
      <c r="R162" s="69"/>
      <c r="S162" s="69"/>
    </row>
    <row r="163" spans="2:19">
      <c r="B163" s="49"/>
      <c r="C163" s="49"/>
      <c r="D163" s="50"/>
      <c r="E163" s="72"/>
      <c r="F163" s="72"/>
      <c r="G163" s="74"/>
      <c r="H163" s="52" t="str">
        <f t="shared" si="51"/>
        <v xml:space="preserve"> </v>
      </c>
      <c r="I163" s="53" t="str">
        <f t="shared" si="52"/>
        <v xml:space="preserve"> </v>
      </c>
      <c r="J163" s="49"/>
      <c r="L163" s="66"/>
      <c r="M163" s="67"/>
      <c r="N163" s="69"/>
      <c r="O163" s="69"/>
      <c r="P163" s="69"/>
      <c r="Q163" s="69"/>
      <c r="R163" s="69"/>
      <c r="S163" s="69"/>
    </row>
    <row r="164" spans="2:19">
      <c r="B164" s="49"/>
      <c r="C164" s="49"/>
      <c r="D164" s="50"/>
      <c r="E164" s="72"/>
      <c r="F164" s="72"/>
      <c r="G164" s="74"/>
      <c r="H164" s="52" t="str">
        <f t="shared" si="51"/>
        <v xml:space="preserve"> </v>
      </c>
      <c r="I164" s="53" t="str">
        <f t="shared" si="52"/>
        <v xml:space="preserve"> </v>
      </c>
      <c r="J164" s="49"/>
      <c r="L164" s="66"/>
      <c r="M164" s="67"/>
      <c r="N164" s="69"/>
      <c r="O164" s="69"/>
      <c r="P164" s="69"/>
      <c r="Q164" s="69"/>
      <c r="R164" s="69"/>
      <c r="S164" s="69"/>
    </row>
    <row r="165" spans="2:19">
      <c r="B165" s="49"/>
      <c r="C165" s="49"/>
      <c r="D165" s="50"/>
      <c r="E165" s="72"/>
      <c r="F165" s="72"/>
      <c r="G165" s="74"/>
      <c r="H165" s="52" t="str">
        <f t="shared" si="51"/>
        <v xml:space="preserve"> </v>
      </c>
      <c r="I165" s="53" t="str">
        <f t="shared" si="52"/>
        <v xml:space="preserve"> </v>
      </c>
      <c r="J165" s="49"/>
      <c r="L165" s="66"/>
      <c r="M165" s="67"/>
      <c r="N165" s="69"/>
      <c r="O165" s="69"/>
      <c r="P165" s="69"/>
      <c r="Q165" s="69"/>
      <c r="R165" s="69"/>
      <c r="S165" s="69"/>
    </row>
    <row r="166" spans="2:19">
      <c r="B166" s="49"/>
      <c r="C166" s="49"/>
      <c r="D166" s="50"/>
      <c r="E166" s="72"/>
      <c r="F166" s="72"/>
      <c r="G166" s="74"/>
      <c r="H166" s="52" t="str">
        <f t="shared" si="51"/>
        <v xml:space="preserve"> </v>
      </c>
      <c r="I166" s="53" t="str">
        <f t="shared" si="52"/>
        <v xml:space="preserve"> </v>
      </c>
      <c r="J166" s="49"/>
      <c r="L166" s="66"/>
      <c r="M166" s="67"/>
      <c r="N166" s="69"/>
      <c r="O166" s="69"/>
      <c r="P166" s="69"/>
      <c r="Q166" s="69"/>
      <c r="R166" s="69"/>
      <c r="S166" s="69"/>
    </row>
    <row r="167" spans="2:19">
      <c r="B167" s="49"/>
      <c r="C167" s="49"/>
      <c r="D167" s="50"/>
      <c r="E167" s="72"/>
      <c r="F167" s="72"/>
      <c r="G167" s="74"/>
      <c r="H167" s="52" t="str">
        <f t="shared" si="51"/>
        <v xml:space="preserve"> </v>
      </c>
      <c r="I167" s="53" t="str">
        <f t="shared" si="52"/>
        <v xml:space="preserve"> </v>
      </c>
      <c r="J167" s="49"/>
      <c r="L167" s="66"/>
      <c r="M167" s="67"/>
      <c r="N167" s="69"/>
      <c r="O167" s="69"/>
      <c r="P167" s="69"/>
      <c r="Q167" s="69"/>
      <c r="R167" s="69"/>
      <c r="S167" s="69"/>
    </row>
    <row r="168" spans="2:19">
      <c r="B168" s="49"/>
      <c r="C168" s="49"/>
      <c r="D168" s="50"/>
      <c r="E168" s="72"/>
      <c r="F168" s="72"/>
      <c r="G168" s="74"/>
      <c r="H168" s="52" t="str">
        <f t="shared" si="51"/>
        <v xml:space="preserve"> </v>
      </c>
      <c r="I168" s="53" t="str">
        <f t="shared" si="52"/>
        <v xml:space="preserve"> </v>
      </c>
      <c r="J168" s="49"/>
      <c r="L168" s="66"/>
      <c r="M168" s="67"/>
      <c r="N168" s="69"/>
      <c r="O168" s="69"/>
      <c r="P168" s="69"/>
      <c r="Q168" s="69"/>
      <c r="R168" s="69"/>
      <c r="S168" s="69"/>
    </row>
    <row r="169" spans="2:19">
      <c r="B169" s="49"/>
      <c r="C169" s="49"/>
      <c r="D169" s="50"/>
      <c r="E169" s="72"/>
      <c r="F169" s="72"/>
      <c r="G169" s="74"/>
      <c r="H169" s="52" t="str">
        <f t="shared" si="51"/>
        <v xml:space="preserve"> </v>
      </c>
      <c r="I169" s="53" t="str">
        <f t="shared" si="52"/>
        <v xml:space="preserve"> </v>
      </c>
      <c r="J169" s="49"/>
      <c r="L169" s="66"/>
      <c r="M169" s="67"/>
      <c r="N169" s="69"/>
      <c r="O169" s="69"/>
      <c r="P169" s="69"/>
      <c r="Q169" s="69"/>
      <c r="R169" s="69"/>
      <c r="S169" s="69"/>
    </row>
    <row r="170" spans="2:19">
      <c r="B170" s="49"/>
      <c r="C170" s="49"/>
      <c r="D170" s="50"/>
      <c r="E170" s="72"/>
      <c r="F170" s="72"/>
      <c r="G170" s="74"/>
      <c r="H170" s="52" t="str">
        <f t="shared" si="51"/>
        <v xml:space="preserve"> </v>
      </c>
      <c r="I170" s="53" t="str">
        <f t="shared" si="52"/>
        <v xml:space="preserve"> </v>
      </c>
      <c r="J170" s="49"/>
      <c r="L170" s="66"/>
      <c r="M170" s="67"/>
      <c r="N170" s="69"/>
      <c r="O170" s="69"/>
      <c r="P170" s="69"/>
      <c r="Q170" s="69"/>
      <c r="R170" s="69"/>
      <c r="S170" s="69"/>
    </row>
    <row r="171" spans="2:19">
      <c r="B171" s="49"/>
      <c r="C171" s="49"/>
      <c r="D171" s="50"/>
      <c r="E171" s="72"/>
      <c r="F171" s="72"/>
      <c r="G171" s="74"/>
      <c r="H171" s="52" t="str">
        <f t="shared" si="51"/>
        <v xml:space="preserve"> </v>
      </c>
      <c r="I171" s="53" t="str">
        <f t="shared" si="52"/>
        <v xml:space="preserve"> </v>
      </c>
      <c r="J171" s="49"/>
      <c r="L171" s="66"/>
      <c r="M171" s="67"/>
      <c r="N171" s="69"/>
      <c r="O171" s="69"/>
      <c r="P171" s="69"/>
      <c r="Q171" s="69"/>
      <c r="R171" s="69"/>
      <c r="S171" s="69"/>
    </row>
    <row r="172" spans="2:19">
      <c r="B172" s="49"/>
      <c r="C172" s="49"/>
      <c r="D172" s="50"/>
      <c r="E172" s="72"/>
      <c r="F172" s="72"/>
      <c r="G172" s="74"/>
      <c r="H172" s="52" t="str">
        <f t="shared" si="51"/>
        <v xml:space="preserve"> </v>
      </c>
      <c r="I172" s="53" t="str">
        <f t="shared" si="52"/>
        <v xml:space="preserve"> </v>
      </c>
      <c r="J172" s="49"/>
      <c r="L172" s="66"/>
      <c r="M172" s="67"/>
      <c r="N172" s="69"/>
      <c r="O172" s="69"/>
      <c r="P172" s="69"/>
      <c r="Q172" s="69"/>
      <c r="R172" s="69"/>
      <c r="S172" s="69"/>
    </row>
    <row r="173" spans="2:19">
      <c r="B173" s="49"/>
      <c r="C173" s="49"/>
      <c r="D173" s="50"/>
      <c r="E173" s="72"/>
      <c r="F173" s="72"/>
      <c r="G173" s="74"/>
      <c r="H173" s="52" t="str">
        <f t="shared" si="51"/>
        <v xml:space="preserve"> </v>
      </c>
      <c r="I173" s="53" t="str">
        <f t="shared" si="52"/>
        <v xml:space="preserve"> </v>
      </c>
      <c r="J173" s="49"/>
      <c r="L173" s="66"/>
      <c r="M173" s="67"/>
      <c r="N173" s="69"/>
      <c r="O173" s="69"/>
      <c r="P173" s="69"/>
      <c r="Q173" s="69"/>
      <c r="R173" s="69"/>
      <c r="S173" s="69"/>
    </row>
    <row r="174" spans="2:19">
      <c r="B174" s="49"/>
      <c r="C174" s="49"/>
      <c r="D174" s="50"/>
      <c r="E174" s="72"/>
      <c r="F174" s="72"/>
      <c r="G174" s="74"/>
      <c r="H174" s="52" t="str">
        <f t="shared" si="51"/>
        <v xml:space="preserve"> </v>
      </c>
      <c r="I174" s="53" t="str">
        <f t="shared" si="52"/>
        <v xml:space="preserve"> </v>
      </c>
      <c r="J174" s="49"/>
      <c r="L174" s="66"/>
      <c r="M174" s="67"/>
      <c r="N174" s="69"/>
      <c r="O174" s="69"/>
      <c r="P174" s="69"/>
      <c r="Q174" s="69"/>
      <c r="R174" s="69"/>
      <c r="S174" s="69"/>
    </row>
    <row r="175" spans="2:19">
      <c r="B175" s="49"/>
      <c r="C175" s="49"/>
      <c r="D175" s="50"/>
      <c r="E175" s="72"/>
      <c r="F175" s="72"/>
      <c r="G175" s="74"/>
      <c r="H175" s="52" t="str">
        <f t="shared" si="51"/>
        <v xml:space="preserve"> </v>
      </c>
      <c r="I175" s="53" t="str">
        <f t="shared" si="52"/>
        <v xml:space="preserve"> </v>
      </c>
      <c r="J175" s="49"/>
      <c r="L175" s="66"/>
      <c r="M175" s="67"/>
      <c r="N175" s="69"/>
      <c r="O175" s="69"/>
      <c r="P175" s="69"/>
      <c r="Q175" s="69"/>
      <c r="R175" s="69"/>
      <c r="S175" s="69"/>
    </row>
    <row r="176" spans="2:19">
      <c r="B176" s="49"/>
      <c r="C176" s="49"/>
      <c r="D176" s="50"/>
      <c r="E176" s="72"/>
      <c r="F176" s="72"/>
      <c r="G176" s="74"/>
      <c r="H176" s="52" t="str">
        <f t="shared" si="51"/>
        <v xml:space="preserve"> </v>
      </c>
      <c r="I176" s="53" t="str">
        <f t="shared" si="52"/>
        <v xml:space="preserve"> </v>
      </c>
      <c r="J176" s="49"/>
      <c r="L176" s="66"/>
      <c r="M176" s="67"/>
      <c r="N176" s="69"/>
      <c r="O176" s="69"/>
      <c r="P176" s="69"/>
      <c r="Q176" s="69"/>
      <c r="R176" s="69"/>
      <c r="S176" s="69"/>
    </row>
    <row r="177" spans="2:19">
      <c r="B177" s="49"/>
      <c r="C177" s="49"/>
      <c r="D177" s="50"/>
      <c r="E177" s="72"/>
      <c r="F177" s="72"/>
      <c r="G177" s="74"/>
      <c r="H177" s="52" t="str">
        <f t="shared" si="51"/>
        <v xml:space="preserve"> </v>
      </c>
      <c r="I177" s="53" t="str">
        <f t="shared" si="52"/>
        <v xml:space="preserve"> </v>
      </c>
      <c r="J177" s="49"/>
      <c r="L177" s="66"/>
      <c r="M177" s="67"/>
      <c r="N177" s="69"/>
      <c r="O177" s="69"/>
      <c r="P177" s="69"/>
      <c r="Q177" s="69"/>
      <c r="R177" s="69"/>
      <c r="S177" s="69"/>
    </row>
    <row r="178" spans="2:19">
      <c r="B178" s="49"/>
      <c r="C178" s="49"/>
      <c r="D178" s="50"/>
      <c r="E178" s="72"/>
      <c r="F178" s="72"/>
      <c r="G178" s="74"/>
      <c r="H178" s="52" t="str">
        <f t="shared" si="51"/>
        <v xml:space="preserve"> </v>
      </c>
      <c r="I178" s="53" t="str">
        <f t="shared" si="52"/>
        <v xml:space="preserve"> </v>
      </c>
      <c r="J178" s="49"/>
      <c r="L178" s="66"/>
      <c r="M178" s="67"/>
      <c r="N178" s="69"/>
      <c r="O178" s="69"/>
      <c r="P178" s="69"/>
      <c r="Q178" s="69"/>
      <c r="R178" s="69"/>
      <c r="S178" s="69"/>
    </row>
    <row r="179" spans="2:19">
      <c r="B179" s="49"/>
      <c r="C179" s="49"/>
      <c r="D179" s="50"/>
      <c r="E179" s="72"/>
      <c r="F179" s="72"/>
      <c r="G179" s="74"/>
      <c r="H179" s="52" t="str">
        <f t="shared" si="51"/>
        <v xml:space="preserve"> </v>
      </c>
      <c r="I179" s="53" t="str">
        <f t="shared" si="52"/>
        <v xml:space="preserve"> </v>
      </c>
      <c r="J179" s="49"/>
      <c r="L179" s="66"/>
      <c r="M179" s="67"/>
      <c r="N179" s="69"/>
      <c r="O179" s="69"/>
      <c r="P179" s="69"/>
      <c r="Q179" s="69"/>
      <c r="R179" s="69"/>
      <c r="S179" s="69"/>
    </row>
    <row r="180" spans="2:19">
      <c r="B180" s="49"/>
      <c r="C180" s="49"/>
      <c r="D180" s="50"/>
      <c r="E180" s="72"/>
      <c r="F180" s="72"/>
      <c r="G180" s="74"/>
      <c r="H180" s="52" t="str">
        <f t="shared" si="51"/>
        <v xml:space="preserve"> </v>
      </c>
      <c r="I180" s="53" t="str">
        <f t="shared" si="52"/>
        <v xml:space="preserve"> </v>
      </c>
      <c r="J180" s="49"/>
      <c r="L180" s="66"/>
      <c r="M180" s="67"/>
      <c r="N180" s="69"/>
      <c r="O180" s="69"/>
      <c r="P180" s="69"/>
      <c r="Q180" s="69"/>
      <c r="R180" s="69"/>
      <c r="S180" s="69"/>
    </row>
    <row r="181" spans="2:19">
      <c r="B181" s="49"/>
      <c r="C181" s="49"/>
      <c r="D181" s="50"/>
      <c r="E181" s="72"/>
      <c r="F181" s="72"/>
      <c r="G181" s="74"/>
      <c r="H181" s="52" t="str">
        <f t="shared" si="51"/>
        <v xml:space="preserve"> </v>
      </c>
      <c r="I181" s="53" t="str">
        <f t="shared" si="52"/>
        <v xml:space="preserve"> </v>
      </c>
      <c r="J181" s="49"/>
      <c r="L181" s="66"/>
      <c r="M181" s="67"/>
      <c r="N181" s="69"/>
      <c r="O181" s="69"/>
      <c r="P181" s="69"/>
      <c r="Q181" s="69"/>
      <c r="R181" s="69"/>
      <c r="S181" s="69"/>
    </row>
    <row r="182" spans="2:19">
      <c r="B182" s="49"/>
      <c r="C182" s="49"/>
      <c r="D182" s="50"/>
      <c r="E182" s="72"/>
      <c r="F182" s="72"/>
      <c r="G182" s="74"/>
      <c r="H182" s="52" t="str">
        <f t="shared" si="51"/>
        <v xml:space="preserve"> </v>
      </c>
      <c r="I182" s="53" t="str">
        <f t="shared" si="52"/>
        <v xml:space="preserve"> </v>
      </c>
      <c r="J182" s="49"/>
      <c r="L182" s="66"/>
      <c r="M182" s="67"/>
      <c r="N182" s="69"/>
      <c r="O182" s="69"/>
      <c r="P182" s="69"/>
      <c r="Q182" s="69"/>
      <c r="R182" s="69"/>
      <c r="S182" s="69"/>
    </row>
    <row r="183" spans="2:19">
      <c r="B183" s="49"/>
      <c r="C183" s="49"/>
      <c r="D183" s="50"/>
      <c r="E183" s="72"/>
      <c r="F183" s="72"/>
      <c r="G183" s="74"/>
      <c r="H183" s="52" t="str">
        <f t="shared" si="51"/>
        <v xml:space="preserve"> </v>
      </c>
      <c r="I183" s="53" t="str">
        <f t="shared" si="52"/>
        <v xml:space="preserve"> </v>
      </c>
      <c r="J183" s="49"/>
      <c r="L183" s="66"/>
      <c r="M183" s="67"/>
      <c r="N183" s="69"/>
      <c r="O183" s="69"/>
      <c r="P183" s="69"/>
      <c r="Q183" s="69"/>
      <c r="R183" s="69"/>
      <c r="S183" s="69"/>
    </row>
    <row r="184" spans="2:19">
      <c r="B184" s="49"/>
      <c r="C184" s="49"/>
      <c r="D184" s="50"/>
      <c r="E184" s="72"/>
      <c r="F184" s="72"/>
      <c r="G184" s="74"/>
      <c r="H184" s="52" t="str">
        <f t="shared" si="51"/>
        <v xml:space="preserve"> </v>
      </c>
      <c r="I184" s="53" t="str">
        <f t="shared" si="52"/>
        <v xml:space="preserve"> </v>
      </c>
      <c r="J184" s="49"/>
      <c r="L184" s="66"/>
      <c r="M184" s="67"/>
      <c r="N184" s="69"/>
      <c r="O184" s="69"/>
      <c r="P184" s="69"/>
      <c r="Q184" s="69"/>
      <c r="R184" s="69"/>
      <c r="S184" s="69"/>
    </row>
    <row r="185" spans="2:19">
      <c r="B185" s="49"/>
      <c r="C185" s="49"/>
      <c r="D185" s="50"/>
      <c r="E185" s="72"/>
      <c r="F185" s="72"/>
      <c r="G185" s="74"/>
      <c r="H185" s="52" t="str">
        <f t="shared" si="51"/>
        <v xml:space="preserve"> </v>
      </c>
      <c r="I185" s="53" t="str">
        <f t="shared" si="52"/>
        <v xml:space="preserve"> </v>
      </c>
      <c r="J185" s="49"/>
      <c r="L185" s="66"/>
      <c r="M185" s="67"/>
      <c r="N185" s="69"/>
      <c r="O185" s="69"/>
      <c r="P185" s="69"/>
      <c r="Q185" s="69"/>
      <c r="R185" s="69"/>
      <c r="S185" s="69"/>
    </row>
    <row r="186" spans="2:19">
      <c r="B186" s="49"/>
      <c r="C186" s="49"/>
      <c r="D186" s="50"/>
      <c r="E186" s="72"/>
      <c r="F186" s="72"/>
      <c r="G186" s="74"/>
      <c r="H186" s="52" t="str">
        <f t="shared" si="51"/>
        <v xml:space="preserve"> </v>
      </c>
      <c r="I186" s="53" t="str">
        <f t="shared" si="52"/>
        <v xml:space="preserve"> </v>
      </c>
      <c r="J186" s="49"/>
      <c r="L186" s="66"/>
      <c r="M186" s="67"/>
      <c r="N186" s="69"/>
      <c r="O186" s="69"/>
      <c r="P186" s="69"/>
      <c r="Q186" s="69"/>
      <c r="R186" s="69"/>
      <c r="S186" s="69"/>
    </row>
    <row r="187" spans="2:19">
      <c r="B187" s="49"/>
      <c r="C187" s="49"/>
      <c r="D187" s="50"/>
      <c r="E187" s="72"/>
      <c r="F187" s="72"/>
      <c r="G187" s="74"/>
      <c r="H187" s="52" t="str">
        <f t="shared" si="51"/>
        <v xml:space="preserve"> </v>
      </c>
      <c r="I187" s="53" t="str">
        <f t="shared" si="52"/>
        <v xml:space="preserve"> </v>
      </c>
      <c r="J187" s="49"/>
      <c r="L187" s="66"/>
      <c r="M187" s="67"/>
      <c r="N187" s="69"/>
      <c r="O187" s="69"/>
      <c r="P187" s="69"/>
      <c r="Q187" s="69"/>
      <c r="R187" s="69"/>
      <c r="S187" s="69"/>
    </row>
    <row r="188" spans="2:19">
      <c r="B188" s="49"/>
      <c r="C188" s="49"/>
      <c r="D188" s="50"/>
      <c r="E188" s="72"/>
      <c r="F188" s="72"/>
      <c r="G188" s="74"/>
      <c r="H188" s="52" t="str">
        <f t="shared" si="51"/>
        <v xml:space="preserve"> </v>
      </c>
      <c r="I188" s="53" t="str">
        <f t="shared" si="52"/>
        <v xml:space="preserve"> </v>
      </c>
      <c r="J188" s="49"/>
      <c r="L188" s="66"/>
      <c r="M188" s="67"/>
      <c r="N188" s="69"/>
      <c r="O188" s="69"/>
      <c r="P188" s="69"/>
      <c r="Q188" s="69"/>
      <c r="R188" s="69"/>
      <c r="S188" s="69"/>
    </row>
    <row r="189" spans="2:19">
      <c r="B189" s="49"/>
      <c r="C189" s="49"/>
      <c r="D189" s="50"/>
      <c r="E189" s="72"/>
      <c r="F189" s="72"/>
      <c r="G189" s="74"/>
      <c r="H189" s="52" t="str">
        <f t="shared" si="51"/>
        <v xml:space="preserve"> </v>
      </c>
      <c r="I189" s="53" t="str">
        <f t="shared" si="52"/>
        <v xml:space="preserve"> </v>
      </c>
      <c r="J189" s="49"/>
      <c r="L189" s="66"/>
      <c r="M189" s="67"/>
      <c r="N189" s="69"/>
      <c r="O189" s="69"/>
      <c r="P189" s="69"/>
      <c r="Q189" s="69"/>
      <c r="R189" s="69"/>
      <c r="S189" s="69"/>
    </row>
    <row r="190" spans="2:19">
      <c r="B190" s="49"/>
      <c r="C190" s="49"/>
      <c r="D190" s="50"/>
      <c r="E190" s="72"/>
      <c r="F190" s="72"/>
      <c r="G190" s="74"/>
      <c r="H190" s="52" t="str">
        <f t="shared" si="51"/>
        <v xml:space="preserve"> </v>
      </c>
      <c r="I190" s="53" t="str">
        <f t="shared" si="52"/>
        <v xml:space="preserve"> </v>
      </c>
      <c r="J190" s="49"/>
      <c r="L190" s="66"/>
      <c r="M190" s="67"/>
      <c r="N190" s="69"/>
      <c r="O190" s="69"/>
      <c r="P190" s="69"/>
      <c r="Q190" s="69"/>
      <c r="R190" s="69"/>
      <c r="S190" s="69"/>
    </row>
    <row r="191" spans="2:19">
      <c r="B191" s="49"/>
      <c r="C191" s="49"/>
      <c r="D191" s="50"/>
      <c r="E191" s="72"/>
      <c r="F191" s="72"/>
      <c r="G191" s="74"/>
      <c r="H191" s="52" t="str">
        <f t="shared" si="51"/>
        <v xml:space="preserve"> </v>
      </c>
      <c r="I191" s="53" t="str">
        <f t="shared" si="52"/>
        <v xml:space="preserve"> </v>
      </c>
      <c r="J191" s="49"/>
      <c r="L191" s="66"/>
      <c r="M191" s="67"/>
      <c r="N191" s="69"/>
      <c r="O191" s="69"/>
      <c r="P191" s="69"/>
      <c r="Q191" s="69"/>
      <c r="R191" s="69"/>
      <c r="S191" s="69"/>
    </row>
    <row r="192" spans="2:19">
      <c r="B192" s="49"/>
      <c r="C192" s="49"/>
      <c r="D192" s="50"/>
      <c r="E192" s="72"/>
      <c r="F192" s="72"/>
      <c r="G192" s="74"/>
      <c r="H192" s="52" t="str">
        <f t="shared" si="51"/>
        <v xml:space="preserve"> </v>
      </c>
      <c r="I192" s="53" t="str">
        <f t="shared" si="52"/>
        <v xml:space="preserve"> </v>
      </c>
      <c r="J192" s="49"/>
      <c r="L192" s="66"/>
      <c r="M192" s="67"/>
      <c r="N192" s="69"/>
      <c r="O192" s="69"/>
      <c r="P192" s="69"/>
      <c r="Q192" s="69"/>
      <c r="R192" s="69"/>
      <c r="S192" s="69"/>
    </row>
    <row r="193" spans="2:19">
      <c r="B193" s="49"/>
      <c r="C193" s="49"/>
      <c r="D193" s="50"/>
      <c r="E193" s="72"/>
      <c r="F193" s="72"/>
      <c r="G193" s="74"/>
      <c r="H193" s="52" t="str">
        <f t="shared" si="51"/>
        <v xml:space="preserve"> </v>
      </c>
      <c r="I193" s="53" t="str">
        <f t="shared" si="52"/>
        <v xml:space="preserve"> </v>
      </c>
      <c r="J193" s="49"/>
      <c r="L193" s="66"/>
      <c r="M193" s="67"/>
      <c r="N193" s="69"/>
      <c r="O193" s="69"/>
      <c r="P193" s="69"/>
      <c r="Q193" s="69"/>
      <c r="R193" s="69"/>
      <c r="S193" s="69"/>
    </row>
    <row r="194" spans="2:19">
      <c r="B194" s="49"/>
      <c r="C194" s="49"/>
      <c r="D194" s="50"/>
      <c r="E194" s="72"/>
      <c r="F194" s="72"/>
      <c r="G194" s="74"/>
      <c r="H194" s="52" t="str">
        <f t="shared" si="51"/>
        <v xml:space="preserve"> </v>
      </c>
      <c r="I194" s="53" t="str">
        <f t="shared" si="52"/>
        <v xml:space="preserve"> </v>
      </c>
      <c r="J194" s="49"/>
      <c r="L194" s="66"/>
      <c r="M194" s="67"/>
      <c r="N194" s="69"/>
      <c r="O194" s="69"/>
      <c r="P194" s="69"/>
      <c r="Q194" s="69"/>
      <c r="R194" s="69"/>
      <c r="S194" s="69"/>
    </row>
    <row r="195" spans="2:19">
      <c r="B195" s="49"/>
      <c r="C195" s="49"/>
      <c r="D195" s="50"/>
      <c r="E195" s="72"/>
      <c r="F195" s="72"/>
      <c r="G195" s="74"/>
      <c r="H195" s="52" t="str">
        <f t="shared" si="51"/>
        <v xml:space="preserve"> </v>
      </c>
      <c r="I195" s="53" t="str">
        <f t="shared" si="52"/>
        <v xml:space="preserve"> </v>
      </c>
      <c r="J195" s="49"/>
      <c r="L195" s="66"/>
      <c r="M195" s="67"/>
      <c r="N195" s="69"/>
      <c r="O195" s="69"/>
      <c r="P195" s="69"/>
      <c r="Q195" s="69"/>
      <c r="R195" s="69"/>
      <c r="S195" s="69"/>
    </row>
    <row r="196" spans="2:19">
      <c r="B196" s="49"/>
      <c r="C196" s="49"/>
      <c r="D196" s="50"/>
      <c r="E196" s="72"/>
      <c r="F196" s="72"/>
      <c r="G196" s="74"/>
      <c r="H196" s="52" t="str">
        <f t="shared" si="51"/>
        <v xml:space="preserve"> </v>
      </c>
      <c r="I196" s="53" t="str">
        <f t="shared" si="52"/>
        <v xml:space="preserve"> </v>
      </c>
      <c r="J196" s="49"/>
      <c r="L196" s="66"/>
      <c r="M196" s="67"/>
      <c r="N196" s="69"/>
      <c r="O196" s="69"/>
      <c r="P196" s="69"/>
      <c r="Q196" s="69"/>
      <c r="R196" s="69"/>
      <c r="S196" s="69"/>
    </row>
    <row r="197" spans="2:19">
      <c r="B197" s="49"/>
      <c r="C197" s="49"/>
      <c r="D197" s="50"/>
      <c r="E197" s="72"/>
      <c r="F197" s="72"/>
      <c r="G197" s="74"/>
      <c r="H197" s="52" t="str">
        <f t="shared" si="51"/>
        <v xml:space="preserve"> </v>
      </c>
      <c r="I197" s="53" t="str">
        <f t="shared" si="52"/>
        <v xml:space="preserve"> </v>
      </c>
      <c r="J197" s="49"/>
      <c r="L197" s="66"/>
      <c r="M197" s="67"/>
      <c r="N197" s="69"/>
      <c r="O197" s="69"/>
      <c r="P197" s="69"/>
      <c r="Q197" s="69"/>
      <c r="R197" s="69"/>
      <c r="S197" s="69"/>
    </row>
    <row r="198" spans="2:19">
      <c r="B198" s="49"/>
      <c r="C198" s="49"/>
      <c r="D198" s="50"/>
      <c r="E198" s="72"/>
      <c r="F198" s="72"/>
      <c r="G198" s="74"/>
      <c r="H198" s="52" t="str">
        <f t="shared" si="51"/>
        <v xml:space="preserve"> </v>
      </c>
      <c r="I198" s="53" t="str">
        <f t="shared" si="52"/>
        <v xml:space="preserve"> </v>
      </c>
      <c r="J198" s="49"/>
      <c r="L198" s="66"/>
      <c r="M198" s="67"/>
      <c r="N198" s="69"/>
      <c r="O198" s="69"/>
      <c r="P198" s="69"/>
      <c r="Q198" s="69"/>
      <c r="R198" s="69"/>
      <c r="S198" s="69"/>
    </row>
    <row r="199" spans="2:19">
      <c r="B199" s="49"/>
      <c r="C199" s="49"/>
      <c r="D199" s="50"/>
      <c r="E199" s="72"/>
      <c r="F199" s="72"/>
      <c r="G199" s="74"/>
      <c r="H199" s="52" t="str">
        <f t="shared" si="51"/>
        <v xml:space="preserve"> </v>
      </c>
      <c r="I199" s="53" t="str">
        <f t="shared" si="52"/>
        <v xml:space="preserve"> </v>
      </c>
      <c r="J199" s="49"/>
      <c r="L199" s="66"/>
      <c r="M199" s="67"/>
      <c r="N199" s="69"/>
      <c r="O199" s="69"/>
      <c r="P199" s="69"/>
      <c r="Q199" s="69"/>
      <c r="R199" s="69"/>
      <c r="S199" s="69"/>
    </row>
    <row r="200" spans="2:19">
      <c r="B200" s="49"/>
      <c r="C200" s="49"/>
      <c r="D200" s="50"/>
      <c r="E200" s="72"/>
      <c r="F200" s="72"/>
      <c r="G200" s="74"/>
      <c r="H200" s="52" t="str">
        <f t="shared" si="51"/>
        <v xml:space="preserve"> </v>
      </c>
      <c r="I200" s="53" t="str">
        <f t="shared" si="52"/>
        <v xml:space="preserve"> </v>
      </c>
      <c r="J200" s="49"/>
      <c r="L200" s="66"/>
      <c r="M200" s="67"/>
      <c r="N200" s="69"/>
      <c r="O200" s="69"/>
      <c r="P200" s="69"/>
      <c r="Q200" s="69"/>
      <c r="R200" s="69"/>
      <c r="S200" s="69"/>
    </row>
    <row r="201" spans="2:19">
      <c r="B201" s="49"/>
      <c r="C201" s="49"/>
      <c r="D201" s="50"/>
      <c r="E201" s="72"/>
      <c r="F201" s="72"/>
      <c r="G201" s="74"/>
      <c r="H201" s="52" t="str">
        <f t="shared" si="51"/>
        <v xml:space="preserve"> </v>
      </c>
      <c r="I201" s="53" t="str">
        <f t="shared" si="52"/>
        <v xml:space="preserve"> </v>
      </c>
      <c r="J201" s="49"/>
      <c r="L201" s="66"/>
      <c r="M201" s="67"/>
      <c r="N201" s="69"/>
      <c r="O201" s="69"/>
      <c r="P201" s="69"/>
      <c r="Q201" s="69"/>
      <c r="R201" s="69"/>
      <c r="S201" s="69"/>
    </row>
    <row r="202" spans="2:19">
      <c r="B202" s="49"/>
      <c r="C202" s="49"/>
      <c r="D202" s="50"/>
      <c r="E202" s="72"/>
      <c r="F202" s="72"/>
      <c r="G202" s="74"/>
      <c r="H202" s="52" t="str">
        <f t="shared" si="51"/>
        <v xml:space="preserve"> </v>
      </c>
      <c r="I202" s="53" t="str">
        <f t="shared" si="52"/>
        <v xml:space="preserve"> </v>
      </c>
      <c r="J202" s="49"/>
      <c r="L202" s="66"/>
      <c r="M202" s="67"/>
      <c r="N202" s="69"/>
      <c r="O202" s="69"/>
      <c r="P202" s="69"/>
      <c r="Q202" s="69"/>
      <c r="R202" s="69"/>
      <c r="S202" s="69"/>
    </row>
    <row r="203" spans="2:19">
      <c r="B203" s="49"/>
      <c r="C203" s="49"/>
      <c r="D203" s="50"/>
      <c r="E203" s="72"/>
      <c r="F203" s="72"/>
      <c r="G203" s="74"/>
      <c r="H203" s="52" t="str">
        <f t="shared" si="51"/>
        <v xml:space="preserve"> </v>
      </c>
      <c r="I203" s="53" t="str">
        <f t="shared" si="52"/>
        <v xml:space="preserve"> </v>
      </c>
      <c r="J203" s="49"/>
      <c r="L203" s="66"/>
      <c r="M203" s="67"/>
      <c r="N203" s="69"/>
      <c r="O203" s="69"/>
      <c r="P203" s="69"/>
      <c r="Q203" s="69"/>
      <c r="R203" s="69"/>
      <c r="S203" s="69"/>
    </row>
    <row r="204" spans="2:19">
      <c r="B204" s="49"/>
      <c r="C204" s="49"/>
      <c r="D204" s="50"/>
      <c r="E204" s="72"/>
      <c r="F204" s="72"/>
      <c r="G204" s="74"/>
      <c r="H204" s="52" t="str">
        <f t="shared" ref="H204:H267" si="53">IF(G204="Non",D204," ")</f>
        <v xml:space="preserve"> </v>
      </c>
      <c r="I204" s="53" t="str">
        <f t="shared" ref="I204:I267" si="54">IF(G204="non",D204," ")</f>
        <v xml:space="preserve"> </v>
      </c>
      <c r="J204" s="49"/>
      <c r="L204" s="66"/>
      <c r="M204" s="67"/>
      <c r="N204" s="69"/>
      <c r="O204" s="69"/>
      <c r="P204" s="69"/>
      <c r="Q204" s="69"/>
      <c r="R204" s="69"/>
      <c r="S204" s="69"/>
    </row>
    <row r="205" spans="2:19">
      <c r="B205" s="49"/>
      <c r="C205" s="49"/>
      <c r="D205" s="50"/>
      <c r="E205" s="72"/>
      <c r="F205" s="72"/>
      <c r="G205" s="74"/>
      <c r="H205" s="52" t="str">
        <f t="shared" si="53"/>
        <v xml:space="preserve"> </v>
      </c>
      <c r="I205" s="53" t="str">
        <f t="shared" si="54"/>
        <v xml:space="preserve"> </v>
      </c>
      <c r="J205" s="49"/>
      <c r="L205" s="66"/>
      <c r="M205" s="67"/>
      <c r="N205" s="69"/>
      <c r="O205" s="69"/>
      <c r="P205" s="69"/>
      <c r="Q205" s="69"/>
      <c r="R205" s="69"/>
      <c r="S205" s="69"/>
    </row>
    <row r="206" spans="2:19">
      <c r="B206" s="49"/>
      <c r="C206" s="49"/>
      <c r="D206" s="50"/>
      <c r="E206" s="72"/>
      <c r="F206" s="72"/>
      <c r="G206" s="74"/>
      <c r="H206" s="52" t="str">
        <f t="shared" si="53"/>
        <v xml:space="preserve"> </v>
      </c>
      <c r="I206" s="53" t="str">
        <f t="shared" si="54"/>
        <v xml:space="preserve"> </v>
      </c>
      <c r="J206" s="49"/>
      <c r="L206" s="66"/>
      <c r="M206" s="67"/>
      <c r="N206" s="69"/>
      <c r="O206" s="69"/>
      <c r="P206" s="69"/>
      <c r="Q206" s="69"/>
      <c r="R206" s="69"/>
      <c r="S206" s="69"/>
    </row>
    <row r="207" spans="2:19">
      <c r="B207" s="49"/>
      <c r="C207" s="49"/>
      <c r="D207" s="50"/>
      <c r="E207" s="72"/>
      <c r="F207" s="72"/>
      <c r="G207" s="74"/>
      <c r="H207" s="52" t="str">
        <f t="shared" si="53"/>
        <v xml:space="preserve"> </v>
      </c>
      <c r="I207" s="53" t="str">
        <f t="shared" si="54"/>
        <v xml:space="preserve"> </v>
      </c>
      <c r="J207" s="49"/>
      <c r="L207" s="66"/>
      <c r="M207" s="67"/>
      <c r="N207" s="69"/>
      <c r="O207" s="69"/>
      <c r="P207" s="69"/>
      <c r="Q207" s="69"/>
      <c r="R207" s="69"/>
      <c r="S207" s="69"/>
    </row>
    <row r="208" spans="2:19">
      <c r="B208" s="49"/>
      <c r="C208" s="49"/>
      <c r="D208" s="50"/>
      <c r="E208" s="72"/>
      <c r="F208" s="72"/>
      <c r="G208" s="74"/>
      <c r="H208" s="52" t="str">
        <f t="shared" si="53"/>
        <v xml:space="preserve"> </v>
      </c>
      <c r="I208" s="53" t="str">
        <f t="shared" si="54"/>
        <v xml:space="preserve"> </v>
      </c>
      <c r="J208" s="49"/>
      <c r="L208" s="66"/>
      <c r="M208" s="67"/>
      <c r="N208" s="69"/>
      <c r="O208" s="69"/>
      <c r="P208" s="69"/>
      <c r="Q208" s="69"/>
      <c r="R208" s="69"/>
      <c r="S208" s="69"/>
    </row>
    <row r="209" spans="2:19">
      <c r="B209" s="49"/>
      <c r="C209" s="49"/>
      <c r="D209" s="50"/>
      <c r="E209" s="72"/>
      <c r="F209" s="72"/>
      <c r="G209" s="74"/>
      <c r="H209" s="52" t="str">
        <f t="shared" si="53"/>
        <v xml:space="preserve"> </v>
      </c>
      <c r="I209" s="53" t="str">
        <f t="shared" si="54"/>
        <v xml:space="preserve"> </v>
      </c>
      <c r="J209" s="49"/>
      <c r="L209" s="66"/>
      <c r="M209" s="67"/>
      <c r="N209" s="69"/>
      <c r="O209" s="69"/>
      <c r="P209" s="69"/>
      <c r="Q209" s="69"/>
      <c r="R209" s="69"/>
      <c r="S209" s="69"/>
    </row>
    <row r="210" spans="2:19">
      <c r="B210" s="49"/>
      <c r="C210" s="49"/>
      <c r="D210" s="50"/>
      <c r="E210" s="72"/>
      <c r="F210" s="72"/>
      <c r="G210" s="74"/>
      <c r="H210" s="52" t="str">
        <f t="shared" si="53"/>
        <v xml:space="preserve"> </v>
      </c>
      <c r="I210" s="53" t="str">
        <f t="shared" si="54"/>
        <v xml:space="preserve"> </v>
      </c>
      <c r="J210" s="49"/>
      <c r="L210" s="66"/>
      <c r="M210" s="67"/>
      <c r="N210" s="69"/>
      <c r="O210" s="69"/>
      <c r="P210" s="69"/>
      <c r="Q210" s="69"/>
      <c r="R210" s="69"/>
      <c r="S210" s="69"/>
    </row>
    <row r="211" spans="2:19">
      <c r="B211" s="49"/>
      <c r="C211" s="49"/>
      <c r="D211" s="50"/>
      <c r="E211" s="72"/>
      <c r="F211" s="72"/>
      <c r="G211" s="74"/>
      <c r="H211" s="52" t="str">
        <f t="shared" si="53"/>
        <v xml:space="preserve"> </v>
      </c>
      <c r="I211" s="53" t="str">
        <f t="shared" si="54"/>
        <v xml:space="preserve"> </v>
      </c>
      <c r="J211" s="49"/>
      <c r="L211" s="66"/>
      <c r="M211" s="67"/>
      <c r="N211" s="69"/>
      <c r="O211" s="69"/>
      <c r="P211" s="69"/>
      <c r="Q211" s="69"/>
      <c r="R211" s="69"/>
      <c r="S211" s="69"/>
    </row>
    <row r="212" spans="2:19">
      <c r="B212" s="49"/>
      <c r="C212" s="49"/>
      <c r="D212" s="50"/>
      <c r="E212" s="72"/>
      <c r="F212" s="72"/>
      <c r="G212" s="74"/>
      <c r="H212" s="52" t="str">
        <f t="shared" si="53"/>
        <v xml:space="preserve"> </v>
      </c>
      <c r="I212" s="53" t="str">
        <f t="shared" si="54"/>
        <v xml:space="preserve"> </v>
      </c>
      <c r="J212" s="49"/>
      <c r="L212" s="66"/>
      <c r="M212" s="67"/>
      <c r="N212" s="69"/>
      <c r="O212" s="69"/>
      <c r="P212" s="69"/>
      <c r="Q212" s="69"/>
      <c r="R212" s="69"/>
      <c r="S212" s="69"/>
    </row>
    <row r="213" spans="2:19">
      <c r="B213" s="49"/>
      <c r="C213" s="49"/>
      <c r="D213" s="50"/>
      <c r="E213" s="72"/>
      <c r="F213" s="72"/>
      <c r="G213" s="74"/>
      <c r="H213" s="52" t="str">
        <f t="shared" si="53"/>
        <v xml:space="preserve"> </v>
      </c>
      <c r="I213" s="53" t="str">
        <f t="shared" si="54"/>
        <v xml:space="preserve"> </v>
      </c>
      <c r="J213" s="49"/>
      <c r="L213" s="66"/>
      <c r="M213" s="67"/>
      <c r="N213" s="69"/>
      <c r="O213" s="69"/>
      <c r="P213" s="69"/>
      <c r="Q213" s="69"/>
      <c r="R213" s="69"/>
      <c r="S213" s="69"/>
    </row>
    <row r="214" spans="2:19">
      <c r="B214" s="49"/>
      <c r="C214" s="49"/>
      <c r="D214" s="50"/>
      <c r="E214" s="72"/>
      <c r="F214" s="72"/>
      <c r="G214" s="74"/>
      <c r="H214" s="52" t="str">
        <f t="shared" si="53"/>
        <v xml:space="preserve"> </v>
      </c>
      <c r="I214" s="53" t="str">
        <f t="shared" si="54"/>
        <v xml:space="preserve"> </v>
      </c>
      <c r="J214" s="49"/>
      <c r="L214" s="66"/>
      <c r="M214" s="67"/>
      <c r="N214" s="69"/>
      <c r="O214" s="69"/>
      <c r="P214" s="69"/>
      <c r="Q214" s="69"/>
      <c r="R214" s="69"/>
      <c r="S214" s="69"/>
    </row>
    <row r="215" spans="2:19">
      <c r="B215" s="49"/>
      <c r="C215" s="49"/>
      <c r="D215" s="50"/>
      <c r="E215" s="72"/>
      <c r="F215" s="72"/>
      <c r="G215" s="74"/>
      <c r="H215" s="52" t="str">
        <f t="shared" si="53"/>
        <v xml:space="preserve"> </v>
      </c>
      <c r="I215" s="53" t="str">
        <f t="shared" si="54"/>
        <v xml:space="preserve"> </v>
      </c>
      <c r="J215" s="49"/>
      <c r="L215" s="66"/>
      <c r="M215" s="67"/>
      <c r="N215" s="69"/>
      <c r="O215" s="69"/>
      <c r="P215" s="69"/>
      <c r="Q215" s="69"/>
      <c r="R215" s="69"/>
      <c r="S215" s="69"/>
    </row>
    <row r="216" spans="2:19">
      <c r="B216" s="49"/>
      <c r="C216" s="49"/>
      <c r="D216" s="50"/>
      <c r="E216" s="72"/>
      <c r="F216" s="72"/>
      <c r="G216" s="74"/>
      <c r="H216" s="52" t="str">
        <f t="shared" si="53"/>
        <v xml:space="preserve"> </v>
      </c>
      <c r="I216" s="53" t="str">
        <f t="shared" si="54"/>
        <v xml:space="preserve"> </v>
      </c>
      <c r="J216" s="49"/>
      <c r="L216" s="66"/>
      <c r="M216" s="67"/>
      <c r="N216" s="69"/>
      <c r="O216" s="69"/>
      <c r="P216" s="69"/>
      <c r="Q216" s="69"/>
      <c r="R216" s="69"/>
      <c r="S216" s="69"/>
    </row>
    <row r="217" spans="2:19">
      <c r="B217" s="49"/>
      <c r="C217" s="49"/>
      <c r="D217" s="50"/>
      <c r="E217" s="72"/>
      <c r="F217" s="72"/>
      <c r="G217" s="74"/>
      <c r="H217" s="52" t="str">
        <f t="shared" si="53"/>
        <v xml:space="preserve"> </v>
      </c>
      <c r="I217" s="53" t="str">
        <f t="shared" si="54"/>
        <v xml:space="preserve"> </v>
      </c>
      <c r="J217" s="49"/>
      <c r="L217" s="66"/>
      <c r="M217" s="67"/>
      <c r="N217" s="69"/>
      <c r="O217" s="69"/>
      <c r="P217" s="69"/>
      <c r="Q217" s="69"/>
      <c r="R217" s="69"/>
      <c r="S217" s="69"/>
    </row>
    <row r="218" spans="2:19">
      <c r="B218" s="49"/>
      <c r="C218" s="49"/>
      <c r="D218" s="50"/>
      <c r="E218" s="72"/>
      <c r="F218" s="72"/>
      <c r="G218" s="74"/>
      <c r="H218" s="52" t="str">
        <f t="shared" si="53"/>
        <v xml:space="preserve"> </v>
      </c>
      <c r="I218" s="53" t="str">
        <f t="shared" si="54"/>
        <v xml:space="preserve"> </v>
      </c>
      <c r="J218" s="49"/>
      <c r="L218" s="66"/>
      <c r="M218" s="67"/>
      <c r="N218" s="69"/>
      <c r="O218" s="69"/>
      <c r="P218" s="69"/>
      <c r="Q218" s="69"/>
      <c r="R218" s="69"/>
      <c r="S218" s="69"/>
    </row>
    <row r="219" spans="2:19">
      <c r="B219" s="49"/>
      <c r="C219" s="49"/>
      <c r="D219" s="50"/>
      <c r="E219" s="72"/>
      <c r="F219" s="72"/>
      <c r="G219" s="74"/>
      <c r="H219" s="52" t="str">
        <f t="shared" si="53"/>
        <v xml:space="preserve"> </v>
      </c>
      <c r="I219" s="53" t="str">
        <f t="shared" si="54"/>
        <v xml:space="preserve"> </v>
      </c>
      <c r="J219" s="49"/>
      <c r="L219" s="66"/>
      <c r="M219" s="67"/>
      <c r="N219" s="69"/>
      <c r="O219" s="69"/>
      <c r="P219" s="69"/>
      <c r="Q219" s="69"/>
      <c r="R219" s="69"/>
      <c r="S219" s="69"/>
    </row>
    <row r="220" spans="2:19">
      <c r="B220" s="49"/>
      <c r="C220" s="49"/>
      <c r="D220" s="50"/>
      <c r="E220" s="72"/>
      <c r="F220" s="72"/>
      <c r="G220" s="74"/>
      <c r="H220" s="52" t="str">
        <f t="shared" si="53"/>
        <v xml:space="preserve"> </v>
      </c>
      <c r="I220" s="53" t="str">
        <f t="shared" si="54"/>
        <v xml:space="preserve"> </v>
      </c>
      <c r="J220" s="49"/>
      <c r="L220" s="66"/>
      <c r="M220" s="67"/>
      <c r="N220" s="69"/>
      <c r="O220" s="69"/>
      <c r="P220" s="69"/>
      <c r="Q220" s="69"/>
      <c r="R220" s="69"/>
      <c r="S220" s="69"/>
    </row>
    <row r="221" spans="2:19">
      <c r="B221" s="49"/>
      <c r="C221" s="49"/>
      <c r="D221" s="50"/>
      <c r="E221" s="72"/>
      <c r="F221" s="72"/>
      <c r="G221" s="74"/>
      <c r="H221" s="52" t="str">
        <f t="shared" si="53"/>
        <v xml:space="preserve"> </v>
      </c>
      <c r="I221" s="53" t="str">
        <f t="shared" si="54"/>
        <v xml:space="preserve"> </v>
      </c>
      <c r="J221" s="49"/>
      <c r="L221" s="66"/>
      <c r="M221" s="67"/>
      <c r="N221" s="69"/>
      <c r="O221" s="69"/>
      <c r="P221" s="69"/>
      <c r="Q221" s="69"/>
      <c r="R221" s="69"/>
      <c r="S221" s="69"/>
    </row>
    <row r="222" spans="2:19">
      <c r="B222" s="49"/>
      <c r="C222" s="49"/>
      <c r="D222" s="50"/>
      <c r="E222" s="72"/>
      <c r="F222" s="72"/>
      <c r="G222" s="74"/>
      <c r="H222" s="52" t="str">
        <f t="shared" si="53"/>
        <v xml:space="preserve"> </v>
      </c>
      <c r="I222" s="53" t="str">
        <f t="shared" si="54"/>
        <v xml:space="preserve"> </v>
      </c>
      <c r="J222" s="49"/>
      <c r="L222" s="66"/>
      <c r="M222" s="67"/>
      <c r="N222" s="69"/>
      <c r="O222" s="69"/>
      <c r="P222" s="69"/>
      <c r="Q222" s="69"/>
      <c r="R222" s="69"/>
      <c r="S222" s="69"/>
    </row>
    <row r="223" spans="2:19">
      <c r="B223" s="49"/>
      <c r="C223" s="49"/>
      <c r="D223" s="50"/>
      <c r="E223" s="72"/>
      <c r="F223" s="72"/>
      <c r="G223" s="74"/>
      <c r="H223" s="52" t="str">
        <f t="shared" si="53"/>
        <v xml:space="preserve"> </v>
      </c>
      <c r="I223" s="53" t="str">
        <f t="shared" si="54"/>
        <v xml:space="preserve"> </v>
      </c>
      <c r="J223" s="49"/>
      <c r="L223" s="66"/>
      <c r="M223" s="67"/>
      <c r="N223" s="69"/>
      <c r="O223" s="69"/>
      <c r="P223" s="69"/>
      <c r="Q223" s="69"/>
      <c r="R223" s="69"/>
      <c r="S223" s="69"/>
    </row>
    <row r="224" spans="2:19">
      <c r="B224" s="49"/>
      <c r="C224" s="49"/>
      <c r="D224" s="50"/>
      <c r="E224" s="72"/>
      <c r="F224" s="72"/>
      <c r="G224" s="74"/>
      <c r="H224" s="52" t="str">
        <f t="shared" si="53"/>
        <v xml:space="preserve"> </v>
      </c>
      <c r="I224" s="53" t="str">
        <f t="shared" si="54"/>
        <v xml:space="preserve"> </v>
      </c>
      <c r="J224" s="49"/>
      <c r="L224" s="66"/>
      <c r="M224" s="67"/>
      <c r="N224" s="69"/>
      <c r="O224" s="69"/>
      <c r="P224" s="69"/>
      <c r="Q224" s="69"/>
      <c r="R224" s="69"/>
      <c r="S224" s="69"/>
    </row>
    <row r="225" spans="2:19">
      <c r="B225" s="49"/>
      <c r="C225" s="49"/>
      <c r="D225" s="50"/>
      <c r="E225" s="72"/>
      <c r="F225" s="72"/>
      <c r="G225" s="74"/>
      <c r="H225" s="52" t="str">
        <f t="shared" si="53"/>
        <v xml:space="preserve"> </v>
      </c>
      <c r="I225" s="53" t="str">
        <f t="shared" si="54"/>
        <v xml:space="preserve"> </v>
      </c>
      <c r="J225" s="49"/>
      <c r="L225" s="66"/>
      <c r="M225" s="67"/>
      <c r="N225" s="69"/>
      <c r="O225" s="69"/>
      <c r="P225" s="69"/>
      <c r="Q225" s="69"/>
      <c r="R225" s="69"/>
      <c r="S225" s="69"/>
    </row>
    <row r="226" spans="2:19">
      <c r="B226" s="49"/>
      <c r="C226" s="49"/>
      <c r="D226" s="50"/>
      <c r="E226" s="72"/>
      <c r="F226" s="72"/>
      <c r="G226" s="74"/>
      <c r="H226" s="52" t="str">
        <f t="shared" si="53"/>
        <v xml:space="preserve"> </v>
      </c>
      <c r="I226" s="53" t="str">
        <f t="shared" si="54"/>
        <v xml:space="preserve"> </v>
      </c>
      <c r="J226" s="49"/>
      <c r="L226" s="66"/>
      <c r="M226" s="67"/>
      <c r="N226" s="69"/>
      <c r="O226" s="69"/>
      <c r="P226" s="69"/>
      <c r="Q226" s="69"/>
      <c r="R226" s="69"/>
      <c r="S226" s="69"/>
    </row>
    <row r="227" spans="2:19">
      <c r="B227" s="49"/>
      <c r="C227" s="49"/>
      <c r="D227" s="50"/>
      <c r="E227" s="72"/>
      <c r="F227" s="72"/>
      <c r="G227" s="74"/>
      <c r="H227" s="52" t="str">
        <f t="shared" si="53"/>
        <v xml:space="preserve"> </v>
      </c>
      <c r="I227" s="53" t="str">
        <f t="shared" si="54"/>
        <v xml:space="preserve"> </v>
      </c>
      <c r="J227" s="49"/>
      <c r="L227" s="66"/>
      <c r="M227" s="67"/>
      <c r="N227" s="69"/>
      <c r="O227" s="69"/>
      <c r="P227" s="69"/>
      <c r="Q227" s="69"/>
      <c r="R227" s="69"/>
      <c r="S227" s="69"/>
    </row>
    <row r="228" spans="2:19">
      <c r="B228" s="49"/>
      <c r="C228" s="49"/>
      <c r="D228" s="50"/>
      <c r="E228" s="72"/>
      <c r="F228" s="72"/>
      <c r="G228" s="74"/>
      <c r="H228" s="52" t="str">
        <f t="shared" si="53"/>
        <v xml:space="preserve"> </v>
      </c>
      <c r="I228" s="53" t="str">
        <f t="shared" si="54"/>
        <v xml:space="preserve"> </v>
      </c>
      <c r="J228" s="49"/>
      <c r="L228" s="66"/>
      <c r="M228" s="67"/>
      <c r="N228" s="69"/>
      <c r="O228" s="69"/>
      <c r="P228" s="69"/>
      <c r="Q228" s="69"/>
      <c r="R228" s="69"/>
      <c r="S228" s="69"/>
    </row>
    <row r="229" spans="2:19">
      <c r="B229" s="49"/>
      <c r="C229" s="49"/>
      <c r="D229" s="50"/>
      <c r="E229" s="72"/>
      <c r="F229" s="72"/>
      <c r="G229" s="74"/>
      <c r="H229" s="52" t="str">
        <f t="shared" si="53"/>
        <v xml:space="preserve"> </v>
      </c>
      <c r="I229" s="53" t="str">
        <f t="shared" si="54"/>
        <v xml:space="preserve"> </v>
      </c>
      <c r="J229" s="49"/>
      <c r="L229" s="66"/>
      <c r="M229" s="67"/>
      <c r="N229" s="69"/>
      <c r="O229" s="69"/>
      <c r="P229" s="69"/>
      <c r="Q229" s="69"/>
      <c r="R229" s="69"/>
      <c r="S229" s="69"/>
    </row>
    <row r="230" spans="2:19">
      <c r="B230" s="49"/>
      <c r="C230" s="49"/>
      <c r="D230" s="50"/>
      <c r="E230" s="72"/>
      <c r="F230" s="72"/>
      <c r="G230" s="74"/>
      <c r="H230" s="52" t="str">
        <f t="shared" si="53"/>
        <v xml:space="preserve"> </v>
      </c>
      <c r="I230" s="53" t="str">
        <f t="shared" si="54"/>
        <v xml:space="preserve"> </v>
      </c>
      <c r="J230" s="49"/>
      <c r="L230" s="66"/>
      <c r="M230" s="67"/>
      <c r="N230" s="69"/>
      <c r="O230" s="69"/>
      <c r="P230" s="69"/>
      <c r="Q230" s="69"/>
      <c r="R230" s="69"/>
      <c r="S230" s="69"/>
    </row>
    <row r="231" spans="2:19">
      <c r="B231" s="49"/>
      <c r="C231" s="49"/>
      <c r="D231" s="50"/>
      <c r="E231" s="72"/>
      <c r="F231" s="72"/>
      <c r="G231" s="74"/>
      <c r="H231" s="52" t="str">
        <f t="shared" si="53"/>
        <v xml:space="preserve"> </v>
      </c>
      <c r="I231" s="53" t="str">
        <f t="shared" si="54"/>
        <v xml:space="preserve"> </v>
      </c>
      <c r="J231" s="49"/>
      <c r="L231" s="66"/>
      <c r="M231" s="67"/>
      <c r="N231" s="69"/>
      <c r="O231" s="69"/>
      <c r="P231" s="69"/>
      <c r="Q231" s="69"/>
      <c r="R231" s="69"/>
      <c r="S231" s="69"/>
    </row>
    <row r="232" spans="2:19">
      <c r="B232" s="49"/>
      <c r="C232" s="49"/>
      <c r="D232" s="50"/>
      <c r="E232" s="72"/>
      <c r="F232" s="72"/>
      <c r="G232" s="74"/>
      <c r="H232" s="52" t="str">
        <f t="shared" si="53"/>
        <v xml:space="preserve"> </v>
      </c>
      <c r="I232" s="53" t="str">
        <f t="shared" si="54"/>
        <v xml:space="preserve"> </v>
      </c>
      <c r="J232" s="49"/>
      <c r="L232" s="66"/>
      <c r="M232" s="67"/>
      <c r="N232" s="69"/>
      <c r="O232" s="69"/>
      <c r="P232" s="69"/>
      <c r="Q232" s="69"/>
      <c r="R232" s="69"/>
      <c r="S232" s="69"/>
    </row>
    <row r="233" spans="2:19">
      <c r="B233" s="49"/>
      <c r="C233" s="49"/>
      <c r="D233" s="50"/>
      <c r="E233" s="72"/>
      <c r="F233" s="72"/>
      <c r="G233" s="74"/>
      <c r="H233" s="52" t="str">
        <f t="shared" si="53"/>
        <v xml:space="preserve"> </v>
      </c>
      <c r="I233" s="53" t="str">
        <f t="shared" si="54"/>
        <v xml:space="preserve"> </v>
      </c>
      <c r="J233" s="49"/>
      <c r="L233" s="66"/>
      <c r="M233" s="67"/>
      <c r="N233" s="69"/>
      <c r="O233" s="69"/>
      <c r="P233" s="69"/>
      <c r="Q233" s="69"/>
      <c r="R233" s="69"/>
      <c r="S233" s="69"/>
    </row>
    <row r="234" spans="2:19">
      <c r="B234" s="49"/>
      <c r="C234" s="49"/>
      <c r="D234" s="50"/>
      <c r="E234" s="72"/>
      <c r="F234" s="72"/>
      <c r="G234" s="74"/>
      <c r="H234" s="52" t="str">
        <f t="shared" si="53"/>
        <v xml:space="preserve"> </v>
      </c>
      <c r="I234" s="53" t="str">
        <f t="shared" si="54"/>
        <v xml:space="preserve"> </v>
      </c>
      <c r="J234" s="49"/>
      <c r="L234" s="66"/>
      <c r="M234" s="67"/>
      <c r="N234" s="69"/>
      <c r="O234" s="69"/>
      <c r="P234" s="69"/>
      <c r="Q234" s="69"/>
      <c r="R234" s="69"/>
      <c r="S234" s="69"/>
    </row>
    <row r="235" spans="2:19">
      <c r="B235" s="49"/>
      <c r="C235" s="49"/>
      <c r="D235" s="50"/>
      <c r="E235" s="72"/>
      <c r="F235" s="72"/>
      <c r="G235" s="74"/>
      <c r="H235" s="52" t="str">
        <f t="shared" si="53"/>
        <v xml:space="preserve"> </v>
      </c>
      <c r="I235" s="53" t="str">
        <f t="shared" si="54"/>
        <v xml:space="preserve"> </v>
      </c>
      <c r="J235" s="49"/>
      <c r="L235" s="66"/>
      <c r="M235" s="67"/>
      <c r="N235" s="69"/>
      <c r="O235" s="69"/>
      <c r="P235" s="69"/>
      <c r="Q235" s="69"/>
      <c r="R235" s="69"/>
      <c r="S235" s="69"/>
    </row>
    <row r="236" spans="2:19">
      <c r="B236" s="49"/>
      <c r="C236" s="49"/>
      <c r="D236" s="50"/>
      <c r="E236" s="72"/>
      <c r="F236" s="72"/>
      <c r="G236" s="74"/>
      <c r="H236" s="52" t="str">
        <f t="shared" si="53"/>
        <v xml:space="preserve"> </v>
      </c>
      <c r="I236" s="53" t="str">
        <f t="shared" si="54"/>
        <v xml:space="preserve"> </v>
      </c>
      <c r="J236" s="49"/>
      <c r="L236" s="66"/>
      <c r="M236" s="67"/>
      <c r="N236" s="69"/>
      <c r="O236" s="69"/>
      <c r="P236" s="69"/>
      <c r="Q236" s="69"/>
      <c r="R236" s="69"/>
      <c r="S236" s="69"/>
    </row>
    <row r="237" spans="2:19">
      <c r="B237" s="49"/>
      <c r="C237" s="49"/>
      <c r="D237" s="50"/>
      <c r="E237" s="72"/>
      <c r="F237" s="72"/>
      <c r="G237" s="74"/>
      <c r="H237" s="52" t="str">
        <f t="shared" si="53"/>
        <v xml:space="preserve"> </v>
      </c>
      <c r="I237" s="53" t="str">
        <f t="shared" si="54"/>
        <v xml:space="preserve"> </v>
      </c>
      <c r="J237" s="49"/>
      <c r="L237" s="66"/>
      <c r="M237" s="67"/>
      <c r="N237" s="69"/>
      <c r="O237" s="69"/>
      <c r="P237" s="69"/>
      <c r="Q237" s="69"/>
      <c r="R237" s="69"/>
      <c r="S237" s="69"/>
    </row>
    <row r="238" spans="2:19">
      <c r="B238" s="49"/>
      <c r="C238" s="49"/>
      <c r="D238" s="50"/>
      <c r="E238" s="72"/>
      <c r="F238" s="72"/>
      <c r="G238" s="74"/>
      <c r="H238" s="52" t="str">
        <f t="shared" si="53"/>
        <v xml:space="preserve"> </v>
      </c>
      <c r="I238" s="53" t="str">
        <f t="shared" si="54"/>
        <v xml:space="preserve"> </v>
      </c>
      <c r="J238" s="49"/>
      <c r="L238" s="66"/>
      <c r="M238" s="67"/>
      <c r="N238" s="69"/>
      <c r="O238" s="69"/>
      <c r="P238" s="69"/>
      <c r="Q238" s="69"/>
      <c r="R238" s="69"/>
      <c r="S238" s="69"/>
    </row>
    <row r="239" spans="2:19">
      <c r="B239" s="49"/>
      <c r="C239" s="49"/>
      <c r="D239" s="50"/>
      <c r="E239" s="72"/>
      <c r="F239" s="72"/>
      <c r="G239" s="74"/>
      <c r="H239" s="52" t="str">
        <f t="shared" si="53"/>
        <v xml:space="preserve"> </v>
      </c>
      <c r="I239" s="53" t="str">
        <f t="shared" si="54"/>
        <v xml:space="preserve"> </v>
      </c>
      <c r="J239" s="49"/>
      <c r="L239" s="66"/>
      <c r="M239" s="67"/>
      <c r="N239" s="69"/>
      <c r="O239" s="69"/>
      <c r="P239" s="69"/>
      <c r="Q239" s="69"/>
      <c r="R239" s="69"/>
      <c r="S239" s="69"/>
    </row>
    <row r="240" spans="2:19">
      <c r="B240" s="49"/>
      <c r="C240" s="49"/>
      <c r="D240" s="50"/>
      <c r="E240" s="72"/>
      <c r="F240" s="72"/>
      <c r="G240" s="74"/>
      <c r="H240" s="52" t="str">
        <f t="shared" si="53"/>
        <v xml:space="preserve"> </v>
      </c>
      <c r="I240" s="53" t="str">
        <f t="shared" si="54"/>
        <v xml:space="preserve"> </v>
      </c>
      <c r="J240" s="49"/>
      <c r="L240" s="66"/>
      <c r="M240" s="67"/>
      <c r="N240" s="69"/>
      <c r="O240" s="69"/>
      <c r="P240" s="69"/>
      <c r="Q240" s="69"/>
      <c r="R240" s="69"/>
      <c r="S240" s="69"/>
    </row>
    <row r="241" spans="2:19">
      <c r="B241" s="49"/>
      <c r="C241" s="49"/>
      <c r="D241" s="50"/>
      <c r="E241" s="72"/>
      <c r="F241" s="72"/>
      <c r="G241" s="74"/>
      <c r="H241" s="52" t="str">
        <f t="shared" si="53"/>
        <v xml:space="preserve"> </v>
      </c>
      <c r="I241" s="53" t="str">
        <f t="shared" si="54"/>
        <v xml:space="preserve"> </v>
      </c>
      <c r="J241" s="49"/>
      <c r="L241" s="66"/>
      <c r="M241" s="67"/>
      <c r="N241" s="69"/>
      <c r="O241" s="69"/>
      <c r="P241" s="69"/>
      <c r="Q241" s="69"/>
      <c r="R241" s="69"/>
      <c r="S241" s="69"/>
    </row>
    <row r="242" spans="2:19">
      <c r="B242" s="49"/>
      <c r="C242" s="49"/>
      <c r="D242" s="50"/>
      <c r="E242" s="72"/>
      <c r="F242" s="72"/>
      <c r="G242" s="74"/>
      <c r="H242" s="52" t="str">
        <f t="shared" si="53"/>
        <v xml:space="preserve"> </v>
      </c>
      <c r="I242" s="53" t="str">
        <f t="shared" si="54"/>
        <v xml:space="preserve"> </v>
      </c>
      <c r="J242" s="49"/>
      <c r="L242" s="66"/>
      <c r="M242" s="67"/>
      <c r="N242" s="69"/>
      <c r="O242" s="69"/>
      <c r="P242" s="69"/>
      <c r="Q242" s="69"/>
      <c r="R242" s="69"/>
      <c r="S242" s="69"/>
    </row>
    <row r="243" spans="2:19">
      <c r="B243" s="49"/>
      <c r="C243" s="49"/>
      <c r="D243" s="50"/>
      <c r="E243" s="72"/>
      <c r="F243" s="72"/>
      <c r="G243" s="74"/>
      <c r="H243" s="52" t="str">
        <f t="shared" si="53"/>
        <v xml:space="preserve"> </v>
      </c>
      <c r="I243" s="53" t="str">
        <f t="shared" si="54"/>
        <v xml:space="preserve"> </v>
      </c>
      <c r="J243" s="49"/>
      <c r="L243" s="66"/>
      <c r="M243" s="67"/>
      <c r="N243" s="69"/>
      <c r="O243" s="69"/>
      <c r="P243" s="69"/>
      <c r="Q243" s="69"/>
      <c r="R243" s="69"/>
      <c r="S243" s="69"/>
    </row>
    <row r="244" spans="2:19">
      <c r="B244" s="49"/>
      <c r="C244" s="49"/>
      <c r="D244" s="50"/>
      <c r="E244" s="72"/>
      <c r="F244" s="72"/>
      <c r="G244" s="74"/>
      <c r="H244" s="52" t="str">
        <f t="shared" si="53"/>
        <v xml:space="preserve"> </v>
      </c>
      <c r="I244" s="53" t="str">
        <f t="shared" si="54"/>
        <v xml:space="preserve"> </v>
      </c>
      <c r="J244" s="49"/>
      <c r="L244" s="66"/>
      <c r="M244" s="67"/>
      <c r="N244" s="69"/>
      <c r="O244" s="69"/>
      <c r="P244" s="69"/>
      <c r="Q244" s="69"/>
      <c r="R244" s="69"/>
      <c r="S244" s="69"/>
    </row>
    <row r="245" spans="2:19">
      <c r="B245" s="49"/>
      <c r="C245" s="49"/>
      <c r="D245" s="50"/>
      <c r="E245" s="72"/>
      <c r="F245" s="72"/>
      <c r="G245" s="74"/>
      <c r="H245" s="52" t="str">
        <f t="shared" si="53"/>
        <v xml:space="preserve"> </v>
      </c>
      <c r="I245" s="53" t="str">
        <f t="shared" si="54"/>
        <v xml:space="preserve"> </v>
      </c>
      <c r="J245" s="49"/>
      <c r="L245" s="66"/>
      <c r="M245" s="67"/>
      <c r="N245" s="69"/>
      <c r="O245" s="69"/>
      <c r="P245" s="69"/>
      <c r="Q245" s="69"/>
      <c r="R245" s="69"/>
      <c r="S245" s="69"/>
    </row>
    <row r="246" spans="2:19">
      <c r="B246" s="49"/>
      <c r="C246" s="49"/>
      <c r="D246" s="50"/>
      <c r="E246" s="72"/>
      <c r="F246" s="72"/>
      <c r="G246" s="74"/>
      <c r="H246" s="52" t="str">
        <f t="shared" si="53"/>
        <v xml:space="preserve"> </v>
      </c>
      <c r="I246" s="53" t="str">
        <f t="shared" si="54"/>
        <v xml:space="preserve"> </v>
      </c>
      <c r="J246" s="49"/>
      <c r="L246" s="66"/>
      <c r="M246" s="67"/>
      <c r="N246" s="69"/>
      <c r="O246" s="69"/>
      <c r="P246" s="69"/>
      <c r="Q246" s="69"/>
      <c r="R246" s="69"/>
      <c r="S246" s="69"/>
    </row>
    <row r="247" spans="2:19">
      <c r="B247" s="49"/>
      <c r="C247" s="49"/>
      <c r="D247" s="50"/>
      <c r="E247" s="72"/>
      <c r="F247" s="72"/>
      <c r="G247" s="74"/>
      <c r="H247" s="52" t="str">
        <f t="shared" si="53"/>
        <v xml:space="preserve"> </v>
      </c>
      <c r="I247" s="53" t="str">
        <f t="shared" si="54"/>
        <v xml:space="preserve"> </v>
      </c>
      <c r="J247" s="49"/>
      <c r="L247" s="66"/>
      <c r="M247" s="67"/>
      <c r="N247" s="69"/>
      <c r="O247" s="69"/>
      <c r="P247" s="69"/>
      <c r="Q247" s="69"/>
      <c r="R247" s="69"/>
      <c r="S247" s="69"/>
    </row>
    <row r="248" spans="2:19">
      <c r="B248" s="49"/>
      <c r="C248" s="49"/>
      <c r="D248" s="50"/>
      <c r="E248" s="72"/>
      <c r="F248" s="72"/>
      <c r="G248" s="74"/>
      <c r="H248" s="52" t="str">
        <f t="shared" si="53"/>
        <v xml:space="preserve"> </v>
      </c>
      <c r="I248" s="53" t="str">
        <f t="shared" si="54"/>
        <v xml:space="preserve"> </v>
      </c>
      <c r="J248" s="49"/>
      <c r="L248" s="66"/>
      <c r="M248" s="67"/>
      <c r="N248" s="69"/>
      <c r="O248" s="69"/>
      <c r="P248" s="69"/>
      <c r="Q248" s="69"/>
      <c r="R248" s="69"/>
      <c r="S248" s="69"/>
    </row>
    <row r="249" spans="2:19">
      <c r="B249" s="49"/>
      <c r="C249" s="49"/>
      <c r="D249" s="50"/>
      <c r="E249" s="72"/>
      <c r="F249" s="72"/>
      <c r="G249" s="74"/>
      <c r="H249" s="52" t="str">
        <f t="shared" si="53"/>
        <v xml:space="preserve"> </v>
      </c>
      <c r="I249" s="53" t="str">
        <f t="shared" si="54"/>
        <v xml:space="preserve"> </v>
      </c>
      <c r="J249" s="49"/>
      <c r="L249" s="66"/>
      <c r="M249" s="67"/>
      <c r="N249" s="69"/>
      <c r="O249" s="69"/>
      <c r="P249" s="69"/>
      <c r="Q249" s="69"/>
      <c r="R249" s="69"/>
      <c r="S249" s="69"/>
    </row>
    <row r="250" spans="2:19">
      <c r="B250" s="49"/>
      <c r="C250" s="49"/>
      <c r="D250" s="50"/>
      <c r="E250" s="72"/>
      <c r="F250" s="72"/>
      <c r="G250" s="74"/>
      <c r="H250" s="52" t="str">
        <f t="shared" si="53"/>
        <v xml:space="preserve"> </v>
      </c>
      <c r="I250" s="53" t="str">
        <f t="shared" si="54"/>
        <v xml:space="preserve"> </v>
      </c>
      <c r="J250" s="49"/>
      <c r="L250" s="66"/>
      <c r="M250" s="67"/>
      <c r="N250" s="69"/>
      <c r="O250" s="69"/>
      <c r="P250" s="69"/>
      <c r="Q250" s="69"/>
      <c r="R250" s="69"/>
      <c r="S250" s="69"/>
    </row>
    <row r="251" spans="2:19">
      <c r="B251" s="49"/>
      <c r="C251" s="49"/>
      <c r="D251" s="50"/>
      <c r="E251" s="72"/>
      <c r="F251" s="72"/>
      <c r="G251" s="74"/>
      <c r="H251" s="52" t="str">
        <f t="shared" si="53"/>
        <v xml:space="preserve"> </v>
      </c>
      <c r="I251" s="53" t="str">
        <f t="shared" si="54"/>
        <v xml:space="preserve"> </v>
      </c>
      <c r="J251" s="49"/>
      <c r="L251" s="66"/>
      <c r="M251" s="67"/>
      <c r="N251" s="69"/>
      <c r="O251" s="69"/>
      <c r="P251" s="69"/>
      <c r="Q251" s="69"/>
      <c r="R251" s="69"/>
      <c r="S251" s="69"/>
    </row>
    <row r="252" spans="2:19">
      <c r="B252" s="49"/>
      <c r="C252" s="49"/>
      <c r="D252" s="50"/>
      <c r="E252" s="72"/>
      <c r="F252" s="72"/>
      <c r="G252" s="74"/>
      <c r="H252" s="52" t="str">
        <f t="shared" si="53"/>
        <v xml:space="preserve"> </v>
      </c>
      <c r="I252" s="53" t="str">
        <f t="shared" si="54"/>
        <v xml:space="preserve"> </v>
      </c>
      <c r="J252" s="49"/>
      <c r="L252" s="66"/>
      <c r="M252" s="67"/>
      <c r="N252" s="69"/>
      <c r="O252" s="69"/>
      <c r="P252" s="69"/>
      <c r="Q252" s="69"/>
      <c r="R252" s="69"/>
      <c r="S252" s="69"/>
    </row>
    <row r="253" spans="2:19">
      <c r="B253" s="49"/>
      <c r="C253" s="49"/>
      <c r="D253" s="50"/>
      <c r="E253" s="72"/>
      <c r="F253" s="72"/>
      <c r="G253" s="74"/>
      <c r="H253" s="52" t="str">
        <f t="shared" si="53"/>
        <v xml:space="preserve"> </v>
      </c>
      <c r="I253" s="53" t="str">
        <f t="shared" si="54"/>
        <v xml:space="preserve"> </v>
      </c>
      <c r="J253" s="49"/>
      <c r="L253" s="66"/>
      <c r="M253" s="67"/>
      <c r="N253" s="69"/>
      <c r="O253" s="69"/>
      <c r="P253" s="69"/>
      <c r="Q253" s="69"/>
      <c r="R253" s="69"/>
      <c r="S253" s="69"/>
    </row>
    <row r="254" spans="2:19">
      <c r="B254" s="49"/>
      <c r="C254" s="49"/>
      <c r="D254" s="50"/>
      <c r="E254" s="72"/>
      <c r="F254" s="72"/>
      <c r="G254" s="74"/>
      <c r="H254" s="52" t="str">
        <f t="shared" si="53"/>
        <v xml:space="preserve"> </v>
      </c>
      <c r="I254" s="53" t="str">
        <f t="shared" si="54"/>
        <v xml:space="preserve"> </v>
      </c>
      <c r="J254" s="49"/>
      <c r="L254" s="66"/>
      <c r="M254" s="67"/>
      <c r="N254" s="69"/>
      <c r="O254" s="69"/>
      <c r="P254" s="69"/>
      <c r="Q254" s="69"/>
      <c r="R254" s="69"/>
      <c r="S254" s="69"/>
    </row>
    <row r="255" spans="2:19">
      <c r="B255" s="49"/>
      <c r="C255" s="49"/>
      <c r="D255" s="50"/>
      <c r="E255" s="72"/>
      <c r="F255" s="72"/>
      <c r="G255" s="74"/>
      <c r="H255" s="52" t="str">
        <f t="shared" si="53"/>
        <v xml:space="preserve"> </v>
      </c>
      <c r="I255" s="53" t="str">
        <f t="shared" si="54"/>
        <v xml:space="preserve"> </v>
      </c>
      <c r="J255" s="49"/>
      <c r="L255" s="66"/>
      <c r="M255" s="67"/>
      <c r="N255" s="69"/>
      <c r="O255" s="69"/>
      <c r="P255" s="69"/>
      <c r="Q255" s="69"/>
      <c r="R255" s="69"/>
      <c r="S255" s="69"/>
    </row>
    <row r="256" spans="2:19">
      <c r="B256" s="49"/>
      <c r="C256" s="49"/>
      <c r="D256" s="50"/>
      <c r="E256" s="72"/>
      <c r="F256" s="72"/>
      <c r="G256" s="74"/>
      <c r="H256" s="52" t="str">
        <f t="shared" si="53"/>
        <v xml:space="preserve"> </v>
      </c>
      <c r="I256" s="53" t="str">
        <f t="shared" si="54"/>
        <v xml:space="preserve"> </v>
      </c>
      <c r="J256" s="49"/>
      <c r="L256" s="66"/>
      <c r="M256" s="67"/>
      <c r="N256" s="69"/>
      <c r="O256" s="69"/>
      <c r="P256" s="69"/>
      <c r="Q256" s="69"/>
      <c r="R256" s="69"/>
      <c r="S256" s="69"/>
    </row>
    <row r="257" spans="2:19">
      <c r="B257" s="49"/>
      <c r="C257" s="49"/>
      <c r="D257" s="50"/>
      <c r="E257" s="72"/>
      <c r="F257" s="72"/>
      <c r="G257" s="74"/>
      <c r="H257" s="52" t="str">
        <f t="shared" si="53"/>
        <v xml:space="preserve"> </v>
      </c>
      <c r="I257" s="53" t="str">
        <f t="shared" si="54"/>
        <v xml:space="preserve"> </v>
      </c>
      <c r="J257" s="49"/>
      <c r="L257" s="66"/>
      <c r="M257" s="67"/>
      <c r="N257" s="69"/>
      <c r="O257" s="69"/>
      <c r="P257" s="69"/>
      <c r="Q257" s="69"/>
      <c r="R257" s="69"/>
      <c r="S257" s="69"/>
    </row>
    <row r="258" spans="2:19">
      <c r="B258" s="49"/>
      <c r="C258" s="49"/>
      <c r="D258" s="50"/>
      <c r="E258" s="72"/>
      <c r="F258" s="72"/>
      <c r="G258" s="74"/>
      <c r="H258" s="52" t="str">
        <f t="shared" si="53"/>
        <v xml:space="preserve"> </v>
      </c>
      <c r="I258" s="53" t="str">
        <f t="shared" si="54"/>
        <v xml:space="preserve"> </v>
      </c>
      <c r="J258" s="49"/>
      <c r="L258" s="66"/>
      <c r="M258" s="67"/>
      <c r="N258" s="69"/>
      <c r="O258" s="69"/>
      <c r="P258" s="69"/>
      <c r="Q258" s="69"/>
      <c r="R258" s="69"/>
      <c r="S258" s="69"/>
    </row>
    <row r="259" spans="2:19">
      <c r="B259" s="49"/>
      <c r="C259" s="49"/>
      <c r="D259" s="50"/>
      <c r="E259" s="72"/>
      <c r="F259" s="72"/>
      <c r="G259" s="74"/>
      <c r="H259" s="52" t="str">
        <f t="shared" si="53"/>
        <v xml:space="preserve"> </v>
      </c>
      <c r="I259" s="53" t="str">
        <f t="shared" si="54"/>
        <v xml:space="preserve"> </v>
      </c>
      <c r="J259" s="49"/>
      <c r="L259" s="66"/>
      <c r="M259" s="67"/>
      <c r="N259" s="69"/>
      <c r="O259" s="69"/>
      <c r="P259" s="69"/>
      <c r="Q259" s="69"/>
      <c r="R259" s="69"/>
      <c r="S259" s="69"/>
    </row>
    <row r="260" spans="2:19">
      <c r="B260" s="49"/>
      <c r="C260" s="49"/>
      <c r="D260" s="50"/>
      <c r="E260" s="72"/>
      <c r="F260" s="72"/>
      <c r="G260" s="74"/>
      <c r="H260" s="52" t="str">
        <f t="shared" si="53"/>
        <v xml:space="preserve"> </v>
      </c>
      <c r="I260" s="53" t="str">
        <f t="shared" si="54"/>
        <v xml:space="preserve"> </v>
      </c>
      <c r="J260" s="49"/>
      <c r="L260" s="66"/>
      <c r="M260" s="67"/>
      <c r="N260" s="69"/>
      <c r="O260" s="69"/>
      <c r="P260" s="69"/>
      <c r="Q260" s="69"/>
      <c r="R260" s="69"/>
      <c r="S260" s="69"/>
    </row>
    <row r="261" spans="2:19">
      <c r="B261" s="49"/>
      <c r="C261" s="49"/>
      <c r="D261" s="50"/>
      <c r="E261" s="72"/>
      <c r="F261" s="72"/>
      <c r="G261" s="74"/>
      <c r="H261" s="52" t="str">
        <f t="shared" si="53"/>
        <v xml:space="preserve"> </v>
      </c>
      <c r="I261" s="53" t="str">
        <f t="shared" si="54"/>
        <v xml:space="preserve"> </v>
      </c>
      <c r="J261" s="49"/>
      <c r="L261" s="66"/>
      <c r="M261" s="67"/>
      <c r="N261" s="69"/>
      <c r="O261" s="69"/>
      <c r="P261" s="69"/>
      <c r="Q261" s="69"/>
      <c r="R261" s="69"/>
      <c r="S261" s="69"/>
    </row>
    <row r="262" spans="2:19">
      <c r="B262" s="49"/>
      <c r="C262" s="49"/>
      <c r="D262" s="50"/>
      <c r="E262" s="72"/>
      <c r="F262" s="72"/>
      <c r="G262" s="74"/>
      <c r="H262" s="52" t="str">
        <f t="shared" si="53"/>
        <v xml:space="preserve"> </v>
      </c>
      <c r="I262" s="53" t="str">
        <f t="shared" si="54"/>
        <v xml:space="preserve"> </v>
      </c>
      <c r="J262" s="49"/>
      <c r="L262" s="66"/>
      <c r="M262" s="67"/>
      <c r="N262" s="69"/>
      <c r="O262" s="69"/>
      <c r="P262" s="69"/>
      <c r="Q262" s="69"/>
      <c r="R262" s="69"/>
      <c r="S262" s="69"/>
    </row>
    <row r="263" spans="2:19">
      <c r="B263" s="49"/>
      <c r="C263" s="49"/>
      <c r="D263" s="50"/>
      <c r="E263" s="72"/>
      <c r="F263" s="72"/>
      <c r="G263" s="74"/>
      <c r="H263" s="52" t="str">
        <f t="shared" si="53"/>
        <v xml:space="preserve"> </v>
      </c>
      <c r="I263" s="53" t="str">
        <f t="shared" si="54"/>
        <v xml:space="preserve"> </v>
      </c>
      <c r="J263" s="49"/>
      <c r="L263" s="66"/>
      <c r="M263" s="67"/>
      <c r="N263" s="69"/>
      <c r="O263" s="69"/>
      <c r="P263" s="69"/>
      <c r="Q263" s="69"/>
      <c r="R263" s="69"/>
      <c r="S263" s="69"/>
    </row>
    <row r="264" spans="2:19">
      <c r="B264" s="49"/>
      <c r="C264" s="49"/>
      <c r="D264" s="50"/>
      <c r="E264" s="72"/>
      <c r="F264" s="72"/>
      <c r="G264" s="74"/>
      <c r="H264" s="52" t="str">
        <f t="shared" si="53"/>
        <v xml:space="preserve"> </v>
      </c>
      <c r="I264" s="53" t="str">
        <f t="shared" si="54"/>
        <v xml:space="preserve"> </v>
      </c>
      <c r="J264" s="49"/>
      <c r="L264" s="66"/>
      <c r="M264" s="67"/>
      <c r="N264" s="69"/>
      <c r="O264" s="69"/>
      <c r="P264" s="69"/>
      <c r="Q264" s="69"/>
      <c r="R264" s="69"/>
      <c r="S264" s="69"/>
    </row>
    <row r="265" spans="2:19">
      <c r="B265" s="49"/>
      <c r="C265" s="49"/>
      <c r="D265" s="50"/>
      <c r="E265" s="72"/>
      <c r="F265" s="72"/>
      <c r="G265" s="74"/>
      <c r="H265" s="52" t="str">
        <f t="shared" si="53"/>
        <v xml:space="preserve"> </v>
      </c>
      <c r="I265" s="53" t="str">
        <f t="shared" si="54"/>
        <v xml:space="preserve"> </v>
      </c>
      <c r="J265" s="49"/>
      <c r="L265" s="66"/>
      <c r="M265" s="67"/>
      <c r="N265" s="69"/>
      <c r="O265" s="69"/>
      <c r="P265" s="69"/>
      <c r="Q265" s="69"/>
      <c r="R265" s="69"/>
      <c r="S265" s="69"/>
    </row>
    <row r="266" spans="2:19">
      <c r="B266" s="49"/>
      <c r="C266" s="49"/>
      <c r="D266" s="50"/>
      <c r="E266" s="72"/>
      <c r="F266" s="72"/>
      <c r="G266" s="74"/>
      <c r="H266" s="52" t="str">
        <f t="shared" si="53"/>
        <v xml:space="preserve"> </v>
      </c>
      <c r="I266" s="53" t="str">
        <f t="shared" si="54"/>
        <v xml:space="preserve"> </v>
      </c>
      <c r="J266" s="49"/>
      <c r="L266" s="66"/>
      <c r="M266" s="67"/>
      <c r="N266" s="69"/>
      <c r="O266" s="69"/>
      <c r="P266" s="69"/>
      <c r="Q266" s="69"/>
      <c r="R266" s="69"/>
      <c r="S266" s="69"/>
    </row>
    <row r="267" spans="2:19">
      <c r="B267" s="49"/>
      <c r="C267" s="49"/>
      <c r="D267" s="50"/>
      <c r="E267" s="72"/>
      <c r="F267" s="72"/>
      <c r="G267" s="74"/>
      <c r="H267" s="52" t="str">
        <f t="shared" si="53"/>
        <v xml:space="preserve"> </v>
      </c>
      <c r="I267" s="53" t="str">
        <f t="shared" si="54"/>
        <v xml:space="preserve"> </v>
      </c>
      <c r="J267" s="49"/>
      <c r="L267" s="66"/>
      <c r="M267" s="67"/>
      <c r="N267" s="69"/>
      <c r="O267" s="69"/>
      <c r="P267" s="69"/>
      <c r="Q267" s="69"/>
      <c r="R267" s="69"/>
      <c r="S267" s="69"/>
    </row>
    <row r="268" spans="2:19">
      <c r="B268" s="49"/>
      <c r="C268" s="49"/>
      <c r="D268" s="50"/>
      <c r="E268" s="72"/>
      <c r="F268" s="72"/>
      <c r="G268" s="74"/>
      <c r="H268" s="52" t="str">
        <f t="shared" ref="H268:H299" si="55">IF(G268="Non",D268," ")</f>
        <v xml:space="preserve"> </v>
      </c>
      <c r="I268" s="53" t="str">
        <f t="shared" ref="I268:I299" si="56">IF(G268="non",D268," ")</f>
        <v xml:space="preserve"> </v>
      </c>
      <c r="J268" s="49"/>
      <c r="L268" s="66"/>
      <c r="M268" s="67"/>
      <c r="N268" s="69"/>
      <c r="O268" s="69"/>
      <c r="P268" s="69"/>
      <c r="Q268" s="69"/>
      <c r="R268" s="69"/>
      <c r="S268" s="69"/>
    </row>
    <row r="269" spans="2:19">
      <c r="B269" s="49"/>
      <c r="C269" s="49"/>
      <c r="D269" s="50"/>
      <c r="E269" s="72"/>
      <c r="F269" s="72"/>
      <c r="G269" s="74"/>
      <c r="H269" s="52" t="str">
        <f t="shared" si="55"/>
        <v xml:space="preserve"> </v>
      </c>
      <c r="I269" s="53" t="str">
        <f t="shared" si="56"/>
        <v xml:space="preserve"> </v>
      </c>
      <c r="J269" s="49"/>
      <c r="L269" s="66"/>
      <c r="M269" s="67"/>
      <c r="N269" s="69"/>
      <c r="O269" s="69"/>
      <c r="P269" s="69"/>
      <c r="Q269" s="69"/>
      <c r="R269" s="69"/>
      <c r="S269" s="69"/>
    </row>
    <row r="270" spans="2:19">
      <c r="B270" s="49"/>
      <c r="C270" s="49"/>
      <c r="D270" s="50"/>
      <c r="E270" s="72"/>
      <c r="F270" s="72"/>
      <c r="G270" s="74"/>
      <c r="H270" s="52" t="str">
        <f t="shared" si="55"/>
        <v xml:space="preserve"> </v>
      </c>
      <c r="I270" s="53" t="str">
        <f t="shared" si="56"/>
        <v xml:space="preserve"> </v>
      </c>
      <c r="J270" s="49"/>
      <c r="L270" s="66"/>
      <c r="M270" s="67"/>
      <c r="N270" s="69"/>
      <c r="O270" s="69"/>
      <c r="P270" s="69"/>
      <c r="Q270" s="69"/>
      <c r="R270" s="69"/>
      <c r="S270" s="69"/>
    </row>
    <row r="271" spans="2:19">
      <c r="B271" s="49"/>
      <c r="C271" s="49"/>
      <c r="D271" s="50"/>
      <c r="E271" s="72"/>
      <c r="F271" s="72"/>
      <c r="G271" s="74"/>
      <c r="H271" s="52" t="str">
        <f t="shared" si="55"/>
        <v xml:space="preserve"> </v>
      </c>
      <c r="I271" s="53" t="str">
        <f t="shared" si="56"/>
        <v xml:space="preserve"> </v>
      </c>
      <c r="J271" s="49"/>
      <c r="L271" s="66"/>
      <c r="M271" s="67"/>
      <c r="N271" s="69"/>
      <c r="O271" s="69"/>
      <c r="P271" s="69"/>
      <c r="Q271" s="69"/>
      <c r="R271" s="69"/>
      <c r="S271" s="69"/>
    </row>
    <row r="272" spans="2:19">
      <c r="B272" s="49"/>
      <c r="C272" s="49"/>
      <c r="D272" s="50"/>
      <c r="E272" s="72"/>
      <c r="F272" s="72"/>
      <c r="G272" s="74"/>
      <c r="H272" s="52" t="str">
        <f t="shared" si="55"/>
        <v xml:space="preserve"> </v>
      </c>
      <c r="I272" s="53" t="str">
        <f t="shared" si="56"/>
        <v xml:space="preserve"> </v>
      </c>
      <c r="J272" s="49"/>
      <c r="L272" s="66"/>
      <c r="M272" s="67"/>
      <c r="N272" s="69"/>
      <c r="O272" s="69"/>
      <c r="P272" s="69"/>
      <c r="Q272" s="69"/>
      <c r="R272" s="69"/>
      <c r="S272" s="69"/>
    </row>
    <row r="273" spans="2:19">
      <c r="B273" s="49"/>
      <c r="C273" s="49"/>
      <c r="D273" s="50"/>
      <c r="E273" s="72"/>
      <c r="F273" s="72"/>
      <c r="G273" s="74"/>
      <c r="H273" s="52" t="str">
        <f t="shared" si="55"/>
        <v xml:space="preserve"> </v>
      </c>
      <c r="I273" s="53" t="str">
        <f t="shared" si="56"/>
        <v xml:space="preserve"> </v>
      </c>
      <c r="J273" s="49"/>
      <c r="L273" s="66"/>
      <c r="M273" s="67"/>
      <c r="N273" s="69"/>
      <c r="O273" s="69"/>
      <c r="P273" s="69"/>
      <c r="Q273" s="69"/>
      <c r="R273" s="69"/>
      <c r="S273" s="69"/>
    </row>
    <row r="274" spans="2:19">
      <c r="B274" s="49"/>
      <c r="C274" s="49"/>
      <c r="D274" s="50"/>
      <c r="E274" s="72"/>
      <c r="F274" s="72"/>
      <c r="G274" s="74"/>
      <c r="H274" s="52" t="str">
        <f t="shared" si="55"/>
        <v xml:space="preserve"> </v>
      </c>
      <c r="I274" s="53" t="str">
        <f t="shared" si="56"/>
        <v xml:space="preserve"> </v>
      </c>
      <c r="J274" s="49"/>
      <c r="L274" s="66"/>
      <c r="M274" s="67"/>
      <c r="N274" s="69"/>
      <c r="O274" s="69"/>
      <c r="P274" s="69"/>
      <c r="Q274" s="69"/>
      <c r="R274" s="69"/>
      <c r="S274" s="69"/>
    </row>
    <row r="275" spans="2:19">
      <c r="B275" s="49"/>
      <c r="C275" s="49"/>
      <c r="D275" s="50"/>
      <c r="E275" s="72"/>
      <c r="F275" s="72"/>
      <c r="G275" s="74"/>
      <c r="H275" s="52" t="str">
        <f t="shared" si="55"/>
        <v xml:space="preserve"> </v>
      </c>
      <c r="I275" s="53" t="str">
        <f t="shared" si="56"/>
        <v xml:space="preserve"> </v>
      </c>
      <c r="J275" s="49"/>
      <c r="L275" s="66"/>
      <c r="M275" s="67"/>
      <c r="N275" s="69"/>
      <c r="O275" s="69"/>
      <c r="P275" s="69"/>
      <c r="Q275" s="69"/>
      <c r="R275" s="69"/>
      <c r="S275" s="69"/>
    </row>
    <row r="276" spans="2:19">
      <c r="B276" s="49"/>
      <c r="C276" s="49"/>
      <c r="D276" s="50"/>
      <c r="E276" s="72"/>
      <c r="F276" s="72"/>
      <c r="G276" s="74"/>
      <c r="H276" s="52" t="str">
        <f t="shared" si="55"/>
        <v xml:space="preserve"> </v>
      </c>
      <c r="I276" s="53" t="str">
        <f t="shared" si="56"/>
        <v xml:space="preserve"> </v>
      </c>
      <c r="J276" s="49"/>
      <c r="L276" s="66"/>
      <c r="M276" s="67"/>
      <c r="N276" s="69"/>
      <c r="O276" s="69"/>
      <c r="P276" s="69"/>
      <c r="Q276" s="69"/>
      <c r="R276" s="69"/>
      <c r="S276" s="69"/>
    </row>
    <row r="277" spans="2:19">
      <c r="B277" s="49"/>
      <c r="C277" s="49"/>
      <c r="D277" s="50"/>
      <c r="E277" s="72"/>
      <c r="F277" s="72"/>
      <c r="G277" s="74"/>
      <c r="H277" s="52" t="str">
        <f t="shared" si="55"/>
        <v xml:space="preserve"> </v>
      </c>
      <c r="I277" s="53" t="str">
        <f t="shared" si="56"/>
        <v xml:space="preserve"> </v>
      </c>
      <c r="J277" s="49"/>
      <c r="L277" s="66"/>
      <c r="M277" s="67"/>
      <c r="N277" s="69"/>
      <c r="O277" s="69"/>
      <c r="P277" s="69"/>
      <c r="Q277" s="69"/>
      <c r="R277" s="69"/>
      <c r="S277" s="69"/>
    </row>
    <row r="278" spans="2:19">
      <c r="B278" s="49"/>
      <c r="C278" s="49"/>
      <c r="D278" s="50"/>
      <c r="E278" s="72"/>
      <c r="F278" s="72"/>
      <c r="G278" s="74"/>
      <c r="H278" s="52" t="str">
        <f t="shared" si="55"/>
        <v xml:space="preserve"> </v>
      </c>
      <c r="I278" s="53" t="str">
        <f t="shared" si="56"/>
        <v xml:space="preserve"> </v>
      </c>
      <c r="J278" s="49"/>
      <c r="L278" s="66"/>
      <c r="M278" s="67"/>
      <c r="N278" s="69"/>
      <c r="O278" s="69"/>
      <c r="P278" s="69"/>
      <c r="Q278" s="69"/>
      <c r="R278" s="69"/>
      <c r="S278" s="69"/>
    </row>
    <row r="279" spans="2:19">
      <c r="B279" s="49"/>
      <c r="C279" s="49"/>
      <c r="D279" s="50"/>
      <c r="E279" s="72"/>
      <c r="F279" s="72"/>
      <c r="G279" s="74"/>
      <c r="H279" s="52" t="str">
        <f t="shared" si="55"/>
        <v xml:space="preserve"> </v>
      </c>
      <c r="I279" s="53" t="str">
        <f t="shared" si="56"/>
        <v xml:space="preserve"> </v>
      </c>
      <c r="J279" s="49"/>
      <c r="L279" s="66"/>
      <c r="M279" s="67"/>
      <c r="N279" s="69"/>
      <c r="O279" s="69"/>
      <c r="P279" s="69"/>
      <c r="Q279" s="69"/>
      <c r="R279" s="69"/>
      <c r="S279" s="69"/>
    </row>
    <row r="280" spans="2:19">
      <c r="B280" s="49"/>
      <c r="C280" s="49"/>
      <c r="D280" s="50"/>
      <c r="E280" s="72"/>
      <c r="F280" s="72"/>
      <c r="G280" s="74"/>
      <c r="H280" s="52" t="str">
        <f t="shared" si="55"/>
        <v xml:space="preserve"> </v>
      </c>
      <c r="I280" s="53" t="str">
        <f t="shared" si="56"/>
        <v xml:space="preserve"> </v>
      </c>
      <c r="J280" s="49"/>
      <c r="L280" s="66"/>
      <c r="M280" s="67"/>
      <c r="N280" s="69"/>
      <c r="O280" s="69"/>
      <c r="P280" s="69"/>
      <c r="Q280" s="69"/>
      <c r="R280" s="69"/>
      <c r="S280" s="69"/>
    </row>
    <row r="281" spans="2:19">
      <c r="B281" s="49"/>
      <c r="C281" s="49"/>
      <c r="D281" s="50"/>
      <c r="E281" s="72"/>
      <c r="F281" s="72"/>
      <c r="G281" s="74"/>
      <c r="H281" s="52" t="str">
        <f t="shared" si="55"/>
        <v xml:space="preserve"> </v>
      </c>
      <c r="I281" s="53" t="str">
        <f t="shared" si="56"/>
        <v xml:space="preserve"> </v>
      </c>
      <c r="J281" s="49"/>
      <c r="L281" s="66"/>
      <c r="M281" s="67"/>
      <c r="N281" s="69"/>
      <c r="O281" s="69"/>
      <c r="P281" s="69"/>
      <c r="Q281" s="69"/>
      <c r="R281" s="69"/>
      <c r="S281" s="69"/>
    </row>
    <row r="282" spans="2:19">
      <c r="B282" s="49"/>
      <c r="C282" s="49"/>
      <c r="D282" s="50"/>
      <c r="E282" s="72"/>
      <c r="F282" s="72"/>
      <c r="G282" s="74"/>
      <c r="H282" s="52" t="str">
        <f t="shared" si="55"/>
        <v xml:space="preserve"> </v>
      </c>
      <c r="I282" s="53" t="str">
        <f t="shared" si="56"/>
        <v xml:space="preserve"> </v>
      </c>
      <c r="J282" s="49"/>
      <c r="L282" s="66"/>
      <c r="M282" s="67"/>
      <c r="N282" s="69"/>
      <c r="O282" s="69"/>
      <c r="P282" s="69"/>
      <c r="Q282" s="69"/>
      <c r="R282" s="69"/>
      <c r="S282" s="69"/>
    </row>
    <row r="283" spans="2:19">
      <c r="B283" s="49"/>
      <c r="C283" s="49"/>
      <c r="D283" s="50"/>
      <c r="E283" s="72"/>
      <c r="F283" s="72"/>
      <c r="G283" s="74"/>
      <c r="H283" s="52" t="str">
        <f t="shared" si="55"/>
        <v xml:space="preserve"> </v>
      </c>
      <c r="I283" s="53" t="str">
        <f t="shared" si="56"/>
        <v xml:space="preserve"> </v>
      </c>
      <c r="J283" s="49"/>
      <c r="L283" s="66"/>
      <c r="M283" s="67"/>
      <c r="N283" s="69"/>
      <c r="O283" s="69"/>
      <c r="P283" s="69"/>
      <c r="Q283" s="69"/>
      <c r="R283" s="69"/>
      <c r="S283" s="69"/>
    </row>
    <row r="284" spans="2:19">
      <c r="B284" s="49"/>
      <c r="C284" s="49"/>
      <c r="D284" s="50"/>
      <c r="E284" s="72"/>
      <c r="F284" s="72"/>
      <c r="G284" s="74"/>
      <c r="H284" s="52" t="str">
        <f t="shared" si="55"/>
        <v xml:space="preserve"> </v>
      </c>
      <c r="I284" s="53" t="str">
        <f t="shared" si="56"/>
        <v xml:space="preserve"> </v>
      </c>
      <c r="J284" s="49"/>
      <c r="L284" s="66"/>
      <c r="M284" s="67"/>
      <c r="N284" s="69"/>
      <c r="O284" s="69"/>
      <c r="P284" s="69"/>
      <c r="Q284" s="69"/>
      <c r="R284" s="69"/>
      <c r="S284" s="69"/>
    </row>
    <row r="285" spans="2:19">
      <c r="B285" s="49"/>
      <c r="C285" s="49"/>
      <c r="D285" s="50"/>
      <c r="E285" s="72"/>
      <c r="F285" s="72"/>
      <c r="G285" s="74"/>
      <c r="H285" s="52" t="str">
        <f t="shared" si="55"/>
        <v xml:space="preserve"> </v>
      </c>
      <c r="I285" s="53" t="str">
        <f t="shared" si="56"/>
        <v xml:space="preserve"> </v>
      </c>
      <c r="J285" s="49"/>
      <c r="L285" s="66"/>
      <c r="M285" s="67"/>
      <c r="N285" s="69"/>
      <c r="O285" s="69"/>
      <c r="P285" s="69"/>
      <c r="Q285" s="69"/>
      <c r="R285" s="69"/>
      <c r="S285" s="69"/>
    </row>
    <row r="286" spans="2:19">
      <c r="B286" s="49"/>
      <c r="C286" s="49"/>
      <c r="D286" s="50"/>
      <c r="E286" s="72"/>
      <c r="F286" s="72"/>
      <c r="G286" s="74"/>
      <c r="H286" s="52" t="str">
        <f t="shared" si="55"/>
        <v xml:space="preserve"> </v>
      </c>
      <c r="I286" s="53" t="str">
        <f t="shared" si="56"/>
        <v xml:space="preserve"> </v>
      </c>
      <c r="J286" s="49"/>
      <c r="L286" s="66"/>
      <c r="M286" s="67"/>
      <c r="N286" s="69"/>
      <c r="O286" s="69"/>
      <c r="P286" s="69"/>
      <c r="Q286" s="69"/>
      <c r="R286" s="69"/>
      <c r="S286" s="69"/>
    </row>
    <row r="287" spans="2:19">
      <c r="B287" s="49"/>
      <c r="C287" s="49"/>
      <c r="D287" s="50"/>
      <c r="E287" s="72"/>
      <c r="F287" s="72"/>
      <c r="G287" s="74"/>
      <c r="H287" s="52" t="str">
        <f t="shared" si="55"/>
        <v xml:space="preserve"> </v>
      </c>
      <c r="I287" s="53" t="str">
        <f t="shared" si="56"/>
        <v xml:space="preserve"> </v>
      </c>
      <c r="J287" s="49"/>
      <c r="L287" s="66"/>
      <c r="M287" s="67"/>
      <c r="N287" s="69"/>
      <c r="O287" s="69"/>
      <c r="P287" s="69"/>
      <c r="Q287" s="69"/>
      <c r="R287" s="69"/>
      <c r="S287" s="69"/>
    </row>
    <row r="288" spans="2:19">
      <c r="B288" s="49"/>
      <c r="C288" s="49"/>
      <c r="D288" s="50"/>
      <c r="E288" s="72"/>
      <c r="F288" s="72"/>
      <c r="G288" s="74"/>
      <c r="H288" s="52" t="str">
        <f t="shared" si="55"/>
        <v xml:space="preserve"> </v>
      </c>
      <c r="I288" s="53" t="str">
        <f t="shared" si="56"/>
        <v xml:space="preserve"> </v>
      </c>
      <c r="J288" s="49"/>
      <c r="L288" s="66"/>
      <c r="M288" s="67"/>
      <c r="N288" s="69"/>
      <c r="O288" s="69"/>
      <c r="P288" s="69"/>
      <c r="Q288" s="69"/>
      <c r="R288" s="69"/>
      <c r="S288" s="69"/>
    </row>
    <row r="289" spans="2:19">
      <c r="B289" s="49"/>
      <c r="C289" s="49"/>
      <c r="D289" s="50"/>
      <c r="E289" s="72"/>
      <c r="F289" s="72"/>
      <c r="G289" s="74"/>
      <c r="H289" s="52" t="str">
        <f t="shared" si="55"/>
        <v xml:space="preserve"> </v>
      </c>
      <c r="I289" s="53" t="str">
        <f t="shared" si="56"/>
        <v xml:space="preserve"> </v>
      </c>
      <c r="J289" s="49"/>
      <c r="L289" s="66"/>
      <c r="M289" s="67"/>
      <c r="N289" s="69"/>
      <c r="O289" s="69"/>
      <c r="P289" s="69"/>
      <c r="Q289" s="69"/>
      <c r="R289" s="69"/>
      <c r="S289" s="69"/>
    </row>
    <row r="290" spans="2:19">
      <c r="B290" s="49"/>
      <c r="C290" s="49"/>
      <c r="D290" s="50"/>
      <c r="E290" s="72"/>
      <c r="F290" s="72"/>
      <c r="G290" s="74"/>
      <c r="H290" s="52" t="str">
        <f t="shared" si="55"/>
        <v xml:space="preserve"> </v>
      </c>
      <c r="I290" s="53" t="str">
        <f t="shared" si="56"/>
        <v xml:space="preserve"> </v>
      </c>
      <c r="J290" s="49"/>
      <c r="L290" s="66"/>
      <c r="M290" s="67"/>
      <c r="N290" s="69"/>
      <c r="O290" s="69"/>
      <c r="P290" s="69"/>
      <c r="Q290" s="69"/>
      <c r="R290" s="69"/>
      <c r="S290" s="69"/>
    </row>
    <row r="291" spans="2:19">
      <c r="B291" s="49"/>
      <c r="C291" s="49"/>
      <c r="D291" s="50"/>
      <c r="E291" s="72"/>
      <c r="F291" s="72"/>
      <c r="G291" s="74"/>
      <c r="H291" s="52" t="str">
        <f t="shared" si="55"/>
        <v xml:space="preserve"> </v>
      </c>
      <c r="I291" s="53" t="str">
        <f t="shared" si="56"/>
        <v xml:space="preserve"> </v>
      </c>
      <c r="J291" s="49"/>
      <c r="L291" s="66"/>
      <c r="M291" s="67"/>
      <c r="N291" s="69"/>
      <c r="O291" s="69"/>
      <c r="P291" s="69"/>
      <c r="Q291" s="69"/>
      <c r="R291" s="69"/>
      <c r="S291" s="69"/>
    </row>
    <row r="292" spans="2:19">
      <c r="B292" s="49"/>
      <c r="C292" s="49"/>
      <c r="D292" s="50"/>
      <c r="E292" s="72"/>
      <c r="F292" s="72"/>
      <c r="G292" s="74"/>
      <c r="H292" s="52" t="str">
        <f t="shared" si="55"/>
        <v xml:space="preserve"> </v>
      </c>
      <c r="I292" s="53" t="str">
        <f t="shared" si="56"/>
        <v xml:space="preserve"> </v>
      </c>
      <c r="J292" s="49"/>
    </row>
    <row r="293" spans="2:19">
      <c r="B293" s="49"/>
      <c r="C293" s="49"/>
      <c r="D293" s="50"/>
      <c r="E293" s="72"/>
      <c r="F293" s="72"/>
      <c r="G293" s="74"/>
      <c r="H293" s="52" t="str">
        <f t="shared" si="55"/>
        <v xml:space="preserve"> </v>
      </c>
      <c r="I293" s="53" t="str">
        <f t="shared" si="56"/>
        <v xml:space="preserve"> </v>
      </c>
      <c r="J293" s="49"/>
    </row>
    <row r="294" spans="2:19">
      <c r="B294" s="49"/>
      <c r="C294" s="49"/>
      <c r="D294" s="50"/>
      <c r="E294" s="72"/>
      <c r="F294" s="72"/>
      <c r="G294" s="74"/>
      <c r="H294" s="52" t="str">
        <f t="shared" si="55"/>
        <v xml:space="preserve"> </v>
      </c>
      <c r="I294" s="53" t="str">
        <f t="shared" si="56"/>
        <v xml:space="preserve"> </v>
      </c>
      <c r="J294" s="49"/>
    </row>
    <row r="295" spans="2:19">
      <c r="B295" s="49"/>
      <c r="C295" s="49"/>
      <c r="D295" s="50"/>
      <c r="E295" s="72"/>
      <c r="F295" s="72"/>
      <c r="G295" s="74"/>
      <c r="H295" s="52" t="str">
        <f t="shared" si="55"/>
        <v xml:space="preserve"> </v>
      </c>
      <c r="I295" s="53" t="str">
        <f t="shared" si="56"/>
        <v xml:space="preserve"> </v>
      </c>
      <c r="J295" s="49"/>
    </row>
    <row r="296" spans="2:19">
      <c r="B296" s="49"/>
      <c r="C296" s="49"/>
      <c r="D296" s="50"/>
      <c r="E296" s="72"/>
      <c r="F296" s="72"/>
      <c r="G296" s="74"/>
      <c r="H296" s="52" t="str">
        <f t="shared" si="55"/>
        <v xml:space="preserve"> </v>
      </c>
      <c r="I296" s="53" t="str">
        <f t="shared" si="56"/>
        <v xml:space="preserve"> </v>
      </c>
      <c r="J296" s="49"/>
    </row>
    <row r="297" spans="2:19">
      <c r="B297" s="49"/>
      <c r="C297" s="49"/>
      <c r="D297" s="50"/>
      <c r="E297" s="72"/>
      <c r="F297" s="72"/>
      <c r="G297" s="74"/>
      <c r="H297" s="52" t="str">
        <f t="shared" si="55"/>
        <v xml:space="preserve"> </v>
      </c>
      <c r="I297" s="53" t="str">
        <f t="shared" si="56"/>
        <v xml:space="preserve"> </v>
      </c>
      <c r="J297" s="49"/>
    </row>
    <row r="298" spans="2:19">
      <c r="B298" s="49"/>
      <c r="C298" s="49"/>
      <c r="D298" s="50"/>
      <c r="E298" s="72"/>
      <c r="F298" s="72"/>
      <c r="G298" s="74"/>
      <c r="H298" s="52" t="str">
        <f t="shared" si="55"/>
        <v xml:space="preserve"> </v>
      </c>
      <c r="I298" s="53" t="str">
        <f t="shared" si="56"/>
        <v xml:space="preserve"> </v>
      </c>
      <c r="J298" s="49"/>
    </row>
    <row r="299" spans="2:19">
      <c r="B299" s="49"/>
      <c r="C299" s="49"/>
      <c r="D299" s="50"/>
      <c r="E299" s="72"/>
      <c r="F299" s="72"/>
      <c r="G299" s="74"/>
      <c r="H299" s="52" t="str">
        <f t="shared" si="55"/>
        <v xml:space="preserve"> </v>
      </c>
      <c r="I299" s="53" t="str">
        <f t="shared" si="56"/>
        <v xml:space="preserve"> </v>
      </c>
      <c r="J299" s="49"/>
    </row>
  </sheetData>
  <sheetProtection password="CA23" sheet="1" objects="1" scenarios="1" formatColumns="0" formatRows="0" selectLockedCells="1"/>
  <mergeCells count="48">
    <mergeCell ref="P2:R2"/>
    <mergeCell ref="R76:S76"/>
    <mergeCell ref="N70:O70"/>
    <mergeCell ref="P70:Q70"/>
    <mergeCell ref="R70:S70"/>
    <mergeCell ref="N64:O64"/>
    <mergeCell ref="P64:Q64"/>
    <mergeCell ref="R64:S64"/>
    <mergeCell ref="P76:Q76"/>
    <mergeCell ref="N76:O76"/>
    <mergeCell ref="N58:O58"/>
    <mergeCell ref="P58:Q58"/>
    <mergeCell ref="R58:S58"/>
    <mergeCell ref="N52:O52"/>
    <mergeCell ref="P52:Q52"/>
    <mergeCell ref="R52:S52"/>
    <mergeCell ref="N46:O46"/>
    <mergeCell ref="P46:Q46"/>
    <mergeCell ref="R46:S46"/>
    <mergeCell ref="N40:O40"/>
    <mergeCell ref="P40:Q40"/>
    <mergeCell ref="R40:S40"/>
    <mergeCell ref="N34:O34"/>
    <mergeCell ref="P34:Q34"/>
    <mergeCell ref="R34:S34"/>
    <mergeCell ref="N28:O28"/>
    <mergeCell ref="P28:Q28"/>
    <mergeCell ref="R28:S28"/>
    <mergeCell ref="P10:Q10"/>
    <mergeCell ref="R10:S10"/>
    <mergeCell ref="R22:S22"/>
    <mergeCell ref="N16:O16"/>
    <mergeCell ref="P16:Q16"/>
    <mergeCell ref="R16:S16"/>
    <mergeCell ref="N22:O22"/>
    <mergeCell ref="P22:Q22"/>
    <mergeCell ref="M2:O2"/>
    <mergeCell ref="C2:E2"/>
    <mergeCell ref="B7:J8"/>
    <mergeCell ref="B9:B10"/>
    <mergeCell ref="C9:C10"/>
    <mergeCell ref="D9:D10"/>
    <mergeCell ref="E9:E10"/>
    <mergeCell ref="F9:F10"/>
    <mergeCell ref="G9:G10"/>
    <mergeCell ref="H9:I10"/>
    <mergeCell ref="J9:J10"/>
    <mergeCell ref="N10:O10"/>
  </mergeCells>
  <conditionalFormatting sqref="H11:I299">
    <cfRule type="expression" dxfId="601" priority="14">
      <formula>AND($G11="Non")</formula>
    </cfRule>
  </conditionalFormatting>
  <conditionalFormatting sqref="H11:H299">
    <cfRule type="iconSet" priority="13">
      <iconSet iconSet="3Symbols2" showValue="0" reverse="1">
        <cfvo type="percent" val="0"/>
        <cfvo type="num" val="0"/>
        <cfvo type="formula" val="$G$8=&quot;Non&quot;"/>
      </iconSet>
    </cfRule>
  </conditionalFormatting>
  <conditionalFormatting sqref="L12:S14">
    <cfRule type="expression" dxfId="600" priority="29">
      <formula>$P$2&gt;41670</formula>
    </cfRule>
  </conditionalFormatting>
  <conditionalFormatting sqref="L18:S20">
    <cfRule type="expression" dxfId="599" priority="31">
      <formula>$P$2&gt;41698</formula>
    </cfRule>
  </conditionalFormatting>
  <conditionalFormatting sqref="L24:S26">
    <cfRule type="expression" dxfId="598" priority="33">
      <formula>$P$2&gt;41729</formula>
    </cfRule>
  </conditionalFormatting>
  <conditionalFormatting sqref="L30:S32">
    <cfRule type="expression" dxfId="597" priority="35">
      <formula>$P$2&gt;41759</formula>
    </cfRule>
  </conditionalFormatting>
  <conditionalFormatting sqref="L36:S38">
    <cfRule type="expression" dxfId="596" priority="37">
      <formula>$P$2&gt;41790</formula>
    </cfRule>
  </conditionalFormatting>
  <conditionalFormatting sqref="L42:S44">
    <cfRule type="expression" dxfId="595" priority="39">
      <formula>$P$2&gt;41820</formula>
    </cfRule>
  </conditionalFormatting>
  <conditionalFormatting sqref="L48:S50">
    <cfRule type="expression" dxfId="594" priority="41">
      <formula>$P$2&gt;41851</formula>
    </cfRule>
  </conditionalFormatting>
  <conditionalFormatting sqref="L54:S56">
    <cfRule type="expression" dxfId="593" priority="43">
      <formula>$P$2&gt;41882</formula>
    </cfRule>
  </conditionalFormatting>
  <conditionalFormatting sqref="L60:S62">
    <cfRule type="expression" dxfId="592" priority="45">
      <formula>$P$2&gt;41912</formula>
    </cfRule>
  </conditionalFormatting>
  <conditionalFormatting sqref="L66:S68">
    <cfRule type="expression" dxfId="591" priority="47">
      <formula>$P$2&gt;41943</formula>
    </cfRule>
  </conditionalFormatting>
  <conditionalFormatting sqref="L72:S74">
    <cfRule type="expression" dxfId="590" priority="49">
      <formula>$P$2&gt;41973</formula>
    </cfRule>
  </conditionalFormatting>
  <conditionalFormatting sqref="L78:S80">
    <cfRule type="expression" dxfId="589" priority="51">
      <formula>$P$2&gt;42004</formula>
    </cfRule>
  </conditionalFormatting>
  <dataValidations count="6">
    <dataValidation type="list" allowBlank="1" showInputMessage="1" showErrorMessage="1" sqref="B12:B299">
      <formula1>Liste10</formula1>
    </dataValidation>
    <dataValidation type="list" allowBlank="1" showInputMessage="1" showErrorMessage="1" sqref="C11:C299">
      <formula1>Liste13</formula1>
    </dataValidation>
    <dataValidation type="list" allowBlank="1" showInputMessage="1" showErrorMessage="1" sqref="E11:E299">
      <formula1>"Banque (commpte pro),Banque (compte perso),Facture fournisseur,Facture client,Livre recettes, "</formula1>
    </dataValidation>
    <dataValidation type="list" allowBlank="1" showInputMessage="1" showErrorMessage="1" sqref="G11:G299">
      <formula1>"Oui,Non, "</formula1>
    </dataValidation>
    <dataValidation type="list" allowBlank="1" showInputMessage="1" showErrorMessage="1" sqref="F11:F299">
      <formula1>"Ventes,Prestations de services BIC,Prestations de services BNC"</formula1>
    </dataValidation>
    <dataValidation type="list" allowBlank="1" showInputMessage="1" showErrorMessage="1" sqref="B11">
      <formula1>"1,2,3,4,5,6,7,8,9,10,11,12,13,14,15,16,17,18,19,20,21,22,23,24,25,26,27,28,29,30,31,  "</formula1>
    </dataValidation>
  </dataValidations>
  <pageMargins left="0.7" right="0.7" top="0.75" bottom="0.75" header="0.3" footer="0.3"/>
  <pageSetup paperSize="9" orientation="portrait" horizontalDpi="4294967294" verticalDpi="4294967294" r:id="rId1"/>
  <drawing r:id="rId2"/>
  <legacyDrawing r:id="rId3"/>
  <controls>
    <control shapeId="48134" r:id="rId4" name="CommandButton4"/>
    <control shapeId="48131" r:id="rId5" name="CommandButton3"/>
    <control shapeId="48130" r:id="rId6" name="CommandButton2"/>
    <control shapeId="48129" r:id="rId7" name="Command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3"/>
  <dimension ref="B1:Y1494"/>
  <sheetViews>
    <sheetView showZeros="0" topLeftCell="J1" zoomScaleNormal="100" zoomScaleSheetLayoutView="70" workbookViewId="0">
      <selection activeCell="T11" sqref="T11:Y13"/>
    </sheetView>
  </sheetViews>
  <sheetFormatPr baseColWidth="10" defaultRowHeight="18.75"/>
  <cols>
    <col min="2" max="2" width="27.7109375" style="46" customWidth="1"/>
    <col min="3" max="3" width="13.7109375" style="47" customWidth="1"/>
    <col min="4" max="7" width="13.7109375" style="45" customWidth="1"/>
    <col min="8" max="8" width="14.85546875" style="44" customWidth="1"/>
    <col min="9" max="9" width="13.140625" style="80" customWidth="1"/>
    <col min="10" max="10" width="4.7109375" style="44" customWidth="1"/>
    <col min="11" max="11" width="9.7109375" style="44" customWidth="1"/>
    <col min="12" max="12" width="10" style="45" customWidth="1"/>
    <col min="13" max="13" width="22.7109375" style="44" customWidth="1"/>
    <col min="14" max="14" width="24.85546875" style="44" customWidth="1"/>
    <col min="15" max="15" width="38.5703125" style="44" customWidth="1"/>
    <col min="16" max="16" width="14.42578125" customWidth="1"/>
    <col min="17" max="17" width="6.7109375" customWidth="1"/>
    <col min="18" max="18" width="27.85546875" customWidth="1"/>
    <col min="19" max="24" width="13.85546875" customWidth="1"/>
    <col min="25" max="25" width="14" customWidth="1"/>
    <col min="26" max="26" width="6.7109375" customWidth="1"/>
    <col min="27" max="27" width="6.85546875" customWidth="1"/>
    <col min="28" max="28" width="27.85546875" customWidth="1"/>
    <col min="29" max="35" width="13.85546875" customWidth="1"/>
  </cols>
  <sheetData>
    <row r="1" spans="2:25" ht="12.95" customHeight="1">
      <c r="I1" s="79"/>
    </row>
    <row r="2" spans="2:25" ht="12.95" customHeight="1">
      <c r="C2" s="79"/>
      <c r="D2" s="79"/>
      <c r="E2" s="79"/>
      <c r="F2" s="44"/>
      <c r="I2" s="79"/>
      <c r="J2" s="48"/>
      <c r="K2"/>
      <c r="L2"/>
      <c r="M2"/>
    </row>
    <row r="3" spans="2:25" ht="12.95" customHeight="1">
      <c r="I3" s="79"/>
    </row>
    <row r="4" spans="2:25" ht="12.95" customHeight="1" thickBot="1">
      <c r="I4" s="79"/>
    </row>
    <row r="5" spans="2:25" ht="12.95" customHeight="1">
      <c r="B5" s="263" t="s">
        <v>116</v>
      </c>
      <c r="C5" s="264"/>
      <c r="D5" s="264"/>
      <c r="E5" s="264"/>
      <c r="F5" s="264"/>
      <c r="G5" s="265"/>
      <c r="H5" s="120"/>
      <c r="I5" s="98"/>
      <c r="J5" s="263" t="s">
        <v>117</v>
      </c>
      <c r="K5" s="264"/>
      <c r="L5" s="264"/>
      <c r="M5" s="264"/>
      <c r="N5" s="264"/>
      <c r="O5" s="265"/>
      <c r="P5" s="101"/>
      <c r="Q5" s="101"/>
      <c r="R5" s="263" t="s">
        <v>118</v>
      </c>
      <c r="S5" s="264"/>
      <c r="T5" s="264"/>
      <c r="U5" s="264"/>
      <c r="V5" s="264"/>
      <c r="W5" s="264"/>
      <c r="X5" s="264"/>
      <c r="Y5" s="265"/>
    </row>
    <row r="6" spans="2:25" ht="12.95" customHeight="1" thickBot="1">
      <c r="B6" s="266"/>
      <c r="C6" s="267"/>
      <c r="D6" s="267"/>
      <c r="E6" s="267"/>
      <c r="F6" s="267"/>
      <c r="G6" s="268"/>
      <c r="H6" s="120"/>
      <c r="I6" s="98"/>
      <c r="J6" s="266"/>
      <c r="K6" s="267"/>
      <c r="L6" s="267"/>
      <c r="M6" s="267"/>
      <c r="N6" s="267"/>
      <c r="O6" s="268"/>
      <c r="P6" s="101"/>
      <c r="Q6" s="101"/>
      <c r="R6" s="266"/>
      <c r="S6" s="267"/>
      <c r="T6" s="267"/>
      <c r="U6" s="267"/>
      <c r="V6" s="267"/>
      <c r="W6" s="267"/>
      <c r="X6" s="267"/>
      <c r="Y6" s="268"/>
    </row>
    <row r="7" spans="2:25" ht="12.95" customHeight="1">
      <c r="H7" s="79"/>
      <c r="I7" s="79"/>
      <c r="J7"/>
      <c r="K7"/>
      <c r="L7"/>
      <c r="M7"/>
      <c r="N7"/>
      <c r="O7"/>
    </row>
    <row r="8" spans="2:25" ht="12.95" customHeight="1">
      <c r="H8" s="79"/>
      <c r="I8" s="79"/>
      <c r="J8"/>
      <c r="K8"/>
      <c r="L8"/>
      <c r="M8"/>
      <c r="N8"/>
      <c r="O8"/>
      <c r="R8" s="90"/>
      <c r="S8" s="90"/>
      <c r="T8" s="90"/>
      <c r="U8" s="90"/>
      <c r="V8" s="90"/>
      <c r="W8" s="90"/>
      <c r="X8" s="90"/>
    </row>
    <row r="9" spans="2:25" ht="12.95" customHeight="1">
      <c r="H9" s="121"/>
      <c r="I9" s="79"/>
      <c r="J9" s="242" t="s">
        <v>73</v>
      </c>
      <c r="K9" s="244" t="s">
        <v>74</v>
      </c>
      <c r="L9" s="246" t="s">
        <v>75</v>
      </c>
      <c r="M9" s="242" t="s">
        <v>76</v>
      </c>
      <c r="N9" s="248" t="s">
        <v>34</v>
      </c>
      <c r="O9" s="249" t="s">
        <v>78</v>
      </c>
      <c r="R9" s="46"/>
      <c r="S9" s="47"/>
      <c r="T9" s="234" t="s">
        <v>106</v>
      </c>
      <c r="U9" s="234"/>
      <c r="V9" s="234" t="s">
        <v>107</v>
      </c>
      <c r="W9" s="234"/>
      <c r="X9" s="234" t="s">
        <v>108</v>
      </c>
      <c r="Y9" s="234"/>
    </row>
    <row r="10" spans="2:25" ht="12.95" customHeight="1">
      <c r="D10" s="107"/>
      <c r="E10" s="106"/>
      <c r="F10" s="106"/>
      <c r="G10" s="108"/>
      <c r="H10" s="123"/>
      <c r="I10" s="79"/>
      <c r="J10" s="243"/>
      <c r="K10" s="245"/>
      <c r="L10" s="247"/>
      <c r="M10" s="243"/>
      <c r="N10" s="243"/>
      <c r="O10" s="250"/>
      <c r="R10" s="112" t="s">
        <v>80</v>
      </c>
      <c r="S10" s="55" t="s">
        <v>55</v>
      </c>
      <c r="T10" s="56" t="s">
        <v>109</v>
      </c>
      <c r="U10" s="56" t="s">
        <v>105</v>
      </c>
      <c r="V10" s="56" t="s">
        <v>109</v>
      </c>
      <c r="W10" s="56" t="s">
        <v>105</v>
      </c>
      <c r="X10" s="56" t="s">
        <v>109</v>
      </c>
      <c r="Y10" s="56" t="s">
        <v>105</v>
      </c>
    </row>
    <row r="11" spans="2:25" ht="12.95" customHeight="1">
      <c r="B11" s="112" t="s">
        <v>80</v>
      </c>
      <c r="C11" s="55" t="s">
        <v>55</v>
      </c>
      <c r="D11" s="56" t="s">
        <v>109</v>
      </c>
      <c r="E11" s="56" t="s">
        <v>105</v>
      </c>
      <c r="F11" s="56" t="s">
        <v>109</v>
      </c>
      <c r="G11" s="56" t="s">
        <v>105</v>
      </c>
      <c r="H11" s="123"/>
      <c r="I11" s="79"/>
      <c r="J11" s="72">
        <v>26</v>
      </c>
      <c r="K11" s="49" t="s">
        <v>83</v>
      </c>
      <c r="L11" s="73">
        <v>258</v>
      </c>
      <c r="M11" s="72" t="s">
        <v>120</v>
      </c>
      <c r="N11" s="72" t="s">
        <v>35</v>
      </c>
      <c r="O11" s="75" t="s">
        <v>122</v>
      </c>
      <c r="R11" s="111" t="str">
        <f>'Vérifications 2013 AM'!L12</f>
        <v>MICRO SOC VENT ARTIS</v>
      </c>
      <c r="S11" s="55">
        <f>'Vérifications 2013 AM'!M12</f>
        <v>0.14000000000000001</v>
      </c>
      <c r="T11" s="103">
        <f>'Vérifications 2013 AM'!N12</f>
        <v>10</v>
      </c>
      <c r="U11" s="103">
        <f>'Vérifications 2013 AM'!O12</f>
        <v>1.4000000000000001</v>
      </c>
      <c r="V11" s="103">
        <f>'Vérifications 2013 AM'!P12</f>
        <v>25</v>
      </c>
      <c r="W11" s="103">
        <f>'Vérifications 2013 AM'!Q12</f>
        <v>3.5000000000000004</v>
      </c>
      <c r="X11" s="103">
        <f>'Vérifications 2013 AM'!R12</f>
        <v>15</v>
      </c>
      <c r="Y11" s="103">
        <f>'Vérifications 2013 AM'!S12</f>
        <v>2.1</v>
      </c>
    </row>
    <row r="12" spans="2:25" ht="12.95" customHeight="1">
      <c r="B12" s="111" t="str">
        <f>'Déclarations AM'!$D$7</f>
        <v>MICRO SOC VENT ARTIS</v>
      </c>
      <c r="C12" s="57">
        <f>'Déclarations AM'!$E$7</f>
        <v>0.14000000000000001</v>
      </c>
      <c r="D12" s="56">
        <f>'Déclarations AM'!$F$7</f>
        <v>10</v>
      </c>
      <c r="E12" s="58">
        <f>IFERROR(D12*C12," ")</f>
        <v>1.4000000000000001</v>
      </c>
      <c r="F12" s="56">
        <f>$P$12-$N$12</f>
        <v>0</v>
      </c>
      <c r="G12" s="56" t="str">
        <f>IFERROR($R$12*$M$12," ")</f>
        <v xml:space="preserve"> </v>
      </c>
      <c r="H12" s="123"/>
      <c r="I12" s="79"/>
      <c r="J12" s="49"/>
      <c r="K12" s="49"/>
      <c r="L12" s="50"/>
      <c r="M12" s="72"/>
      <c r="N12" s="72"/>
      <c r="O12" s="49"/>
      <c r="R12" s="111" t="str">
        <f>'Vérifications 2013 AM'!L13</f>
        <v>MICRO SOCIAL PREST</v>
      </c>
      <c r="S12" s="55">
        <f>'Vérifications 2013 AM'!M13</f>
        <v>0.24600000000000002</v>
      </c>
      <c r="T12" s="103">
        <f>'Vérifications 2013 AM'!N13</f>
        <v>11</v>
      </c>
      <c r="U12" s="103">
        <f>'Vérifications 2013 AM'!O13</f>
        <v>2.7060000000000004</v>
      </c>
      <c r="V12" s="103">
        <f>'Vérifications 2013 AM'!P13</f>
        <v>0</v>
      </c>
      <c r="W12" s="103">
        <f>'Vérifications 2013 AM'!Q13</f>
        <v>0</v>
      </c>
      <c r="X12" s="103">
        <f>'Vérifications 2013 AM'!R13</f>
        <v>-11</v>
      </c>
      <c r="Y12" s="103">
        <f>'Vérifications 2013 AM'!S13</f>
        <v>-2.7060000000000004</v>
      </c>
    </row>
    <row r="13" spans="2:25" ht="12.95" customHeight="1">
      <c r="B13" s="111" t="str">
        <f>'Déclarations AM'!$D$8</f>
        <v>MICRO SOCIAL PREST</v>
      </c>
      <c r="C13" s="57">
        <f>'Déclarations AM'!$E$8</f>
        <v>0.24600000000000002</v>
      </c>
      <c r="D13" s="56">
        <f>'Déclarations AM'!$F$8</f>
        <v>11</v>
      </c>
      <c r="E13" s="58">
        <f>IFERROR(D13*C13," ")</f>
        <v>2.7060000000000004</v>
      </c>
      <c r="F13" s="56">
        <f>$P$13-$N$13</f>
        <v>0</v>
      </c>
      <c r="G13" s="56" t="str">
        <f>IFERROR($R$13*$M$13," ")</f>
        <v xml:space="preserve"> </v>
      </c>
      <c r="H13" s="122"/>
      <c r="I13" s="79"/>
      <c r="J13" s="49"/>
      <c r="K13" s="49"/>
      <c r="L13" s="50"/>
      <c r="M13" s="72"/>
      <c r="N13" s="72"/>
      <c r="O13" s="49"/>
      <c r="R13" s="111" t="str">
        <f>'Vérifications 2013 AM'!L14</f>
        <v>CFP ARTISAN</v>
      </c>
      <c r="S13" s="55">
        <f>'Vérifications 2013 AM'!M14</f>
        <v>3.0000000000000001E-3</v>
      </c>
      <c r="T13" s="103">
        <f>'Vérifications 2013 AM'!N14</f>
        <v>12</v>
      </c>
      <c r="U13" s="103">
        <f>'Vérifications 2013 AM'!O14</f>
        <v>3.6000000000000004E-2</v>
      </c>
      <c r="V13" s="103">
        <f>'Vérifications 2013 AM'!P14</f>
        <v>25</v>
      </c>
      <c r="W13" s="103">
        <f>'Vérifications 2013 AM'!Q14</f>
        <v>7.4999999999999997E-2</v>
      </c>
      <c r="X13" s="103">
        <f>'Vérifications 2013 AM'!R14</f>
        <v>13</v>
      </c>
      <c r="Y13" s="103">
        <f>'Vérifications 2013 AM'!S14</f>
        <v>3.9E-2</v>
      </c>
    </row>
    <row r="14" spans="2:25" ht="12.95" customHeight="1">
      <c r="B14" s="111" t="str">
        <f>'Déclarations AM'!$D$9</f>
        <v>CFP ARTISAN</v>
      </c>
      <c r="C14" s="57">
        <f>'Déclarations AM'!$E$9</f>
        <v>3.0000000000000001E-3</v>
      </c>
      <c r="D14" s="56">
        <f>'Déclarations AM'!$F$9</f>
        <v>12</v>
      </c>
      <c r="E14" s="58">
        <f>IFERROR(D14*C14," ")</f>
        <v>3.6000000000000004E-2</v>
      </c>
      <c r="F14" s="56">
        <f>$P$14-$N$14</f>
        <v>0</v>
      </c>
      <c r="G14" s="56">
        <f>IFERROR($R$14*$M$14," ")</f>
        <v>0</v>
      </c>
      <c r="H14" s="122"/>
      <c r="I14" s="79"/>
      <c r="J14" s="49"/>
      <c r="K14" s="49"/>
      <c r="L14" s="50"/>
      <c r="M14" s="72"/>
      <c r="N14" s="72"/>
      <c r="O14" s="49"/>
      <c r="R14" s="116"/>
      <c r="S14" s="14"/>
      <c r="T14" s="125"/>
      <c r="U14" s="125"/>
      <c r="V14" s="125"/>
      <c r="W14" s="125"/>
      <c r="X14" s="125"/>
      <c r="Y14" s="125"/>
    </row>
    <row r="15" spans="2:25" ht="12.95" customHeight="1">
      <c r="B15" s="118"/>
      <c r="C15" s="60"/>
      <c r="D15" s="61"/>
      <c r="E15" s="61"/>
      <c r="F15" s="61">
        <f t="shared" ref="F15" si="0">D15-B15</f>
        <v>0</v>
      </c>
      <c r="G15" s="61"/>
      <c r="H15" s="122"/>
      <c r="I15" s="79"/>
      <c r="J15" s="49"/>
      <c r="K15" s="49"/>
      <c r="L15" s="50"/>
      <c r="M15" s="72"/>
      <c r="N15" s="72"/>
      <c r="O15" s="49"/>
      <c r="R15" s="46"/>
      <c r="S15" s="47"/>
      <c r="T15" s="234" t="s">
        <v>106</v>
      </c>
      <c r="U15" s="234"/>
      <c r="V15" s="234" t="s">
        <v>107</v>
      </c>
      <c r="W15" s="234"/>
      <c r="X15" s="234" t="s">
        <v>108</v>
      </c>
      <c r="Y15" s="234"/>
    </row>
    <row r="16" spans="2:25" ht="12.95" customHeight="1">
      <c r="D16" s="50"/>
      <c r="E16" s="49"/>
      <c r="F16" s="49"/>
      <c r="G16" s="49"/>
      <c r="H16" s="122"/>
      <c r="I16" s="79"/>
      <c r="J16" s="49"/>
      <c r="K16" s="49"/>
      <c r="L16" s="50"/>
      <c r="M16" s="72"/>
      <c r="N16" s="72"/>
      <c r="O16" s="49"/>
      <c r="R16" s="112" t="s">
        <v>81</v>
      </c>
      <c r="S16" s="55" t="s">
        <v>55</v>
      </c>
      <c r="T16" s="56" t="s">
        <v>109</v>
      </c>
      <c r="U16" s="56" t="s">
        <v>105</v>
      </c>
      <c r="V16" s="56" t="s">
        <v>109</v>
      </c>
      <c r="W16" s="56" t="s">
        <v>105</v>
      </c>
      <c r="X16" s="56" t="s">
        <v>109</v>
      </c>
      <c r="Y16" s="56" t="s">
        <v>105</v>
      </c>
    </row>
    <row r="17" spans="2:25" ht="12.95" customHeight="1">
      <c r="B17" s="112" t="s">
        <v>81</v>
      </c>
      <c r="C17" s="55" t="s">
        <v>55</v>
      </c>
      <c r="D17" s="56" t="s">
        <v>109</v>
      </c>
      <c r="E17" s="56" t="s">
        <v>105</v>
      </c>
      <c r="F17" s="56" t="s">
        <v>109</v>
      </c>
      <c r="G17" s="56" t="s">
        <v>105</v>
      </c>
      <c r="H17" s="122"/>
      <c r="I17" s="79"/>
      <c r="J17" s="49"/>
      <c r="K17" s="49"/>
      <c r="L17" s="50"/>
      <c r="M17" s="72"/>
      <c r="N17" s="72"/>
      <c r="O17" s="49"/>
      <c r="R17" s="111"/>
      <c r="S17" s="57"/>
      <c r="T17" s="56"/>
      <c r="U17" s="58"/>
      <c r="V17" s="100">
        <f>SUMIFS($I$11:$I$299,$C$11:$C$299,"=Janvier",$F$11:$F$299,"=Ventes")</f>
        <v>0</v>
      </c>
      <c r="W17" s="56">
        <f>IFERROR($P$12*$M$12," ")</f>
        <v>0</v>
      </c>
      <c r="X17" s="56">
        <f>$P$12-$N$12</f>
        <v>0</v>
      </c>
      <c r="Y17" s="56" t="str">
        <f>IFERROR($R$12*$M$12," ")</f>
        <v xml:space="preserve"> </v>
      </c>
    </row>
    <row r="18" spans="2:25" ht="12.95" customHeight="1">
      <c r="B18" s="111" t="e">
        <f>'Déclarations AM'!#REF!</f>
        <v>#REF!</v>
      </c>
      <c r="C18" s="57" t="e">
        <f>'Déclarations AM'!#REF!</f>
        <v>#REF!</v>
      </c>
      <c r="D18" s="56" t="e">
        <f>'Déclarations AM'!#REF!</f>
        <v>#REF!</v>
      </c>
      <c r="E18" s="56" t="str">
        <f>IFERROR(D18*C18," ")</f>
        <v xml:space="preserve"> </v>
      </c>
      <c r="F18" s="56" t="e">
        <f>D18-B18</f>
        <v>#REF!</v>
      </c>
      <c r="G18" s="56" t="str">
        <f>IFERROR(F18*A18," ")</f>
        <v xml:space="preserve"> </v>
      </c>
      <c r="H18" s="122"/>
      <c r="I18" s="79"/>
      <c r="J18" s="49"/>
      <c r="K18" s="49"/>
      <c r="L18" s="50"/>
      <c r="M18" s="72"/>
      <c r="N18" s="72"/>
      <c r="O18" s="49"/>
      <c r="R18" s="111"/>
      <c r="S18" s="57"/>
      <c r="T18" s="56"/>
      <c r="U18" s="58"/>
      <c r="V18" s="59">
        <f>$V$12+$V$13</f>
        <v>25</v>
      </c>
      <c r="W18" s="56">
        <f>IFERROR($P$13*$M$13," ")</f>
        <v>0</v>
      </c>
      <c r="X18" s="56">
        <f>$P$13-$N$13</f>
        <v>0</v>
      </c>
      <c r="Y18" s="56" t="str">
        <f>IFERROR($R$13*$M$13," ")</f>
        <v xml:space="preserve"> </v>
      </c>
    </row>
    <row r="19" spans="2:25" ht="12.95" customHeight="1">
      <c r="B19" s="111" t="e">
        <f>'Déclarations AM'!#REF!</f>
        <v>#REF!</v>
      </c>
      <c r="C19" s="57" t="e">
        <f>'Déclarations AM'!#REF!</f>
        <v>#REF!</v>
      </c>
      <c r="D19" s="56" t="e">
        <f>'Déclarations AM'!#REF!</f>
        <v>#REF!</v>
      </c>
      <c r="E19" s="56" t="str">
        <f t="shared" ref="E19:E20" si="1">IFERROR(D19*C19," ")</f>
        <v xml:space="preserve"> </v>
      </c>
      <c r="F19" s="56" t="e">
        <f>D19-B19</f>
        <v>#REF!</v>
      </c>
      <c r="G19" s="56" t="str">
        <f t="shared" ref="G19:G20" si="2">IFERROR(F19*A19," ")</f>
        <v xml:space="preserve"> </v>
      </c>
      <c r="H19" s="122"/>
      <c r="I19" s="79"/>
      <c r="J19" s="49"/>
      <c r="K19" s="49"/>
      <c r="L19" s="50"/>
      <c r="M19" s="72"/>
      <c r="N19" s="72"/>
      <c r="O19" s="49"/>
      <c r="R19" s="111"/>
      <c r="S19" s="57"/>
      <c r="T19" s="56"/>
      <c r="U19" s="58"/>
      <c r="V19" s="56">
        <f>$P$12+$P$13</f>
        <v>0</v>
      </c>
      <c r="W19" s="56">
        <f>IFERROR($P$14*$M$14," ")</f>
        <v>0</v>
      </c>
      <c r="X19" s="56">
        <f>$P$14-$N$14</f>
        <v>0</v>
      </c>
      <c r="Y19" s="56">
        <f>IFERROR($R$14*$M$14," ")</f>
        <v>0</v>
      </c>
    </row>
    <row r="20" spans="2:25" ht="12.95" customHeight="1">
      <c r="B20" s="111" t="e">
        <f>'Déclarations AM'!#REF!</f>
        <v>#REF!</v>
      </c>
      <c r="C20" s="57" t="e">
        <f>'Déclarations AM'!#REF!</f>
        <v>#REF!</v>
      </c>
      <c r="D20" s="56" t="e">
        <f>'Déclarations AM'!#REF!</f>
        <v>#REF!</v>
      </c>
      <c r="E20" s="56" t="str">
        <f t="shared" si="1"/>
        <v xml:space="preserve"> </v>
      </c>
      <c r="F20" s="56" t="e">
        <f t="shared" ref="F20" si="3">D20-B20</f>
        <v>#REF!</v>
      </c>
      <c r="G20" s="56" t="str">
        <f t="shared" si="2"/>
        <v xml:space="preserve"> </v>
      </c>
      <c r="H20" s="122"/>
      <c r="I20" s="79"/>
      <c r="J20" s="49"/>
      <c r="K20" s="49"/>
      <c r="L20" s="50"/>
      <c r="M20" s="72"/>
      <c r="N20" s="72"/>
      <c r="O20" s="49"/>
      <c r="R20" s="116"/>
      <c r="S20" s="14"/>
      <c r="T20" s="125"/>
      <c r="U20" s="125"/>
      <c r="V20" s="125"/>
      <c r="W20" s="125"/>
      <c r="X20" s="125"/>
      <c r="Y20" s="125"/>
    </row>
    <row r="21" spans="2:25" ht="12.95" customHeight="1">
      <c r="B21" s="62"/>
      <c r="C21" s="60"/>
      <c r="D21" s="61"/>
      <c r="E21" s="61"/>
      <c r="F21" s="61"/>
      <c r="G21" s="61"/>
      <c r="H21" s="122"/>
      <c r="I21" s="79"/>
      <c r="J21" s="49"/>
      <c r="K21" s="49"/>
      <c r="L21" s="50"/>
      <c r="M21" s="72"/>
      <c r="N21" s="72"/>
      <c r="O21" s="49"/>
      <c r="R21" s="46"/>
      <c r="S21" s="47"/>
      <c r="T21" s="234" t="s">
        <v>106</v>
      </c>
      <c r="U21" s="234"/>
      <c r="V21" s="234" t="s">
        <v>107</v>
      </c>
      <c r="W21" s="234"/>
      <c r="X21" s="234" t="s">
        <v>108</v>
      </c>
      <c r="Y21" s="234"/>
    </row>
    <row r="22" spans="2:25" ht="12.95" customHeight="1">
      <c r="D22" s="50"/>
      <c r="E22" s="49"/>
      <c r="F22" s="49"/>
      <c r="G22" s="49"/>
      <c r="H22" s="122"/>
      <c r="I22" s="79"/>
      <c r="J22" s="49"/>
      <c r="K22" s="49"/>
      <c r="L22" s="50"/>
      <c r="M22" s="72"/>
      <c r="N22" s="72"/>
      <c r="O22" s="49"/>
      <c r="R22" s="112" t="s">
        <v>82</v>
      </c>
      <c r="S22" s="55" t="s">
        <v>55</v>
      </c>
      <c r="T22" s="56" t="s">
        <v>109</v>
      </c>
      <c r="U22" s="56" t="s">
        <v>105</v>
      </c>
      <c r="V22" s="56" t="s">
        <v>109</v>
      </c>
      <c r="W22" s="56" t="s">
        <v>105</v>
      </c>
      <c r="X22" s="56" t="s">
        <v>109</v>
      </c>
      <c r="Y22" s="56" t="s">
        <v>105</v>
      </c>
    </row>
    <row r="23" spans="2:25" ht="12.95" customHeight="1">
      <c r="B23" s="112" t="s">
        <v>82</v>
      </c>
      <c r="C23" s="55" t="s">
        <v>55</v>
      </c>
      <c r="D23" s="56" t="s">
        <v>109</v>
      </c>
      <c r="E23" s="56" t="s">
        <v>105</v>
      </c>
      <c r="F23" s="56" t="s">
        <v>109</v>
      </c>
      <c r="G23" s="56" t="s">
        <v>105</v>
      </c>
      <c r="H23" s="122"/>
      <c r="I23" s="79"/>
      <c r="J23" s="49"/>
      <c r="K23" s="49"/>
      <c r="L23" s="50"/>
      <c r="M23" s="72"/>
      <c r="N23" s="72"/>
      <c r="O23" s="49"/>
      <c r="R23" s="111"/>
      <c r="S23" s="57"/>
      <c r="T23" s="56"/>
      <c r="U23" s="58"/>
      <c r="V23" s="100">
        <f>SUMIFS($I$11:$I$299,$C$11:$C$299,"=Janvier",$F$11:$F$299,"=Ventes")</f>
        <v>0</v>
      </c>
      <c r="W23" s="56">
        <f>IFERROR($P$12*$M$12," ")</f>
        <v>0</v>
      </c>
      <c r="X23" s="56">
        <f>$P$12-$N$12</f>
        <v>0</v>
      </c>
      <c r="Y23" s="56" t="str">
        <f>IFERROR($R$12*$M$12," ")</f>
        <v xml:space="preserve"> </v>
      </c>
    </row>
    <row r="24" spans="2:25" ht="12.95" customHeight="1">
      <c r="B24" s="111" t="e">
        <f>'Déclarations AM'!#REF!</f>
        <v>#REF!</v>
      </c>
      <c r="C24" s="57" t="e">
        <f>'Déclarations AM'!#REF!</f>
        <v>#REF!</v>
      </c>
      <c r="D24" s="56" t="e">
        <f>'Déclarations AM'!#REF!</f>
        <v>#REF!</v>
      </c>
      <c r="E24" s="56" t="str">
        <f>IFERROR(D24*C24," ")</f>
        <v xml:space="preserve"> </v>
      </c>
      <c r="F24" s="56" t="e">
        <f>D24-B24</f>
        <v>#REF!</v>
      </c>
      <c r="G24" s="56" t="str">
        <f>IFERROR(F24*A24," ")</f>
        <v xml:space="preserve"> </v>
      </c>
      <c r="H24" s="122"/>
      <c r="I24" s="79"/>
      <c r="J24" s="49"/>
      <c r="K24" s="49"/>
      <c r="L24" s="50"/>
      <c r="M24" s="72"/>
      <c r="N24" s="72"/>
      <c r="O24" s="49"/>
      <c r="R24" s="111"/>
      <c r="S24" s="57"/>
      <c r="T24" s="56"/>
      <c r="U24" s="58"/>
      <c r="V24" s="59">
        <f>$V$12+$V$13</f>
        <v>25</v>
      </c>
      <c r="W24" s="56">
        <f>IFERROR($P$13*$M$13," ")</f>
        <v>0</v>
      </c>
      <c r="X24" s="56">
        <f>$P$13-$N$13</f>
        <v>0</v>
      </c>
      <c r="Y24" s="56" t="str">
        <f>IFERROR($R$13*$M$13," ")</f>
        <v xml:space="preserve"> </v>
      </c>
    </row>
    <row r="25" spans="2:25" ht="12.95" customHeight="1">
      <c r="B25" s="111" t="e">
        <f>'Déclarations AM'!#REF!</f>
        <v>#REF!</v>
      </c>
      <c r="C25" s="57" t="e">
        <f>'Déclarations AM'!#REF!</f>
        <v>#REF!</v>
      </c>
      <c r="D25" s="56" t="e">
        <f>'Déclarations AM'!#REF!</f>
        <v>#REF!</v>
      </c>
      <c r="E25" s="56" t="str">
        <f t="shared" ref="E25:E26" si="4">IFERROR(D25*C25," ")</f>
        <v xml:space="preserve"> </v>
      </c>
      <c r="F25" s="56" t="e">
        <f>D25-B25</f>
        <v>#REF!</v>
      </c>
      <c r="G25" s="56" t="str">
        <f t="shared" ref="G25:G26" si="5">IFERROR(F25*A25," ")</f>
        <v xml:space="preserve"> </v>
      </c>
      <c r="H25" s="122"/>
      <c r="I25" s="79"/>
      <c r="J25" s="49"/>
      <c r="K25" s="49"/>
      <c r="L25" s="50"/>
      <c r="M25" s="72"/>
      <c r="N25" s="72"/>
      <c r="O25" s="49"/>
      <c r="R25" s="111"/>
      <c r="S25" s="57"/>
      <c r="T25" s="56"/>
      <c r="U25" s="58"/>
      <c r="V25" s="56">
        <f>$P$12+$P$13</f>
        <v>0</v>
      </c>
      <c r="W25" s="56">
        <f>IFERROR($P$14*$M$14," ")</f>
        <v>0</v>
      </c>
      <c r="X25" s="56">
        <f>$P$14-$N$14</f>
        <v>0</v>
      </c>
      <c r="Y25" s="56">
        <f>IFERROR($R$14*$M$14," ")</f>
        <v>0</v>
      </c>
    </row>
    <row r="26" spans="2:25" ht="12.95" customHeight="1">
      <c r="B26" s="111" t="e">
        <f>'Déclarations AM'!#REF!</f>
        <v>#REF!</v>
      </c>
      <c r="C26" s="57" t="e">
        <f>'Déclarations AM'!#REF!</f>
        <v>#REF!</v>
      </c>
      <c r="D26" s="56" t="e">
        <f>'Déclarations AM'!#REF!</f>
        <v>#REF!</v>
      </c>
      <c r="E26" s="56" t="str">
        <f t="shared" si="4"/>
        <v xml:space="preserve"> </v>
      </c>
      <c r="F26" s="56" t="e">
        <f t="shared" ref="F26" si="6">D26-B26</f>
        <v>#REF!</v>
      </c>
      <c r="G26" s="56" t="str">
        <f t="shared" si="5"/>
        <v xml:space="preserve"> </v>
      </c>
      <c r="H26" s="122"/>
      <c r="I26" s="79"/>
      <c r="J26" s="49"/>
      <c r="K26" s="49"/>
      <c r="L26" s="50"/>
      <c r="M26" s="72"/>
      <c r="N26" s="72"/>
      <c r="O26" s="49"/>
      <c r="R26" s="116"/>
      <c r="S26" s="14"/>
      <c r="T26" s="125"/>
      <c r="U26" s="125"/>
      <c r="V26" s="125"/>
      <c r="W26" s="125"/>
      <c r="X26" s="125"/>
      <c r="Y26" s="125"/>
    </row>
    <row r="27" spans="2:25" ht="12.95" customHeight="1">
      <c r="B27" s="62"/>
      <c r="C27" s="60"/>
      <c r="D27" s="61"/>
      <c r="E27" s="61"/>
      <c r="F27" s="61"/>
      <c r="G27" s="61"/>
      <c r="H27" s="122"/>
      <c r="I27" s="79"/>
      <c r="J27" s="49"/>
      <c r="K27" s="49"/>
      <c r="L27" s="50"/>
      <c r="M27" s="72"/>
      <c r="N27" s="72"/>
      <c r="O27" s="49"/>
      <c r="R27" s="46"/>
      <c r="S27" s="47"/>
      <c r="T27" s="234" t="s">
        <v>106</v>
      </c>
      <c r="U27" s="234"/>
      <c r="V27" s="234" t="s">
        <v>107</v>
      </c>
      <c r="W27" s="234"/>
      <c r="X27" s="234" t="s">
        <v>108</v>
      </c>
      <c r="Y27" s="234"/>
    </row>
    <row r="28" spans="2:25" ht="12.95" customHeight="1">
      <c r="B28" s="62"/>
      <c r="C28" s="60"/>
      <c r="D28" s="50"/>
      <c r="E28" s="49"/>
      <c r="F28" s="49"/>
      <c r="G28" s="49"/>
      <c r="H28" s="122"/>
      <c r="I28" s="79"/>
      <c r="J28" s="49"/>
      <c r="K28" s="49"/>
      <c r="L28" s="50"/>
      <c r="M28" s="72"/>
      <c r="N28" s="72"/>
      <c r="O28" s="49"/>
      <c r="R28" s="112" t="s">
        <v>83</v>
      </c>
      <c r="S28" s="55" t="s">
        <v>55</v>
      </c>
      <c r="T28" s="56" t="s">
        <v>109</v>
      </c>
      <c r="U28" s="56" t="s">
        <v>105</v>
      </c>
      <c r="V28" s="56" t="s">
        <v>109</v>
      </c>
      <c r="W28" s="56" t="s">
        <v>105</v>
      </c>
      <c r="X28" s="56" t="s">
        <v>109</v>
      </c>
      <c r="Y28" s="56" t="s">
        <v>105</v>
      </c>
    </row>
    <row r="29" spans="2:25" ht="12.95" customHeight="1">
      <c r="B29" s="114" t="s">
        <v>83</v>
      </c>
      <c r="C29" s="55" t="s">
        <v>55</v>
      </c>
      <c r="D29" s="56" t="s">
        <v>109</v>
      </c>
      <c r="E29" s="56" t="s">
        <v>105</v>
      </c>
      <c r="F29" s="56" t="s">
        <v>109</v>
      </c>
      <c r="G29" s="56" t="s">
        <v>105</v>
      </c>
      <c r="H29" s="122"/>
      <c r="I29" s="79"/>
      <c r="J29" s="49"/>
      <c r="K29" s="49"/>
      <c r="L29" s="50"/>
      <c r="M29" s="72"/>
      <c r="N29" s="72"/>
      <c r="O29" s="49"/>
      <c r="R29" s="111"/>
      <c r="S29" s="57"/>
      <c r="T29" s="56"/>
      <c r="U29" s="58"/>
      <c r="V29" s="100">
        <f>SUMIFS($I$11:$I$299,$C$11:$C$299,"=Janvier",$F$11:$F$299,"=Ventes")</f>
        <v>0</v>
      </c>
      <c r="W29" s="56">
        <f>IFERROR($P$12*$M$12," ")</f>
        <v>0</v>
      </c>
      <c r="X29" s="56">
        <f>$P$12-$N$12</f>
        <v>0</v>
      </c>
      <c r="Y29" s="56" t="str">
        <f>IFERROR($R$12*$M$12," ")</f>
        <v xml:space="preserve"> </v>
      </c>
    </row>
    <row r="30" spans="2:25" ht="12.95" customHeight="1">
      <c r="B30" s="117" t="e">
        <f>'Déclarations AM'!#REF!</f>
        <v>#REF!</v>
      </c>
      <c r="C30" s="63" t="e">
        <f>'Déclarations AM'!#REF!</f>
        <v>#REF!</v>
      </c>
      <c r="D30" s="56">
        <f>'Déclarations AM'!A7</f>
        <v>0</v>
      </c>
      <c r="E30" s="56" t="str">
        <f>IFERROR(D30*C30," ")</f>
        <v xml:space="preserve"> </v>
      </c>
      <c r="F30" s="56" t="e">
        <f>D30-B30</f>
        <v>#REF!</v>
      </c>
      <c r="G30" s="56" t="str">
        <f>IFERROR(F30*A30," ")</f>
        <v xml:space="preserve"> </v>
      </c>
      <c r="H30" s="122"/>
      <c r="I30" s="79"/>
      <c r="J30" s="49"/>
      <c r="K30" s="49"/>
      <c r="L30" s="50"/>
      <c r="M30" s="72"/>
      <c r="N30" s="72"/>
      <c r="O30" s="49"/>
      <c r="R30" s="111"/>
      <c r="S30" s="57"/>
      <c r="T30" s="56"/>
      <c r="U30" s="58"/>
      <c r="V30" s="59">
        <f>$V$12+$V$13</f>
        <v>25</v>
      </c>
      <c r="W30" s="56">
        <f>IFERROR($P$13*$M$13," ")</f>
        <v>0</v>
      </c>
      <c r="X30" s="56">
        <f>$P$13-$N$13</f>
        <v>0</v>
      </c>
      <c r="Y30" s="56" t="str">
        <f>IFERROR($R$13*$M$13," ")</f>
        <v xml:space="preserve"> </v>
      </c>
    </row>
    <row r="31" spans="2:25" ht="12.95" customHeight="1">
      <c r="B31" s="117" t="e">
        <f>'Déclarations AM'!#REF!</f>
        <v>#REF!</v>
      </c>
      <c r="C31" s="63" t="e">
        <f>'Déclarations AM'!#REF!</f>
        <v>#REF!</v>
      </c>
      <c r="D31" s="56">
        <f>'Déclarations AM'!A8</f>
        <v>0</v>
      </c>
      <c r="E31" s="56" t="str">
        <f t="shared" ref="E31:E32" si="7">IFERROR(D31*C31," ")</f>
        <v xml:space="preserve"> </v>
      </c>
      <c r="F31" s="56" t="e">
        <f>D31-B31</f>
        <v>#REF!</v>
      </c>
      <c r="G31" s="56" t="str">
        <f t="shared" ref="G31:G32" si="8">IFERROR(F31*A31," ")</f>
        <v xml:space="preserve"> </v>
      </c>
      <c r="H31" s="122"/>
      <c r="I31" s="79"/>
      <c r="J31" s="49"/>
      <c r="K31" s="49"/>
      <c r="L31" s="50"/>
      <c r="M31" s="72"/>
      <c r="N31" s="72"/>
      <c r="O31" s="49"/>
      <c r="R31" s="111"/>
      <c r="S31" s="57"/>
      <c r="T31" s="56"/>
      <c r="U31" s="58"/>
      <c r="V31" s="56">
        <f>$P$12+$P$13</f>
        <v>0</v>
      </c>
      <c r="W31" s="56">
        <f>IFERROR($P$14*$M$14," ")</f>
        <v>0</v>
      </c>
      <c r="X31" s="56">
        <f>$P$14-$N$14</f>
        <v>0</v>
      </c>
      <c r="Y31" s="56">
        <f>IFERROR($R$14*$M$14," ")</f>
        <v>0</v>
      </c>
    </row>
    <row r="32" spans="2:25" ht="12.95" customHeight="1">
      <c r="B32" s="113" t="e">
        <f>'Déclarations AM'!#REF!</f>
        <v>#REF!</v>
      </c>
      <c r="C32" s="57" t="e">
        <f>'Déclarations AM'!#REF!</f>
        <v>#REF!</v>
      </c>
      <c r="D32" s="56">
        <f>'Déclarations AM'!A9</f>
        <v>0</v>
      </c>
      <c r="E32" s="56" t="str">
        <f t="shared" si="7"/>
        <v xml:space="preserve"> </v>
      </c>
      <c r="F32" s="56" t="e">
        <f t="shared" ref="F32" si="9">D32-B32</f>
        <v>#REF!</v>
      </c>
      <c r="G32" s="56" t="str">
        <f t="shared" si="8"/>
        <v xml:space="preserve"> </v>
      </c>
      <c r="H32" s="122"/>
      <c r="I32" s="79"/>
      <c r="J32" s="49"/>
      <c r="K32" s="49"/>
      <c r="L32" s="50"/>
      <c r="M32" s="72"/>
      <c r="N32" s="72"/>
      <c r="O32" s="49"/>
      <c r="R32" s="116"/>
      <c r="S32" s="14"/>
      <c r="T32" s="125"/>
      <c r="U32" s="125"/>
      <c r="V32" s="125"/>
      <c r="W32" s="125"/>
      <c r="X32" s="125"/>
      <c r="Y32" s="125"/>
    </row>
    <row r="33" spans="2:25" ht="12.95" customHeight="1">
      <c r="B33" s="62"/>
      <c r="C33" s="60"/>
      <c r="D33" s="61"/>
      <c r="E33" s="61"/>
      <c r="F33" s="61"/>
      <c r="G33" s="61"/>
      <c r="H33" s="122"/>
      <c r="I33" s="79"/>
      <c r="J33" s="49"/>
      <c r="K33" s="49"/>
      <c r="L33" s="50"/>
      <c r="M33" s="72"/>
      <c r="N33" s="72"/>
      <c r="O33" s="49"/>
      <c r="R33" s="46"/>
      <c r="S33" s="47"/>
      <c r="T33" s="234" t="s">
        <v>106</v>
      </c>
      <c r="U33" s="234"/>
      <c r="V33" s="234" t="s">
        <v>107</v>
      </c>
      <c r="W33" s="234"/>
      <c r="X33" s="234" t="s">
        <v>108</v>
      </c>
      <c r="Y33" s="234"/>
    </row>
    <row r="34" spans="2:25" ht="12.95" customHeight="1">
      <c r="B34" s="62"/>
      <c r="C34" s="60"/>
      <c r="D34" s="50"/>
      <c r="E34" s="49"/>
      <c r="F34" s="49"/>
      <c r="G34" s="49"/>
      <c r="H34" s="122"/>
      <c r="I34" s="79"/>
      <c r="J34" s="49"/>
      <c r="K34" s="49"/>
      <c r="L34" s="50"/>
      <c r="M34" s="72"/>
      <c r="N34" s="72"/>
      <c r="O34" s="49"/>
      <c r="R34" s="112" t="s">
        <v>84</v>
      </c>
      <c r="S34" s="55" t="s">
        <v>55</v>
      </c>
      <c r="T34" s="56" t="s">
        <v>109</v>
      </c>
      <c r="U34" s="56" t="s">
        <v>105</v>
      </c>
      <c r="V34" s="56" t="s">
        <v>109</v>
      </c>
      <c r="W34" s="56" t="s">
        <v>105</v>
      </c>
      <c r="X34" s="56" t="s">
        <v>109</v>
      </c>
      <c r="Y34" s="56" t="s">
        <v>105</v>
      </c>
    </row>
    <row r="35" spans="2:25" ht="12.95" customHeight="1">
      <c r="B35" s="114" t="s">
        <v>84</v>
      </c>
      <c r="C35" s="55" t="s">
        <v>55</v>
      </c>
      <c r="D35" s="56" t="s">
        <v>109</v>
      </c>
      <c r="E35" s="56" t="s">
        <v>105</v>
      </c>
      <c r="F35" s="56" t="s">
        <v>109</v>
      </c>
      <c r="G35" s="56" t="s">
        <v>105</v>
      </c>
      <c r="H35" s="122"/>
      <c r="I35" s="79"/>
      <c r="J35" s="49"/>
      <c r="K35" s="49"/>
      <c r="L35" s="50"/>
      <c r="M35" s="72"/>
      <c r="N35" s="72"/>
      <c r="O35" s="49"/>
      <c r="R35" s="111"/>
      <c r="S35" s="57"/>
      <c r="T35" s="56"/>
      <c r="U35" s="58"/>
      <c r="V35" s="100">
        <f>SUMIFS($I$11:$I$299,$C$11:$C$299,"=Janvier",$F$11:$F$299,"=Ventes")</f>
        <v>0</v>
      </c>
      <c r="W35" s="56">
        <f>IFERROR($P$12*$M$12," ")</f>
        <v>0</v>
      </c>
      <c r="X35" s="56">
        <f>$P$12-$N$12</f>
        <v>0</v>
      </c>
      <c r="Y35" s="56" t="str">
        <f>IFERROR($R$12*$M$12," ")</f>
        <v xml:space="preserve"> </v>
      </c>
    </row>
    <row r="36" spans="2:25" ht="12.95" customHeight="1">
      <c r="B36" s="117" t="e">
        <f>'Déclarations AM'!#REF!</f>
        <v>#REF!</v>
      </c>
      <c r="C36" s="63" t="e">
        <f>'Déclarations AM'!#REF!</f>
        <v>#REF!</v>
      </c>
      <c r="D36" s="56">
        <f>'Déclarations AM'!A13</f>
        <v>0</v>
      </c>
      <c r="E36" s="56" t="str">
        <f>IFERROR(D36*C36," ")</f>
        <v xml:space="preserve"> </v>
      </c>
      <c r="F36" s="56" t="e">
        <f>D36-B36</f>
        <v>#REF!</v>
      </c>
      <c r="G36" s="56" t="str">
        <f>IFERROR(F36*A36," ")</f>
        <v xml:space="preserve"> </v>
      </c>
      <c r="H36" s="122"/>
      <c r="I36" s="79"/>
      <c r="J36" s="49"/>
      <c r="K36" s="49"/>
      <c r="L36" s="50"/>
      <c r="M36" s="72"/>
      <c r="N36" s="72"/>
      <c r="O36" s="49"/>
      <c r="R36" s="111"/>
      <c r="S36" s="57"/>
      <c r="T36" s="56"/>
      <c r="U36" s="58"/>
      <c r="V36" s="59">
        <f>$V$12+$V$13</f>
        <v>25</v>
      </c>
      <c r="W36" s="56">
        <f>IFERROR($P$13*$M$13," ")</f>
        <v>0</v>
      </c>
      <c r="X36" s="56">
        <f>$P$13-$N$13</f>
        <v>0</v>
      </c>
      <c r="Y36" s="56" t="str">
        <f>IFERROR($R$13*$M$13," ")</f>
        <v xml:space="preserve"> </v>
      </c>
    </row>
    <row r="37" spans="2:25" ht="12.95" customHeight="1">
      <c r="B37" s="117" t="e">
        <f>'Déclarations AM'!#REF!</f>
        <v>#REF!</v>
      </c>
      <c r="C37" s="63" t="e">
        <f>'Déclarations AM'!#REF!</f>
        <v>#REF!</v>
      </c>
      <c r="D37" s="56">
        <f>'Déclarations AM'!A14</f>
        <v>0</v>
      </c>
      <c r="E37" s="56" t="str">
        <f t="shared" ref="E37:E38" si="10">IFERROR(D37*C37," ")</f>
        <v xml:space="preserve"> </v>
      </c>
      <c r="F37" s="56" t="e">
        <f>D37-B37</f>
        <v>#REF!</v>
      </c>
      <c r="G37" s="56" t="str">
        <f t="shared" ref="G37:G38" si="11">IFERROR(F37*A37," ")</f>
        <v xml:space="preserve"> </v>
      </c>
      <c r="H37" s="122"/>
      <c r="I37" s="79"/>
      <c r="J37" s="49"/>
      <c r="K37" s="49"/>
      <c r="L37" s="50"/>
      <c r="M37" s="72"/>
      <c r="N37" s="72"/>
      <c r="O37" s="49"/>
      <c r="R37" s="111"/>
      <c r="S37" s="57"/>
      <c r="T37" s="56"/>
      <c r="U37" s="58"/>
      <c r="V37" s="56">
        <f>$P$12+$P$13</f>
        <v>0</v>
      </c>
      <c r="W37" s="56">
        <f>IFERROR($P$14*$M$14," ")</f>
        <v>0</v>
      </c>
      <c r="X37" s="56">
        <f>$P$14-$N$14</f>
        <v>0</v>
      </c>
      <c r="Y37" s="56">
        <f>IFERROR($R$14*$M$14," ")</f>
        <v>0</v>
      </c>
    </row>
    <row r="38" spans="2:25" ht="12.95" customHeight="1">
      <c r="B38" s="113" t="e">
        <f>'Déclarations AM'!#REF!</f>
        <v>#REF!</v>
      </c>
      <c r="C38" s="57" t="e">
        <f>'Déclarations AM'!#REF!</f>
        <v>#REF!</v>
      </c>
      <c r="D38" s="56">
        <f>'Déclarations AM'!A15</f>
        <v>0</v>
      </c>
      <c r="E38" s="56" t="str">
        <f t="shared" si="10"/>
        <v xml:space="preserve"> </v>
      </c>
      <c r="F38" s="56" t="e">
        <f t="shared" ref="F38" si="12">D38-B38</f>
        <v>#REF!</v>
      </c>
      <c r="G38" s="56" t="str">
        <f t="shared" si="11"/>
        <v xml:space="preserve"> </v>
      </c>
      <c r="H38" s="122"/>
      <c r="I38" s="79"/>
      <c r="J38" s="49"/>
      <c r="K38" s="49"/>
      <c r="L38" s="50"/>
      <c r="M38" s="72"/>
      <c r="N38" s="72"/>
      <c r="O38" s="49"/>
      <c r="R38" s="124"/>
      <c r="S38" s="14"/>
      <c r="T38" s="61"/>
      <c r="U38" s="61"/>
      <c r="V38" s="61"/>
      <c r="W38" s="61"/>
      <c r="X38" s="61"/>
      <c r="Y38" s="61"/>
    </row>
    <row r="39" spans="2:25" ht="12.95" customHeight="1">
      <c r="B39" s="64"/>
      <c r="C39" s="65"/>
      <c r="D39" s="61"/>
      <c r="E39" s="61"/>
      <c r="F39" s="61"/>
      <c r="G39" s="61"/>
      <c r="H39" s="122"/>
      <c r="I39" s="79"/>
      <c r="J39" s="49"/>
      <c r="K39" s="49"/>
      <c r="L39" s="50"/>
      <c r="M39" s="72"/>
      <c r="N39" s="72"/>
      <c r="O39" s="49"/>
      <c r="R39" s="46"/>
      <c r="S39" s="47"/>
      <c r="T39" s="234" t="s">
        <v>106</v>
      </c>
      <c r="U39" s="234"/>
      <c r="V39" s="234" t="s">
        <v>107</v>
      </c>
      <c r="W39" s="234"/>
      <c r="X39" s="234" t="s">
        <v>108</v>
      </c>
      <c r="Y39" s="234"/>
    </row>
    <row r="40" spans="2:25" ht="12.95" customHeight="1">
      <c r="B40" s="62"/>
      <c r="C40" s="60"/>
      <c r="D40" s="50"/>
      <c r="E40" s="49"/>
      <c r="F40" s="49"/>
      <c r="G40" s="49"/>
      <c r="H40" s="122"/>
      <c r="I40" s="79"/>
      <c r="J40" s="49"/>
      <c r="K40" s="49"/>
      <c r="L40" s="50"/>
      <c r="M40" s="72"/>
      <c r="N40" s="72"/>
      <c r="O40" s="49"/>
      <c r="R40" s="112" t="s">
        <v>85</v>
      </c>
      <c r="S40" s="55" t="s">
        <v>55</v>
      </c>
      <c r="T40" s="56" t="s">
        <v>109</v>
      </c>
      <c r="U40" s="56" t="s">
        <v>105</v>
      </c>
      <c r="V40" s="56" t="s">
        <v>109</v>
      </c>
      <c r="W40" s="56" t="s">
        <v>105</v>
      </c>
      <c r="X40" s="56" t="s">
        <v>109</v>
      </c>
      <c r="Y40" s="56" t="s">
        <v>105</v>
      </c>
    </row>
    <row r="41" spans="2:25" ht="12.95" customHeight="1">
      <c r="B41" s="114" t="s">
        <v>85</v>
      </c>
      <c r="C41" s="55" t="s">
        <v>55</v>
      </c>
      <c r="D41" s="56" t="s">
        <v>109</v>
      </c>
      <c r="E41" s="56" t="s">
        <v>105</v>
      </c>
      <c r="F41" s="56" t="s">
        <v>109</v>
      </c>
      <c r="G41" s="56" t="s">
        <v>105</v>
      </c>
      <c r="H41" s="122"/>
      <c r="I41" s="79"/>
      <c r="J41" s="49"/>
      <c r="K41" s="49"/>
      <c r="L41" s="50"/>
      <c r="M41" s="72"/>
      <c r="N41" s="72"/>
      <c r="O41" s="49"/>
      <c r="R41" s="111"/>
      <c r="S41" s="57"/>
      <c r="T41" s="56"/>
      <c r="U41" s="58"/>
      <c r="V41" s="100">
        <f>SUMIFS($I$11:$I$299,$C$11:$C$299,"=Janvier",$F$11:$F$299,"=Ventes")</f>
        <v>0</v>
      </c>
      <c r="W41" s="56">
        <f>IFERROR($P$12*$M$12," ")</f>
        <v>0</v>
      </c>
      <c r="X41" s="56">
        <f>$P$12-$N$12</f>
        <v>0</v>
      </c>
      <c r="Y41" s="56" t="str">
        <f>IFERROR($R$12*$M$12," ")</f>
        <v xml:space="preserve"> </v>
      </c>
    </row>
    <row r="42" spans="2:25" ht="12.95" customHeight="1">
      <c r="B42" s="117" t="e">
        <f>'Déclarations AM'!#REF!</f>
        <v>#REF!</v>
      </c>
      <c r="C42" s="63" t="e">
        <f>'Déclarations AM'!#REF!</f>
        <v>#REF!</v>
      </c>
      <c r="D42" s="56">
        <f>'Déclarations AM'!A19</f>
        <v>0</v>
      </c>
      <c r="E42" s="56" t="str">
        <f>IFERROR(D42*C42," ")</f>
        <v xml:space="preserve"> </v>
      </c>
      <c r="F42" s="56" t="e">
        <f>D42-B42</f>
        <v>#REF!</v>
      </c>
      <c r="G42" s="56" t="str">
        <f>IFERROR(F42*A42," ")</f>
        <v xml:space="preserve"> </v>
      </c>
      <c r="H42" s="122"/>
      <c r="I42" s="79"/>
      <c r="J42" s="49"/>
      <c r="K42" s="49"/>
      <c r="L42" s="50"/>
      <c r="M42" s="72"/>
      <c r="N42" s="72"/>
      <c r="O42" s="49"/>
      <c r="R42" s="111"/>
      <c r="S42" s="57"/>
      <c r="T42" s="56"/>
      <c r="U42" s="58"/>
      <c r="V42" s="59">
        <f>$V$12+$V$13</f>
        <v>25</v>
      </c>
      <c r="W42" s="56">
        <f>IFERROR($P$13*$M$13," ")</f>
        <v>0</v>
      </c>
      <c r="X42" s="56">
        <f>$P$13-$N$13</f>
        <v>0</v>
      </c>
      <c r="Y42" s="56" t="str">
        <f>IFERROR($R$13*$M$13," ")</f>
        <v xml:space="preserve"> </v>
      </c>
    </row>
    <row r="43" spans="2:25" ht="12.95" customHeight="1">
      <c r="B43" s="117" t="e">
        <f>'Déclarations AM'!#REF!</f>
        <v>#REF!</v>
      </c>
      <c r="C43" s="63" t="e">
        <f>'Déclarations AM'!#REF!</f>
        <v>#REF!</v>
      </c>
      <c r="D43" s="56">
        <f>'Déclarations AM'!A20</f>
        <v>0</v>
      </c>
      <c r="E43" s="56" t="str">
        <f t="shared" ref="E43:E44" si="13">IFERROR(D43*C43," ")</f>
        <v xml:space="preserve"> </v>
      </c>
      <c r="F43" s="56" t="e">
        <f>D43-B43</f>
        <v>#REF!</v>
      </c>
      <c r="G43" s="56" t="str">
        <f t="shared" ref="G43:G44" si="14">IFERROR(F43*A43," ")</f>
        <v xml:space="preserve"> </v>
      </c>
      <c r="H43" s="122"/>
      <c r="I43" s="79"/>
      <c r="J43" s="49"/>
      <c r="K43" s="49"/>
      <c r="L43" s="50"/>
      <c r="M43" s="72"/>
      <c r="N43" s="72"/>
      <c r="O43" s="49"/>
      <c r="R43" s="111"/>
      <c r="S43" s="57"/>
      <c r="T43" s="56"/>
      <c r="U43" s="58"/>
      <c r="V43" s="56">
        <f>$P$12+$P$13</f>
        <v>0</v>
      </c>
      <c r="W43" s="56">
        <f>IFERROR($P$14*$M$14," ")</f>
        <v>0</v>
      </c>
      <c r="X43" s="56">
        <f>$P$14-$N$14</f>
        <v>0</v>
      </c>
      <c r="Y43" s="56">
        <f>IFERROR($R$14*$M$14," ")</f>
        <v>0</v>
      </c>
    </row>
    <row r="44" spans="2:25" ht="12.95" customHeight="1">
      <c r="B44" s="113" t="e">
        <f>'Déclarations AM'!#REF!</f>
        <v>#REF!</v>
      </c>
      <c r="C44" s="57" t="e">
        <f>'Déclarations AM'!#REF!</f>
        <v>#REF!</v>
      </c>
      <c r="D44" s="56">
        <f>'Déclarations AM'!A21</f>
        <v>0</v>
      </c>
      <c r="E44" s="56" t="str">
        <f t="shared" si="13"/>
        <v xml:space="preserve"> </v>
      </c>
      <c r="F44" s="56" t="e">
        <f t="shared" ref="F44" si="15">D44-B44</f>
        <v>#REF!</v>
      </c>
      <c r="G44" s="56" t="str">
        <f t="shared" si="14"/>
        <v xml:space="preserve"> </v>
      </c>
      <c r="H44" s="122"/>
      <c r="I44" s="79"/>
      <c r="J44" s="49"/>
      <c r="K44" s="49"/>
      <c r="L44" s="50"/>
      <c r="M44" s="72"/>
      <c r="N44" s="72"/>
      <c r="O44" s="49"/>
      <c r="R44" s="78"/>
      <c r="S44" s="67"/>
      <c r="T44" s="68"/>
      <c r="U44" s="68"/>
      <c r="V44" s="68"/>
      <c r="W44" s="68"/>
      <c r="X44" s="68"/>
      <c r="Y44" s="68"/>
    </row>
    <row r="45" spans="2:25" ht="12.95" customHeight="1">
      <c r="B45" s="66"/>
      <c r="C45" s="67"/>
      <c r="D45" s="68"/>
      <c r="E45" s="68"/>
      <c r="F45" s="68"/>
      <c r="G45" s="68"/>
      <c r="H45" s="122"/>
      <c r="I45" s="79"/>
      <c r="J45" s="49"/>
      <c r="K45" s="49"/>
      <c r="L45" s="50"/>
      <c r="M45" s="72"/>
      <c r="N45" s="72"/>
      <c r="O45" s="49"/>
      <c r="R45" s="46"/>
      <c r="S45" s="47"/>
      <c r="T45" s="234" t="s">
        <v>106</v>
      </c>
      <c r="U45" s="234"/>
      <c r="V45" s="234" t="s">
        <v>107</v>
      </c>
      <c r="W45" s="234"/>
      <c r="X45" s="234" t="s">
        <v>108</v>
      </c>
      <c r="Y45" s="234"/>
    </row>
    <row r="46" spans="2:25" ht="12.95" customHeight="1">
      <c r="B46" s="64"/>
      <c r="C46" s="65"/>
      <c r="D46" s="50"/>
      <c r="E46" s="49"/>
      <c r="F46" s="49"/>
      <c r="G46" s="49"/>
      <c r="H46" s="122"/>
      <c r="I46" s="79"/>
      <c r="J46" s="49"/>
      <c r="K46" s="49"/>
      <c r="L46" s="50"/>
      <c r="M46" s="72"/>
      <c r="N46" s="72"/>
      <c r="O46" s="49"/>
      <c r="R46" s="112" t="s">
        <v>86</v>
      </c>
      <c r="S46" s="55" t="s">
        <v>55</v>
      </c>
      <c r="T46" s="56" t="s">
        <v>109</v>
      </c>
      <c r="U46" s="56" t="s">
        <v>105</v>
      </c>
      <c r="V46" s="56" t="s">
        <v>109</v>
      </c>
      <c r="W46" s="56" t="s">
        <v>105</v>
      </c>
      <c r="X46" s="56" t="s">
        <v>109</v>
      </c>
      <c r="Y46" s="56" t="s">
        <v>105</v>
      </c>
    </row>
    <row r="47" spans="2:25" ht="12.95" customHeight="1">
      <c r="B47" s="114" t="s">
        <v>86</v>
      </c>
      <c r="C47" s="55" t="s">
        <v>55</v>
      </c>
      <c r="D47" s="56" t="s">
        <v>109</v>
      </c>
      <c r="E47" s="56" t="s">
        <v>105</v>
      </c>
      <c r="F47" s="56" t="s">
        <v>109</v>
      </c>
      <c r="G47" s="56" t="s">
        <v>105</v>
      </c>
      <c r="H47" s="122"/>
      <c r="I47" s="79"/>
      <c r="J47" s="49"/>
      <c r="K47" s="49"/>
      <c r="L47" s="50"/>
      <c r="M47" s="72"/>
      <c r="N47" s="72"/>
      <c r="O47" s="49"/>
      <c r="R47" s="111"/>
      <c r="S47" s="57"/>
      <c r="T47" s="56"/>
      <c r="U47" s="58"/>
      <c r="V47" s="100">
        <f>SUMIFS($I$11:$I$299,$C$11:$C$299,"=Janvier",$F$11:$F$299,"=Ventes")</f>
        <v>0</v>
      </c>
      <c r="W47" s="56">
        <f>IFERROR($P$12*$M$12," ")</f>
        <v>0</v>
      </c>
      <c r="X47" s="56">
        <f>$P$12-$N$12</f>
        <v>0</v>
      </c>
      <c r="Y47" s="56" t="str">
        <f>IFERROR($R$12*$M$12," ")</f>
        <v xml:space="preserve"> </v>
      </c>
    </row>
    <row r="48" spans="2:25" ht="12.95" customHeight="1">
      <c r="B48" s="113">
        <f>'Déclarations AM'!C7</f>
        <v>0</v>
      </c>
      <c r="C48" s="57">
        <f>'Déclarations AM'!E7</f>
        <v>0.14000000000000001</v>
      </c>
      <c r="D48" s="56">
        <f>'Déclarations AM'!F7</f>
        <v>10</v>
      </c>
      <c r="E48" s="56">
        <f>IFERROR(D48*C48," ")</f>
        <v>1.4000000000000001</v>
      </c>
      <c r="F48" s="56">
        <f>D48-B48</f>
        <v>10</v>
      </c>
      <c r="G48" s="56">
        <f>IFERROR(F48*A48," ")</f>
        <v>0</v>
      </c>
      <c r="H48" s="122"/>
      <c r="I48" s="79"/>
      <c r="J48" s="49"/>
      <c r="K48" s="49"/>
      <c r="L48" s="50"/>
      <c r="M48" s="72"/>
      <c r="N48" s="72"/>
      <c r="O48" s="49"/>
      <c r="R48" s="111"/>
      <c r="S48" s="57"/>
      <c r="T48" s="56"/>
      <c r="U48" s="58"/>
      <c r="V48" s="59">
        <f>$V$12+$V$13</f>
        <v>25</v>
      </c>
      <c r="W48" s="56">
        <f>IFERROR($P$13*$M$13," ")</f>
        <v>0</v>
      </c>
      <c r="X48" s="56">
        <f>$P$13-$N$13</f>
        <v>0</v>
      </c>
      <c r="Y48" s="56" t="str">
        <f>IFERROR($R$13*$M$13," ")</f>
        <v xml:space="preserve"> </v>
      </c>
    </row>
    <row r="49" spans="2:25" ht="12.95" customHeight="1">
      <c r="B49" s="113">
        <f>'Déclarations AM'!C8</f>
        <v>0</v>
      </c>
      <c r="C49" s="57">
        <f>'Déclarations AM'!E8</f>
        <v>0.24600000000000002</v>
      </c>
      <c r="D49" s="56">
        <f>'Déclarations AM'!F8</f>
        <v>11</v>
      </c>
      <c r="E49" s="56">
        <f t="shared" ref="E49:E50" si="16">IFERROR(D49*C49," ")</f>
        <v>2.7060000000000004</v>
      </c>
      <c r="F49" s="56">
        <f>D49-B49</f>
        <v>11</v>
      </c>
      <c r="G49" s="56">
        <f t="shared" ref="G49:G50" si="17">IFERROR(F49*A49," ")</f>
        <v>0</v>
      </c>
      <c r="H49" s="122"/>
      <c r="I49" s="79"/>
      <c r="J49" s="49"/>
      <c r="K49" s="49"/>
      <c r="L49" s="50"/>
      <c r="M49" s="72"/>
      <c r="N49" s="72"/>
      <c r="O49" s="49"/>
      <c r="R49" s="111"/>
      <c r="S49" s="57"/>
      <c r="T49" s="56"/>
      <c r="U49" s="58"/>
      <c r="V49" s="56">
        <f>$P$12+$P$13</f>
        <v>0</v>
      </c>
      <c r="W49" s="56">
        <f>IFERROR($P$14*$M$14," ")</f>
        <v>0</v>
      </c>
      <c r="X49" s="56">
        <f>$P$14-$N$14</f>
        <v>0</v>
      </c>
      <c r="Y49" s="56">
        <f>IFERROR($R$14*$M$14," ")</f>
        <v>0</v>
      </c>
    </row>
    <row r="50" spans="2:25" ht="12.95" customHeight="1">
      <c r="B50" s="113">
        <f>'Déclarations AM'!C9</f>
        <v>0</v>
      </c>
      <c r="C50" s="57">
        <f>'Déclarations AM'!E9</f>
        <v>3.0000000000000001E-3</v>
      </c>
      <c r="D50" s="56">
        <f>'Déclarations AM'!F9</f>
        <v>12</v>
      </c>
      <c r="E50" s="56">
        <f t="shared" si="16"/>
        <v>3.6000000000000004E-2</v>
      </c>
      <c r="F50" s="56">
        <f t="shared" ref="F50" si="18">D50-B50</f>
        <v>12</v>
      </c>
      <c r="G50" s="56">
        <f t="shared" si="17"/>
        <v>0</v>
      </c>
      <c r="H50" s="122"/>
      <c r="I50" s="79"/>
      <c r="J50" s="49"/>
      <c r="K50" s="49"/>
      <c r="L50" s="50"/>
      <c r="M50" s="72"/>
      <c r="N50" s="72"/>
      <c r="O50" s="49"/>
      <c r="R50" s="90"/>
      <c r="S50" s="90"/>
      <c r="T50" s="90"/>
      <c r="U50" s="90"/>
      <c r="V50" s="90"/>
      <c r="W50" s="90"/>
      <c r="X50" s="90"/>
      <c r="Y50" s="90"/>
    </row>
    <row r="51" spans="2:25" ht="12.95" customHeight="1">
      <c r="B51" s="66"/>
      <c r="C51" s="67"/>
      <c r="D51" s="69"/>
      <c r="E51" s="69"/>
      <c r="F51" s="69"/>
      <c r="G51" s="69"/>
      <c r="H51" s="122"/>
      <c r="I51" s="79"/>
      <c r="J51" s="49"/>
      <c r="K51" s="49"/>
      <c r="L51" s="50"/>
      <c r="M51" s="72"/>
      <c r="N51" s="72"/>
      <c r="O51" s="49"/>
      <c r="R51" s="46"/>
      <c r="S51" s="47"/>
      <c r="T51" s="234" t="s">
        <v>106</v>
      </c>
      <c r="U51" s="234"/>
      <c r="V51" s="234" t="s">
        <v>107</v>
      </c>
      <c r="W51" s="234"/>
      <c r="X51" s="234" t="s">
        <v>108</v>
      </c>
      <c r="Y51" s="234"/>
    </row>
    <row r="52" spans="2:25" ht="12.95" customHeight="1">
      <c r="B52" s="64"/>
      <c r="C52" s="65"/>
      <c r="D52" s="50"/>
      <c r="E52" s="49"/>
      <c r="F52" s="49"/>
      <c r="G52" s="49"/>
      <c r="H52" s="122"/>
      <c r="I52" s="79"/>
      <c r="J52" s="49"/>
      <c r="K52" s="49"/>
      <c r="L52" s="50"/>
      <c r="M52" s="72"/>
      <c r="N52" s="72"/>
      <c r="O52" s="49"/>
      <c r="R52" s="112" t="s">
        <v>87</v>
      </c>
      <c r="S52" s="55" t="s">
        <v>55</v>
      </c>
      <c r="T52" s="56" t="s">
        <v>109</v>
      </c>
      <c r="U52" s="56" t="s">
        <v>105</v>
      </c>
      <c r="V52" s="56" t="s">
        <v>109</v>
      </c>
      <c r="W52" s="56" t="s">
        <v>105</v>
      </c>
      <c r="X52" s="56" t="s">
        <v>109</v>
      </c>
      <c r="Y52" s="56" t="s">
        <v>105</v>
      </c>
    </row>
    <row r="53" spans="2:25" ht="12.95" customHeight="1">
      <c r="B53" s="114" t="s">
        <v>87</v>
      </c>
      <c r="C53" s="55" t="s">
        <v>55</v>
      </c>
      <c r="D53" s="56" t="s">
        <v>109</v>
      </c>
      <c r="E53" s="56" t="s">
        <v>105</v>
      </c>
      <c r="F53" s="56" t="s">
        <v>109</v>
      </c>
      <c r="G53" s="56" t="s">
        <v>105</v>
      </c>
      <c r="H53" s="122"/>
      <c r="I53" s="79"/>
      <c r="J53" s="49"/>
      <c r="K53" s="49"/>
      <c r="L53" s="50"/>
      <c r="M53" s="72"/>
      <c r="N53" s="72"/>
      <c r="O53" s="49"/>
      <c r="R53" s="111"/>
      <c r="S53" s="57"/>
      <c r="T53" s="56"/>
      <c r="U53" s="58"/>
      <c r="V53" s="100">
        <f>SUMIFS($I$11:$I$299,$C$11:$C$299,"=Janvier",$F$11:$F$299,"=Ventes")</f>
        <v>0</v>
      </c>
      <c r="W53" s="56">
        <f>IFERROR($P$12*$M$12," ")</f>
        <v>0</v>
      </c>
      <c r="X53" s="56">
        <f>$P$12-$N$12</f>
        <v>0</v>
      </c>
      <c r="Y53" s="56" t="str">
        <f>IFERROR($R$12*$M$12," ")</f>
        <v xml:space="preserve"> </v>
      </c>
    </row>
    <row r="54" spans="2:25" ht="12.95" customHeight="1">
      <c r="B54" s="113">
        <f>'Déclarations AM'!C13</f>
        <v>0</v>
      </c>
      <c r="C54" s="57">
        <f>'Déclarations AM'!E13</f>
        <v>0.14000000000000001</v>
      </c>
      <c r="D54" s="56">
        <f>'Déclarations AM'!F13</f>
        <v>13</v>
      </c>
      <c r="E54" s="56">
        <f>IFERROR(D54*C54," ")</f>
        <v>1.8200000000000003</v>
      </c>
      <c r="F54" s="56">
        <f>D54-B54</f>
        <v>13</v>
      </c>
      <c r="G54" s="56">
        <f>IFERROR(F54*A54," ")</f>
        <v>0</v>
      </c>
      <c r="H54" s="122"/>
      <c r="I54" s="79"/>
      <c r="J54" s="49"/>
      <c r="K54" s="49"/>
      <c r="L54" s="50"/>
      <c r="M54" s="72"/>
      <c r="N54" s="72"/>
      <c r="O54" s="49"/>
      <c r="R54" s="111"/>
      <c r="S54" s="57"/>
      <c r="T54" s="56"/>
      <c r="U54" s="58"/>
      <c r="V54" s="59">
        <f>$V$12+$V$13</f>
        <v>25</v>
      </c>
      <c r="W54" s="56">
        <f>IFERROR($P$13*$M$13," ")</f>
        <v>0</v>
      </c>
      <c r="X54" s="56">
        <f>$P$13-$N$13</f>
        <v>0</v>
      </c>
      <c r="Y54" s="56" t="str">
        <f>IFERROR($R$13*$M$13," ")</f>
        <v xml:space="preserve"> </v>
      </c>
    </row>
    <row r="55" spans="2:25" ht="12.95" customHeight="1">
      <c r="B55" s="113">
        <f>'Déclarations AM'!C14</f>
        <v>0</v>
      </c>
      <c r="C55" s="57">
        <f>'Déclarations AM'!E14</f>
        <v>0.24600000000000002</v>
      </c>
      <c r="D55" s="56">
        <f>'Déclarations AM'!F14</f>
        <v>14</v>
      </c>
      <c r="E55" s="56">
        <f t="shared" ref="E55:E56" si="19">IFERROR(D55*C55," ")</f>
        <v>3.4440000000000004</v>
      </c>
      <c r="F55" s="56">
        <f>D55-B55</f>
        <v>14</v>
      </c>
      <c r="G55" s="56">
        <f t="shared" ref="G55:G56" si="20">IFERROR(F55*A55," ")</f>
        <v>0</v>
      </c>
      <c r="H55" s="122"/>
      <c r="I55" s="79"/>
      <c r="J55" s="49"/>
      <c r="K55" s="49"/>
      <c r="L55" s="50"/>
      <c r="M55" s="72"/>
      <c r="N55" s="72"/>
      <c r="O55" s="49"/>
      <c r="R55" s="111"/>
      <c r="S55" s="57"/>
      <c r="T55" s="56"/>
      <c r="U55" s="58"/>
      <c r="V55" s="56">
        <f>$P$12+$P$13</f>
        <v>0</v>
      </c>
      <c r="W55" s="56">
        <f>IFERROR($P$14*$M$14," ")</f>
        <v>0</v>
      </c>
      <c r="X55" s="56">
        <f>$P$14-$N$14</f>
        <v>0</v>
      </c>
      <c r="Y55" s="56">
        <f>IFERROR($R$14*$M$14," ")</f>
        <v>0</v>
      </c>
    </row>
    <row r="56" spans="2:25" ht="12.95" customHeight="1">
      <c r="B56" s="113">
        <f>'Déclarations AM'!C15</f>
        <v>0</v>
      </c>
      <c r="C56" s="57">
        <f>'Déclarations AM'!E15</f>
        <v>3.0000000000000001E-3</v>
      </c>
      <c r="D56" s="56">
        <f>'Déclarations AM'!F15</f>
        <v>15</v>
      </c>
      <c r="E56" s="56">
        <f t="shared" si="19"/>
        <v>4.4999999999999998E-2</v>
      </c>
      <c r="F56" s="56">
        <f t="shared" ref="F56" si="21">D56-B56</f>
        <v>15</v>
      </c>
      <c r="G56" s="56">
        <f t="shared" si="20"/>
        <v>0</v>
      </c>
      <c r="H56" s="122"/>
      <c r="I56" s="79"/>
      <c r="J56" s="49"/>
      <c r="K56" s="49"/>
      <c r="L56" s="50"/>
      <c r="M56" s="72"/>
      <c r="N56" s="72"/>
      <c r="O56" s="49"/>
      <c r="R56" s="116"/>
      <c r="S56" s="14"/>
      <c r="T56" s="125"/>
      <c r="U56" s="125"/>
      <c r="V56" s="125"/>
      <c r="W56" s="125"/>
      <c r="X56" s="125"/>
      <c r="Y56" s="125"/>
    </row>
    <row r="57" spans="2:25" ht="12.95" customHeight="1">
      <c r="B57" s="62"/>
      <c r="C57" s="60"/>
      <c r="D57" s="61"/>
      <c r="E57" s="61"/>
      <c r="F57" s="61"/>
      <c r="G57" s="61"/>
      <c r="H57" s="122"/>
      <c r="I57" s="79"/>
      <c r="J57" s="49"/>
      <c r="K57" s="49"/>
      <c r="L57" s="50"/>
      <c r="M57" s="72"/>
      <c r="N57" s="72"/>
      <c r="O57" s="49"/>
      <c r="R57" s="46"/>
      <c r="S57" s="47"/>
      <c r="T57" s="234" t="s">
        <v>106</v>
      </c>
      <c r="U57" s="234"/>
      <c r="V57" s="234" t="s">
        <v>107</v>
      </c>
      <c r="W57" s="234"/>
      <c r="X57" s="234" t="s">
        <v>108</v>
      </c>
      <c r="Y57" s="234"/>
    </row>
    <row r="58" spans="2:25" ht="12.95" customHeight="1">
      <c r="B58" s="64"/>
      <c r="C58" s="65"/>
      <c r="D58" s="50"/>
      <c r="E58" s="49"/>
      <c r="F58" s="49"/>
      <c r="G58" s="49"/>
      <c r="H58" s="122"/>
      <c r="I58" s="79"/>
      <c r="J58" s="49"/>
      <c r="K58" s="49"/>
      <c r="L58" s="50"/>
      <c r="M58" s="72"/>
      <c r="N58" s="72"/>
      <c r="O58" s="49"/>
      <c r="R58" s="112" t="s">
        <v>88</v>
      </c>
      <c r="S58" s="55" t="s">
        <v>55</v>
      </c>
      <c r="T58" s="56" t="s">
        <v>109</v>
      </c>
      <c r="U58" s="56" t="s">
        <v>105</v>
      </c>
      <c r="V58" s="56" t="s">
        <v>109</v>
      </c>
      <c r="W58" s="56" t="s">
        <v>105</v>
      </c>
      <c r="X58" s="56" t="s">
        <v>109</v>
      </c>
      <c r="Y58" s="56" t="s">
        <v>105</v>
      </c>
    </row>
    <row r="59" spans="2:25" ht="12.95" customHeight="1">
      <c r="B59" s="114" t="s">
        <v>88</v>
      </c>
      <c r="C59" s="55" t="s">
        <v>55</v>
      </c>
      <c r="D59" s="56" t="s">
        <v>109</v>
      </c>
      <c r="E59" s="56" t="s">
        <v>105</v>
      </c>
      <c r="F59" s="56" t="s">
        <v>109</v>
      </c>
      <c r="G59" s="56" t="s">
        <v>105</v>
      </c>
      <c r="H59" s="122"/>
      <c r="I59" s="79"/>
      <c r="J59" s="49"/>
      <c r="K59" s="49"/>
      <c r="L59" s="50"/>
      <c r="M59" s="72"/>
      <c r="N59" s="72"/>
      <c r="O59" s="49"/>
      <c r="R59" s="111"/>
      <c r="S59" s="57"/>
      <c r="T59" s="56"/>
      <c r="U59" s="58"/>
      <c r="V59" s="100">
        <f>SUMIFS($I$11:$I$299,$C$11:$C$299,"=Janvier",$F$11:$F$299,"=Ventes")</f>
        <v>0</v>
      </c>
      <c r="W59" s="56">
        <f>IFERROR($P$12*$M$12," ")</f>
        <v>0</v>
      </c>
      <c r="X59" s="56">
        <f>$P$12-$N$12</f>
        <v>0</v>
      </c>
      <c r="Y59" s="56" t="str">
        <f>IFERROR($R$12*$M$12," ")</f>
        <v xml:space="preserve"> </v>
      </c>
    </row>
    <row r="60" spans="2:25" ht="12.95" customHeight="1">
      <c r="B60" s="113">
        <f>'Déclarations AM'!C19</f>
        <v>0</v>
      </c>
      <c r="C60" s="57">
        <f>'Déclarations AM'!E19</f>
        <v>0.14000000000000001</v>
      </c>
      <c r="D60" s="56">
        <f>'Déclarations AM'!F19</f>
        <v>16</v>
      </c>
      <c r="E60" s="56">
        <f>IFERROR(D60*C60," ")</f>
        <v>2.2400000000000002</v>
      </c>
      <c r="F60" s="56">
        <f>D60-B60</f>
        <v>16</v>
      </c>
      <c r="G60" s="56">
        <f>IFERROR(F60*A60," ")</f>
        <v>0</v>
      </c>
      <c r="H60" s="122"/>
      <c r="I60" s="79"/>
      <c r="J60" s="49"/>
      <c r="K60" s="49"/>
      <c r="L60" s="50"/>
      <c r="M60" s="72"/>
      <c r="N60" s="72"/>
      <c r="O60" s="49"/>
      <c r="R60" s="111"/>
      <c r="S60" s="57"/>
      <c r="T60" s="56"/>
      <c r="U60" s="58"/>
      <c r="V60" s="59">
        <f>$V$12+$V$13</f>
        <v>25</v>
      </c>
      <c r="W60" s="56">
        <f>IFERROR($P$13*$M$13," ")</f>
        <v>0</v>
      </c>
      <c r="X60" s="56">
        <f>$P$13-$N$13</f>
        <v>0</v>
      </c>
      <c r="Y60" s="56" t="str">
        <f>IFERROR($R$13*$M$13," ")</f>
        <v xml:space="preserve"> </v>
      </c>
    </row>
    <row r="61" spans="2:25" ht="12.95" customHeight="1">
      <c r="B61" s="113">
        <f>'Déclarations AM'!C20</f>
        <v>0</v>
      </c>
      <c r="C61" s="57">
        <f>'Déclarations AM'!E20</f>
        <v>0.24600000000000002</v>
      </c>
      <c r="D61" s="56">
        <f>'Déclarations AM'!F20</f>
        <v>17</v>
      </c>
      <c r="E61" s="56">
        <f t="shared" ref="E61:E62" si="22">IFERROR(D61*C61," ")</f>
        <v>4.1820000000000004</v>
      </c>
      <c r="F61" s="56">
        <f>D61-B61</f>
        <v>17</v>
      </c>
      <c r="G61" s="56">
        <f>IFERROR(F61*A61," ")</f>
        <v>0</v>
      </c>
      <c r="H61" s="122"/>
      <c r="I61" s="79"/>
      <c r="J61" s="49"/>
      <c r="K61" s="49"/>
      <c r="L61" s="50"/>
      <c r="M61" s="72"/>
      <c r="N61" s="72"/>
      <c r="O61" s="49"/>
      <c r="R61" s="111"/>
      <c r="S61" s="57"/>
      <c r="T61" s="56"/>
      <c r="U61" s="58"/>
      <c r="V61" s="56">
        <f>$P$12+$P$13</f>
        <v>0</v>
      </c>
      <c r="W61" s="56">
        <f>IFERROR($P$14*$M$14," ")</f>
        <v>0</v>
      </c>
      <c r="X61" s="56">
        <f>$P$14-$N$14</f>
        <v>0</v>
      </c>
      <c r="Y61" s="56">
        <f>IFERROR($R$14*$M$14," ")</f>
        <v>0</v>
      </c>
    </row>
    <row r="62" spans="2:25" ht="12.95" customHeight="1">
      <c r="B62" s="113">
        <f>'Déclarations AM'!C21</f>
        <v>0</v>
      </c>
      <c r="C62" s="57">
        <f>'Déclarations AM'!E21</f>
        <v>3.0000000000000001E-3</v>
      </c>
      <c r="D62" s="56">
        <f>'Déclarations AM'!F21</f>
        <v>18</v>
      </c>
      <c r="E62" s="56">
        <f t="shared" si="22"/>
        <v>5.3999999999999999E-2</v>
      </c>
      <c r="F62" s="56">
        <f t="shared" ref="F62" si="23">D62-B62</f>
        <v>18</v>
      </c>
      <c r="G62" s="56">
        <f>IFERROR(F62*A62," ")</f>
        <v>0</v>
      </c>
      <c r="H62" s="122"/>
      <c r="I62" s="79"/>
      <c r="J62" s="49"/>
      <c r="K62" s="49"/>
      <c r="L62" s="50"/>
      <c r="M62" s="72"/>
      <c r="N62" s="72"/>
      <c r="O62" s="49"/>
      <c r="R62" s="116"/>
      <c r="S62" s="14"/>
      <c r="T62" s="125"/>
      <c r="U62" s="125"/>
      <c r="V62" s="125"/>
      <c r="W62" s="125"/>
      <c r="X62" s="125"/>
      <c r="Y62" s="125"/>
    </row>
    <row r="63" spans="2:25" ht="12.95" customHeight="1">
      <c r="B63" s="62"/>
      <c r="C63" s="60"/>
      <c r="D63" s="61"/>
      <c r="E63" s="61"/>
      <c r="F63" s="61"/>
      <c r="G63" s="61"/>
      <c r="H63" s="122"/>
      <c r="I63" s="79"/>
      <c r="J63" s="49"/>
      <c r="K63" s="49"/>
      <c r="L63" s="50"/>
      <c r="M63" s="72"/>
      <c r="N63" s="72"/>
      <c r="O63" s="49"/>
      <c r="R63" s="46"/>
      <c r="S63" s="47"/>
      <c r="T63" s="234" t="s">
        <v>106</v>
      </c>
      <c r="U63" s="234"/>
      <c r="V63" s="234" t="s">
        <v>107</v>
      </c>
      <c r="W63" s="234"/>
      <c r="X63" s="234" t="s">
        <v>108</v>
      </c>
      <c r="Y63" s="234"/>
    </row>
    <row r="64" spans="2:25" ht="12.95" customHeight="1">
      <c r="B64" s="62"/>
      <c r="C64" s="60"/>
      <c r="D64" s="50"/>
      <c r="E64" s="49"/>
      <c r="F64" s="49"/>
      <c r="G64" s="49"/>
      <c r="H64" s="122"/>
      <c r="I64" s="79"/>
      <c r="J64" s="49"/>
      <c r="K64" s="49"/>
      <c r="L64" s="50"/>
      <c r="M64" s="72"/>
      <c r="N64" s="72"/>
      <c r="O64" s="49"/>
      <c r="R64" s="112" t="s">
        <v>89</v>
      </c>
      <c r="S64" s="55" t="s">
        <v>55</v>
      </c>
      <c r="T64" s="56" t="s">
        <v>109</v>
      </c>
      <c r="U64" s="56" t="s">
        <v>105</v>
      </c>
      <c r="V64" s="56" t="s">
        <v>109</v>
      </c>
      <c r="W64" s="56" t="s">
        <v>105</v>
      </c>
      <c r="X64" s="56" t="s">
        <v>109</v>
      </c>
      <c r="Y64" s="56" t="s">
        <v>105</v>
      </c>
    </row>
    <row r="65" spans="2:25" ht="12.95" customHeight="1">
      <c r="B65" s="119" t="s">
        <v>89</v>
      </c>
      <c r="C65" s="55" t="s">
        <v>55</v>
      </c>
      <c r="D65" s="56" t="s">
        <v>109</v>
      </c>
      <c r="E65" s="56" t="s">
        <v>105</v>
      </c>
      <c r="F65" s="56" t="s">
        <v>109</v>
      </c>
      <c r="G65" s="56" t="s">
        <v>105</v>
      </c>
      <c r="H65" s="122"/>
      <c r="I65" s="79"/>
      <c r="J65" s="49"/>
      <c r="K65" s="49"/>
      <c r="L65" s="50"/>
      <c r="M65" s="72"/>
      <c r="N65" s="72"/>
      <c r="O65" s="49"/>
      <c r="R65" s="111"/>
      <c r="S65" s="57"/>
      <c r="T65" s="56"/>
      <c r="U65" s="58"/>
      <c r="V65" s="100">
        <f>SUMIFS($I$11:$I$299,$C$11:$C$299,"=Janvier",$F$11:$F$299,"=Ventes")</f>
        <v>0</v>
      </c>
      <c r="W65" s="56">
        <f>IFERROR($P$12*$M$12," ")</f>
        <v>0</v>
      </c>
      <c r="X65" s="56">
        <f>$P$12-$N$12</f>
        <v>0</v>
      </c>
      <c r="Y65" s="56" t="str">
        <f>IFERROR($R$12*$M$12," ")</f>
        <v xml:space="preserve"> </v>
      </c>
    </row>
    <row r="66" spans="2:25" ht="12.95" customHeight="1">
      <c r="B66" s="117" t="str">
        <f>'Déclarations AM'!H7</f>
        <v>MICRO SOC VENT ARTIS</v>
      </c>
      <c r="C66" s="63">
        <f>'Déclarations AM'!J7</f>
        <v>0.14000000000000001</v>
      </c>
      <c r="D66" s="56">
        <f>'Déclarations AM'!K7</f>
        <v>19</v>
      </c>
      <c r="E66" s="56">
        <f>IFERROR(D66*C66," ")</f>
        <v>2.66</v>
      </c>
      <c r="F66" s="56" t="e">
        <f>D66-B66</f>
        <v>#VALUE!</v>
      </c>
      <c r="G66" s="56" t="str">
        <f>IFERROR(F66*A66," ")</f>
        <v xml:space="preserve"> </v>
      </c>
      <c r="H66" s="122"/>
      <c r="I66" s="79"/>
      <c r="J66" s="49"/>
      <c r="K66" s="49"/>
      <c r="L66" s="50"/>
      <c r="M66" s="72"/>
      <c r="N66" s="72"/>
      <c r="O66" s="49"/>
      <c r="R66" s="111"/>
      <c r="S66" s="57"/>
      <c r="T66" s="56"/>
      <c r="U66" s="58"/>
      <c r="V66" s="59">
        <f>$V$12+$V$13</f>
        <v>25</v>
      </c>
      <c r="W66" s="56">
        <f>IFERROR($P$13*$M$13," ")</f>
        <v>0</v>
      </c>
      <c r="X66" s="56">
        <f>$P$13-$N$13</f>
        <v>0</v>
      </c>
      <c r="Y66" s="56" t="str">
        <f>IFERROR($R$13*$M$13," ")</f>
        <v xml:space="preserve"> </v>
      </c>
    </row>
    <row r="67" spans="2:25" ht="12.95" customHeight="1">
      <c r="B67" s="117" t="str">
        <f>'Déclarations AM'!H8</f>
        <v>MICRO SOCIAL PREST</v>
      </c>
      <c r="C67" s="57">
        <f>'Déclarations AM'!J8</f>
        <v>0.24600000000000002</v>
      </c>
      <c r="D67" s="56">
        <f>'Déclarations AM'!K8</f>
        <v>20</v>
      </c>
      <c r="E67" s="56">
        <f t="shared" ref="E67:E68" si="24">IFERROR(D67*C67," ")</f>
        <v>4.9200000000000008</v>
      </c>
      <c r="F67" s="56" t="e">
        <f>D67-B67</f>
        <v>#VALUE!</v>
      </c>
      <c r="G67" s="56" t="str">
        <f t="shared" ref="G67:G68" si="25">IFERROR(F67*A67," ")</f>
        <v xml:space="preserve"> </v>
      </c>
      <c r="H67" s="122"/>
      <c r="I67" s="79"/>
      <c r="J67" s="49"/>
      <c r="K67" s="49"/>
      <c r="L67" s="50"/>
      <c r="M67" s="72"/>
      <c r="N67" s="72"/>
      <c r="O67" s="49"/>
      <c r="R67" s="111"/>
      <c r="S67" s="57"/>
      <c r="T67" s="56"/>
      <c r="U67" s="58"/>
      <c r="V67" s="56">
        <f>$P$12+$P$13</f>
        <v>0</v>
      </c>
      <c r="W67" s="56">
        <f>IFERROR($P$14*$M$14," ")</f>
        <v>0</v>
      </c>
      <c r="X67" s="56">
        <f>$P$14-$N$14</f>
        <v>0</v>
      </c>
      <c r="Y67" s="56">
        <f>IFERROR($R$14*$M$14," ")</f>
        <v>0</v>
      </c>
    </row>
    <row r="68" spans="2:25" ht="12.95" customHeight="1">
      <c r="B68" s="117" t="str">
        <f>'Déclarations AM'!H9</f>
        <v>CFP ARTISAN</v>
      </c>
      <c r="C68" s="57">
        <f>'Déclarations AM'!J9</f>
        <v>3.0000000000000001E-3</v>
      </c>
      <c r="D68" s="56">
        <f>'Déclarations AM'!K9</f>
        <v>21</v>
      </c>
      <c r="E68" s="56">
        <f t="shared" si="24"/>
        <v>6.3E-2</v>
      </c>
      <c r="F68" s="56" t="e">
        <f t="shared" ref="F68" si="26">D68-B68</f>
        <v>#VALUE!</v>
      </c>
      <c r="G68" s="56" t="str">
        <f t="shared" si="25"/>
        <v xml:space="preserve"> </v>
      </c>
      <c r="H68" s="122"/>
      <c r="I68" s="79"/>
      <c r="J68" s="49"/>
      <c r="K68" s="49"/>
      <c r="L68" s="50"/>
      <c r="M68" s="72"/>
      <c r="N68" s="72"/>
      <c r="O68" s="49"/>
      <c r="R68" s="116"/>
      <c r="S68" s="14"/>
      <c r="T68" s="125"/>
      <c r="U68" s="125"/>
      <c r="V68" s="125"/>
      <c r="W68" s="125"/>
      <c r="X68" s="125"/>
      <c r="Y68" s="125"/>
    </row>
    <row r="69" spans="2:25" ht="12.95" customHeight="1">
      <c r="B69" s="62"/>
      <c r="C69" s="60"/>
      <c r="D69" s="61"/>
      <c r="E69" s="61"/>
      <c r="F69" s="61"/>
      <c r="G69" s="61"/>
      <c r="H69" s="122"/>
      <c r="I69" s="79"/>
      <c r="J69" s="49"/>
      <c r="K69" s="49"/>
      <c r="L69" s="50"/>
      <c r="M69" s="72"/>
      <c r="N69" s="72"/>
      <c r="O69" s="49"/>
      <c r="R69" s="46"/>
      <c r="S69" s="47"/>
      <c r="T69" s="234" t="s">
        <v>106</v>
      </c>
      <c r="U69" s="234"/>
      <c r="V69" s="234" t="s">
        <v>107</v>
      </c>
      <c r="W69" s="234"/>
      <c r="X69" s="234" t="s">
        <v>108</v>
      </c>
      <c r="Y69" s="234"/>
    </row>
    <row r="70" spans="2:25" ht="12.95" customHeight="1">
      <c r="B70" s="62"/>
      <c r="C70" s="60"/>
      <c r="D70" s="50"/>
      <c r="E70" s="49"/>
      <c r="F70" s="49"/>
      <c r="G70" s="49"/>
      <c r="H70" s="122"/>
      <c r="I70" s="79"/>
      <c r="J70" s="49"/>
      <c r="K70" s="49"/>
      <c r="L70" s="50"/>
      <c r="M70" s="72"/>
      <c r="N70" s="72"/>
      <c r="O70" s="49"/>
      <c r="R70" s="112" t="s">
        <v>90</v>
      </c>
      <c r="S70" s="55" t="s">
        <v>55</v>
      </c>
      <c r="T70" s="56" t="s">
        <v>109</v>
      </c>
      <c r="U70" s="56" t="s">
        <v>105</v>
      </c>
      <c r="V70" s="56" t="s">
        <v>109</v>
      </c>
      <c r="W70" s="56" t="s">
        <v>105</v>
      </c>
      <c r="X70" s="56" t="s">
        <v>109</v>
      </c>
      <c r="Y70" s="56" t="s">
        <v>105</v>
      </c>
    </row>
    <row r="71" spans="2:25" ht="12.95" customHeight="1">
      <c r="B71" s="119" t="s">
        <v>90</v>
      </c>
      <c r="C71" s="55" t="s">
        <v>55</v>
      </c>
      <c r="D71" s="56" t="s">
        <v>109</v>
      </c>
      <c r="E71" s="56" t="s">
        <v>105</v>
      </c>
      <c r="F71" s="56" t="s">
        <v>109</v>
      </c>
      <c r="G71" s="56" t="s">
        <v>105</v>
      </c>
      <c r="H71" s="122"/>
      <c r="I71" s="79"/>
      <c r="J71" s="49"/>
      <c r="K71" s="49"/>
      <c r="L71" s="50"/>
      <c r="M71" s="72"/>
      <c r="N71" s="72"/>
      <c r="O71" s="49"/>
      <c r="R71" s="111"/>
      <c r="S71" s="57"/>
      <c r="T71" s="56"/>
      <c r="U71" s="58"/>
      <c r="V71" s="100">
        <f>SUMIFS($I$11:$I$299,$C$11:$C$299,"=Janvier",$F$11:$F$299,"=Ventes")</f>
        <v>0</v>
      </c>
      <c r="W71" s="56">
        <f>IFERROR($P$12*$M$12," ")</f>
        <v>0</v>
      </c>
      <c r="X71" s="56">
        <f>$P$12-$N$12</f>
        <v>0</v>
      </c>
      <c r="Y71" s="56" t="str">
        <f>IFERROR($R$12*$M$12," ")</f>
        <v xml:space="preserve"> </v>
      </c>
    </row>
    <row r="72" spans="2:25" ht="12.95" customHeight="1">
      <c r="B72" s="117" t="str">
        <f>'Déclarations AM'!H13</f>
        <v>MICRO SOC VENT ARTIS</v>
      </c>
      <c r="C72" s="63">
        <f>'Déclarations AM'!J13</f>
        <v>0.14000000000000001</v>
      </c>
      <c r="D72" s="56">
        <f>'Déclarations AM'!K13</f>
        <v>22</v>
      </c>
      <c r="E72" s="56">
        <f>IFERROR(D72*C72," ")</f>
        <v>3.08</v>
      </c>
      <c r="F72" s="56" t="e">
        <f>D72-B72</f>
        <v>#VALUE!</v>
      </c>
      <c r="G72" s="56" t="str">
        <f>IFERROR(F72*A72," ")</f>
        <v xml:space="preserve"> </v>
      </c>
      <c r="H72" s="122"/>
      <c r="I72" s="79"/>
      <c r="J72" s="49"/>
      <c r="K72" s="49"/>
      <c r="L72" s="50"/>
      <c r="M72" s="72"/>
      <c r="N72" s="72"/>
      <c r="O72" s="49"/>
      <c r="R72" s="111"/>
      <c r="S72" s="57"/>
      <c r="T72" s="56"/>
      <c r="U72" s="58"/>
      <c r="V72" s="59">
        <f>$V$12+$V$13</f>
        <v>25</v>
      </c>
      <c r="W72" s="56">
        <f>IFERROR($P$13*$M$13," ")</f>
        <v>0</v>
      </c>
      <c r="X72" s="56">
        <f>$P$13-$N$13</f>
        <v>0</v>
      </c>
      <c r="Y72" s="56" t="str">
        <f>IFERROR($R$13*$M$13," ")</f>
        <v xml:space="preserve"> </v>
      </c>
    </row>
    <row r="73" spans="2:25" ht="12.95" customHeight="1">
      <c r="B73" s="117" t="str">
        <f>'Déclarations AM'!H14</f>
        <v>MICRO SOCIAL PREST</v>
      </c>
      <c r="C73" s="57">
        <f>'Déclarations AM'!J14</f>
        <v>0.24600000000000002</v>
      </c>
      <c r="D73" s="56">
        <f>'Déclarations AM'!K14</f>
        <v>23</v>
      </c>
      <c r="E73" s="56">
        <f t="shared" ref="E73:E74" si="27">IFERROR(D73*C73," ")</f>
        <v>5.6580000000000004</v>
      </c>
      <c r="F73" s="56" t="e">
        <f>D73-B73</f>
        <v>#VALUE!</v>
      </c>
      <c r="G73" s="56" t="str">
        <f t="shared" ref="G73:G74" si="28">IFERROR(F73*A73," ")</f>
        <v xml:space="preserve"> </v>
      </c>
      <c r="H73" s="122"/>
      <c r="I73" s="79"/>
      <c r="J73" s="49"/>
      <c r="K73" s="49"/>
      <c r="L73" s="50"/>
      <c r="M73" s="72"/>
      <c r="N73" s="72"/>
      <c r="O73" s="49"/>
      <c r="R73" s="111"/>
      <c r="S73" s="57"/>
      <c r="T73" s="56"/>
      <c r="U73" s="58"/>
      <c r="V73" s="56">
        <f>$P$12+$P$13</f>
        <v>0</v>
      </c>
      <c r="W73" s="56">
        <f>IFERROR($P$14*$M$14," ")</f>
        <v>0</v>
      </c>
      <c r="X73" s="56">
        <f>$P$14-$N$14</f>
        <v>0</v>
      </c>
      <c r="Y73" s="56">
        <f>IFERROR($R$14*$M$14," ")</f>
        <v>0</v>
      </c>
    </row>
    <row r="74" spans="2:25" ht="12.95" customHeight="1">
      <c r="B74" s="117" t="str">
        <f>'Déclarations AM'!H15</f>
        <v>CFP ARTISAN</v>
      </c>
      <c r="C74" s="57">
        <f>'Déclarations AM'!J15</f>
        <v>3.0000000000000001E-3</v>
      </c>
      <c r="D74" s="56">
        <f>'Déclarations AM'!K15</f>
        <v>24</v>
      </c>
      <c r="E74" s="56">
        <f t="shared" si="27"/>
        <v>7.2000000000000008E-2</v>
      </c>
      <c r="F74" s="56" t="e">
        <f t="shared" ref="F74" si="29">D74-B74</f>
        <v>#VALUE!</v>
      </c>
      <c r="G74" s="56" t="str">
        <f t="shared" si="28"/>
        <v xml:space="preserve"> </v>
      </c>
      <c r="H74" s="122"/>
      <c r="I74" s="79"/>
      <c r="J74" s="49"/>
      <c r="K74" s="49"/>
      <c r="L74" s="50"/>
      <c r="M74" s="72"/>
      <c r="N74" s="72"/>
      <c r="O74" s="49"/>
      <c r="R74" s="116"/>
      <c r="S74" s="14"/>
      <c r="T74" s="125"/>
      <c r="U74" s="125"/>
      <c r="V74" s="125"/>
      <c r="W74" s="125"/>
      <c r="X74" s="125"/>
      <c r="Y74" s="125"/>
    </row>
    <row r="75" spans="2:25" ht="12.95" customHeight="1">
      <c r="B75" s="62"/>
      <c r="C75" s="60"/>
      <c r="D75" s="61"/>
      <c r="E75" s="61"/>
      <c r="F75" s="61"/>
      <c r="G75" s="61"/>
      <c r="H75" s="122"/>
      <c r="I75" s="79"/>
      <c r="J75" s="49"/>
      <c r="K75" s="49"/>
      <c r="L75" s="50"/>
      <c r="M75" s="72"/>
      <c r="N75" s="72"/>
      <c r="O75" s="49"/>
      <c r="R75" s="46"/>
      <c r="S75" s="47"/>
      <c r="T75" s="234" t="s">
        <v>106</v>
      </c>
      <c r="U75" s="234"/>
      <c r="V75" s="234" t="s">
        <v>107</v>
      </c>
      <c r="W75" s="234"/>
      <c r="X75" s="234" t="s">
        <v>108</v>
      </c>
      <c r="Y75" s="234"/>
    </row>
    <row r="76" spans="2:25" ht="12.95" customHeight="1">
      <c r="B76" s="62"/>
      <c r="C76" s="60"/>
      <c r="D76" s="50"/>
      <c r="E76" s="49"/>
      <c r="F76" s="49"/>
      <c r="G76" s="49"/>
      <c r="H76" s="122"/>
      <c r="I76" s="79"/>
      <c r="J76" s="49"/>
      <c r="K76" s="49"/>
      <c r="L76" s="50"/>
      <c r="M76" s="72"/>
      <c r="N76" s="72"/>
      <c r="O76" s="49"/>
      <c r="R76" s="112" t="s">
        <v>91</v>
      </c>
      <c r="S76" s="55" t="s">
        <v>55</v>
      </c>
      <c r="T76" s="56" t="s">
        <v>109</v>
      </c>
      <c r="U76" s="56" t="s">
        <v>105</v>
      </c>
      <c r="V76" s="56" t="s">
        <v>109</v>
      </c>
      <c r="W76" s="56" t="s">
        <v>105</v>
      </c>
      <c r="X76" s="56" t="s">
        <v>109</v>
      </c>
      <c r="Y76" s="56" t="s">
        <v>105</v>
      </c>
    </row>
    <row r="77" spans="2:25" ht="12.95" customHeight="1">
      <c r="B77" s="119" t="s">
        <v>91</v>
      </c>
      <c r="C77" s="55" t="s">
        <v>55</v>
      </c>
      <c r="D77" s="56" t="s">
        <v>109</v>
      </c>
      <c r="E77" s="56" t="s">
        <v>105</v>
      </c>
      <c r="F77" s="56" t="s">
        <v>109</v>
      </c>
      <c r="G77" s="56" t="s">
        <v>105</v>
      </c>
      <c r="H77" s="122"/>
      <c r="I77" s="79"/>
      <c r="J77" s="49"/>
      <c r="K77" s="49"/>
      <c r="L77" s="50"/>
      <c r="M77" s="72"/>
      <c r="N77" s="72"/>
      <c r="O77" s="49"/>
      <c r="R77" s="111"/>
      <c r="S77" s="57"/>
      <c r="T77" s="56"/>
      <c r="U77" s="58"/>
      <c r="V77" s="100">
        <f>SUMIFS($I$11:$I$299,$C$11:$C$299,"=Janvier",$F$11:$F$299,"=Ventes")</f>
        <v>0</v>
      </c>
      <c r="W77" s="56">
        <f>IFERROR($P$12*$M$12," ")</f>
        <v>0</v>
      </c>
      <c r="X77" s="56">
        <f>$P$12-$N$12</f>
        <v>0</v>
      </c>
      <c r="Y77" s="56" t="str">
        <f>IFERROR($R$12*$M$12," ")</f>
        <v xml:space="preserve"> </v>
      </c>
    </row>
    <row r="78" spans="2:25" ht="12.95" customHeight="1">
      <c r="B78" s="117" t="str">
        <f>'Déclarations AM'!H19</f>
        <v>MICRO SOC VENT ARTIS</v>
      </c>
      <c r="C78" s="63">
        <f>'Déclarations AM'!J19</f>
        <v>0.14000000000000001</v>
      </c>
      <c r="D78" s="56">
        <f>'Déclarations AM'!K19</f>
        <v>25</v>
      </c>
      <c r="E78" s="56">
        <f>IFERROR(D78*C78," ")</f>
        <v>3.5000000000000004</v>
      </c>
      <c r="F78" s="56" t="e">
        <f>D78-B78</f>
        <v>#VALUE!</v>
      </c>
      <c r="G78" s="56" t="str">
        <f>IFERROR(F78*A78," ")</f>
        <v xml:space="preserve"> </v>
      </c>
      <c r="H78" s="122"/>
      <c r="I78" s="79"/>
      <c r="J78" s="49"/>
      <c r="K78" s="49"/>
      <c r="L78" s="50"/>
      <c r="M78" s="72"/>
      <c r="N78" s="72"/>
      <c r="O78" s="49"/>
      <c r="R78" s="111"/>
      <c r="S78" s="57"/>
      <c r="T78" s="56"/>
      <c r="U78" s="58"/>
      <c r="V78" s="59">
        <f>$V$12+$V$13</f>
        <v>25</v>
      </c>
      <c r="W78" s="56">
        <f>IFERROR($P$13*$M$13," ")</f>
        <v>0</v>
      </c>
      <c r="X78" s="56">
        <f>$P$13-$N$13</f>
        <v>0</v>
      </c>
      <c r="Y78" s="56" t="str">
        <f>IFERROR($R$13*$M$13," ")</f>
        <v xml:space="preserve"> </v>
      </c>
    </row>
    <row r="79" spans="2:25" ht="12.95" customHeight="1">
      <c r="B79" s="117" t="str">
        <f>'Déclarations AM'!H20</f>
        <v>MICRO SOCIAL PREST</v>
      </c>
      <c r="C79" s="57">
        <f>'Déclarations AM'!J20</f>
        <v>0.24600000000000002</v>
      </c>
      <c r="D79" s="56">
        <f>'Déclarations AM'!K20</f>
        <v>26</v>
      </c>
      <c r="E79" s="56">
        <f t="shared" ref="E79:E80" si="30">IFERROR(D79*C79," ")</f>
        <v>6.3960000000000008</v>
      </c>
      <c r="F79" s="56" t="e">
        <f>D79-B79</f>
        <v>#VALUE!</v>
      </c>
      <c r="G79" s="56" t="str">
        <f t="shared" ref="G79:G80" si="31">IFERROR(F79*A79," ")</f>
        <v xml:space="preserve"> </v>
      </c>
      <c r="H79" s="122"/>
      <c r="I79" s="79"/>
      <c r="J79" s="49"/>
      <c r="K79" s="49"/>
      <c r="L79" s="50"/>
      <c r="M79" s="72"/>
      <c r="N79" s="72"/>
      <c r="O79" s="49"/>
      <c r="R79" s="111"/>
      <c r="S79" s="57"/>
      <c r="T79" s="56"/>
      <c r="U79" s="58"/>
      <c r="V79" s="56">
        <f>$P$12+$P$13</f>
        <v>0</v>
      </c>
      <c r="W79" s="56">
        <f>IFERROR($P$14*$M$14," ")</f>
        <v>0</v>
      </c>
      <c r="X79" s="56">
        <f>$P$14-$N$14</f>
        <v>0</v>
      </c>
      <c r="Y79" s="56">
        <f>IFERROR($R$14*$M$14," ")</f>
        <v>0</v>
      </c>
    </row>
    <row r="80" spans="2:25" ht="12.95" customHeight="1">
      <c r="B80" s="117" t="str">
        <f>'Déclarations AM'!H21</f>
        <v>CFP ARTISAN</v>
      </c>
      <c r="C80" s="57">
        <f>'Déclarations AM'!J21</f>
        <v>3.0000000000000001E-3</v>
      </c>
      <c r="D80" s="56">
        <f>'Déclarations AM'!K21</f>
        <v>27</v>
      </c>
      <c r="E80" s="56">
        <f t="shared" si="30"/>
        <v>8.1000000000000003E-2</v>
      </c>
      <c r="F80" s="56" t="e">
        <f t="shared" ref="F80" si="32">D80-B80</f>
        <v>#VALUE!</v>
      </c>
      <c r="G80" s="56" t="str">
        <f t="shared" si="31"/>
        <v xml:space="preserve"> </v>
      </c>
      <c r="H80" s="122"/>
      <c r="I80" s="79"/>
      <c r="J80" s="49"/>
      <c r="K80" s="49"/>
      <c r="L80" s="50"/>
      <c r="M80" s="72"/>
      <c r="N80" s="72"/>
      <c r="O80" s="49"/>
      <c r="R80" s="124"/>
      <c r="S80" s="14"/>
      <c r="T80" s="61"/>
      <c r="U80" s="61"/>
      <c r="V80" s="61"/>
      <c r="W80" s="61"/>
      <c r="X80" s="61"/>
      <c r="Y80" s="61"/>
    </row>
    <row r="81" spans="2:25" ht="12.95" customHeight="1">
      <c r="B81" s="64"/>
      <c r="C81" s="65"/>
      <c r="D81" s="61"/>
      <c r="E81" s="61"/>
      <c r="F81" s="61"/>
      <c r="G81" s="61"/>
      <c r="H81" s="122"/>
      <c r="I81" s="79"/>
      <c r="J81" s="49"/>
      <c r="K81" s="49"/>
      <c r="L81" s="50"/>
      <c r="M81" s="72"/>
      <c r="N81" s="72"/>
      <c r="O81" s="49"/>
      <c r="R81" s="116"/>
      <c r="S81" s="14"/>
      <c r="T81" s="125"/>
      <c r="U81" s="125"/>
      <c r="V81" s="125"/>
      <c r="W81" s="125"/>
      <c r="X81" s="125"/>
      <c r="Y81" s="125"/>
    </row>
    <row r="82" spans="2:25" ht="12.95" customHeight="1">
      <c r="B82" s="62"/>
      <c r="C82" s="60"/>
      <c r="D82" s="61"/>
      <c r="E82" s="61"/>
      <c r="F82" s="61"/>
      <c r="G82" s="61"/>
      <c r="H82" s="122"/>
      <c r="I82" s="79"/>
      <c r="J82" s="49"/>
      <c r="K82" s="49"/>
      <c r="L82" s="50"/>
      <c r="M82" s="72"/>
      <c r="N82" s="72"/>
      <c r="O82" s="49"/>
      <c r="R82" s="116"/>
      <c r="S82" s="14"/>
      <c r="T82" s="125"/>
      <c r="U82" s="125"/>
      <c r="V82" s="125"/>
      <c r="W82" s="125"/>
      <c r="X82" s="125"/>
      <c r="Y82" s="125"/>
    </row>
    <row r="83" spans="2:25" ht="12.95" customHeight="1">
      <c r="B83" s="62"/>
      <c r="C83" s="60"/>
      <c r="D83" s="61"/>
      <c r="E83" s="61"/>
      <c r="F83" s="61"/>
      <c r="G83" s="61"/>
      <c r="H83" s="122"/>
      <c r="I83" s="79"/>
      <c r="J83" s="49"/>
      <c r="K83" s="49"/>
      <c r="L83" s="50"/>
      <c r="M83" s="72"/>
      <c r="N83" s="72"/>
      <c r="O83" s="49"/>
      <c r="R83" s="116"/>
      <c r="S83" s="14"/>
      <c r="T83" s="125"/>
      <c r="U83" s="125"/>
      <c r="V83" s="125"/>
      <c r="W83" s="125"/>
      <c r="X83" s="125"/>
      <c r="Y83" s="125"/>
    </row>
    <row r="84" spans="2:25" ht="12.95" customHeight="1">
      <c r="B84" s="62"/>
      <c r="C84" s="60"/>
      <c r="D84" s="61"/>
      <c r="E84" s="61"/>
      <c r="F84" s="61"/>
      <c r="G84" s="61"/>
      <c r="H84" s="122"/>
      <c r="I84" s="79"/>
      <c r="J84" s="49"/>
      <c r="K84" s="49"/>
      <c r="L84" s="50"/>
      <c r="M84" s="72"/>
      <c r="N84" s="72"/>
      <c r="O84" s="49"/>
      <c r="R84" s="116"/>
      <c r="S84" s="14"/>
      <c r="T84" s="125"/>
      <c r="U84" s="125"/>
      <c r="V84" s="125"/>
      <c r="W84" s="125"/>
      <c r="X84" s="125"/>
      <c r="Y84" s="125"/>
    </row>
    <row r="85" spans="2:25" ht="12.95" customHeight="1">
      <c r="B85" s="62"/>
      <c r="C85" s="60"/>
      <c r="D85" s="61"/>
      <c r="E85" s="61"/>
      <c r="F85" s="61"/>
      <c r="G85" s="61"/>
      <c r="H85" s="122"/>
      <c r="I85" s="79"/>
      <c r="J85" s="49"/>
      <c r="K85" s="49"/>
      <c r="L85" s="50"/>
      <c r="M85" s="72"/>
      <c r="N85" s="72"/>
      <c r="O85" s="49"/>
      <c r="R85" s="90"/>
      <c r="S85" s="90"/>
      <c r="T85" s="90"/>
      <c r="U85" s="90"/>
      <c r="V85" s="90"/>
      <c r="W85" s="90"/>
      <c r="X85" s="90"/>
      <c r="Y85" s="90"/>
    </row>
    <row r="86" spans="2:25" ht="12.95" customHeight="1">
      <c r="B86" s="66"/>
      <c r="C86" s="67"/>
      <c r="D86" s="69"/>
      <c r="E86" s="69"/>
      <c r="F86" s="69"/>
      <c r="G86" s="69"/>
      <c r="H86" s="122"/>
      <c r="I86" s="79"/>
      <c r="J86" s="49"/>
      <c r="K86" s="49"/>
      <c r="L86" s="50"/>
      <c r="M86" s="72"/>
      <c r="N86" s="72"/>
      <c r="O86" s="49"/>
      <c r="R86" s="78"/>
      <c r="S86" s="67"/>
      <c r="T86" s="68"/>
      <c r="U86" s="68"/>
      <c r="V86" s="68"/>
      <c r="W86" s="68"/>
      <c r="X86" s="68"/>
      <c r="Y86" s="68"/>
    </row>
    <row r="87" spans="2:25" ht="12.95" customHeight="1">
      <c r="B87" s="66"/>
      <c r="C87" s="67"/>
      <c r="D87" s="68"/>
      <c r="E87" s="68"/>
      <c r="F87" s="68"/>
      <c r="G87" s="68"/>
      <c r="H87" s="122"/>
      <c r="I87" s="79"/>
      <c r="J87" s="49"/>
      <c r="K87" s="49"/>
      <c r="L87" s="50"/>
      <c r="M87" s="72"/>
      <c r="N87" s="72"/>
      <c r="O87" s="49"/>
      <c r="R87" s="124"/>
      <c r="S87" s="14"/>
      <c r="T87" s="61"/>
      <c r="U87" s="61"/>
      <c r="V87" s="61"/>
      <c r="W87" s="61"/>
      <c r="X87" s="61"/>
      <c r="Y87" s="61"/>
    </row>
    <row r="88" spans="2:25" ht="12.95" customHeight="1">
      <c r="B88" s="64"/>
      <c r="C88" s="65"/>
      <c r="D88" s="61"/>
      <c r="E88" s="61"/>
      <c r="F88" s="61"/>
      <c r="G88" s="61"/>
      <c r="H88" s="122"/>
      <c r="I88" s="79"/>
      <c r="J88" s="49"/>
      <c r="K88" s="49"/>
      <c r="L88" s="50"/>
      <c r="M88" s="72"/>
      <c r="N88" s="72"/>
      <c r="O88" s="49"/>
      <c r="R88" s="116"/>
      <c r="S88" s="14"/>
      <c r="T88" s="125"/>
      <c r="U88" s="125"/>
      <c r="V88" s="125"/>
      <c r="W88" s="125"/>
      <c r="X88" s="125"/>
      <c r="Y88" s="125"/>
    </row>
    <row r="89" spans="2:25" ht="12.95" customHeight="1">
      <c r="B89" s="62"/>
      <c r="C89" s="60"/>
      <c r="D89" s="61"/>
      <c r="E89" s="61"/>
      <c r="F89" s="61"/>
      <c r="G89" s="61"/>
      <c r="H89" s="122"/>
      <c r="I89" s="79"/>
      <c r="J89" s="49"/>
      <c r="K89" s="49"/>
      <c r="L89" s="50"/>
      <c r="M89" s="72"/>
      <c r="N89" s="72"/>
      <c r="O89" s="49"/>
      <c r="R89" s="116"/>
      <c r="S89" s="14"/>
      <c r="T89" s="125"/>
      <c r="U89" s="125"/>
      <c r="V89" s="125"/>
      <c r="W89" s="125"/>
      <c r="X89" s="125"/>
      <c r="Y89" s="125"/>
    </row>
    <row r="90" spans="2:25" ht="12.95" customHeight="1">
      <c r="B90" s="62"/>
      <c r="C90" s="60"/>
      <c r="D90" s="61"/>
      <c r="E90" s="61"/>
      <c r="F90" s="61"/>
      <c r="G90" s="61"/>
      <c r="H90" s="122"/>
      <c r="I90" s="79"/>
      <c r="J90" s="49"/>
      <c r="K90" s="49"/>
      <c r="L90" s="50"/>
      <c r="M90" s="72"/>
      <c r="N90" s="72"/>
      <c r="O90" s="49"/>
      <c r="R90" s="116"/>
      <c r="S90" s="14"/>
      <c r="T90" s="125"/>
      <c r="U90" s="125"/>
      <c r="V90" s="125"/>
      <c r="W90" s="125"/>
      <c r="X90" s="125"/>
      <c r="Y90" s="125"/>
    </row>
    <row r="91" spans="2:25" ht="12.95" customHeight="1">
      <c r="B91" s="62"/>
      <c r="C91" s="60"/>
      <c r="D91" s="61"/>
      <c r="E91" s="61"/>
      <c r="F91" s="61"/>
      <c r="G91" s="61"/>
      <c r="H91" s="122"/>
      <c r="I91" s="79"/>
      <c r="J91" s="49"/>
      <c r="K91" s="49"/>
      <c r="L91" s="50"/>
      <c r="M91" s="72"/>
      <c r="N91" s="72"/>
      <c r="O91" s="49"/>
      <c r="R91" s="116"/>
      <c r="S91" s="14"/>
      <c r="T91" s="125"/>
      <c r="U91" s="125"/>
      <c r="V91" s="125"/>
      <c r="W91" s="125"/>
      <c r="X91" s="125"/>
      <c r="Y91" s="125"/>
    </row>
    <row r="92" spans="2:25" ht="12.95" customHeight="1">
      <c r="B92" s="62"/>
      <c r="C92" s="60"/>
      <c r="D92" s="61"/>
      <c r="E92" s="61"/>
      <c r="F92" s="61"/>
      <c r="G92" s="61"/>
      <c r="H92" s="122"/>
      <c r="I92" s="79"/>
      <c r="J92" s="49"/>
      <c r="K92" s="49"/>
      <c r="L92" s="50"/>
      <c r="M92" s="72"/>
      <c r="N92" s="72"/>
      <c r="O92" s="49"/>
    </row>
    <row r="93" spans="2:25" ht="12.95" customHeight="1">
      <c r="B93" s="66"/>
      <c r="C93" s="67"/>
      <c r="D93" s="69"/>
      <c r="E93" s="69"/>
      <c r="F93" s="69"/>
      <c r="G93" s="69"/>
      <c r="H93" s="122"/>
      <c r="I93" s="79"/>
      <c r="J93" s="49"/>
      <c r="K93" s="49"/>
      <c r="L93" s="50"/>
      <c r="M93" s="72"/>
      <c r="N93" s="72"/>
      <c r="O93" s="49"/>
    </row>
    <row r="94" spans="2:25" ht="12.95" customHeight="1">
      <c r="B94" s="66"/>
      <c r="C94" s="67"/>
      <c r="D94" s="69"/>
      <c r="E94" s="69"/>
      <c r="F94" s="69"/>
      <c r="G94" s="69"/>
      <c r="H94" s="122"/>
      <c r="I94" s="79"/>
      <c r="J94" s="49"/>
      <c r="K94" s="49"/>
      <c r="L94" s="50"/>
      <c r="M94" s="72"/>
      <c r="N94" s="72"/>
      <c r="O94" s="49"/>
    </row>
    <row r="95" spans="2:25" ht="12.95" customHeight="1">
      <c r="B95" s="66"/>
      <c r="C95" s="67"/>
      <c r="D95" s="69"/>
      <c r="E95" s="69"/>
      <c r="F95" s="69"/>
      <c r="G95" s="69"/>
      <c r="H95" s="122"/>
      <c r="I95" s="79"/>
      <c r="J95" s="49"/>
      <c r="K95" s="49"/>
      <c r="L95" s="50"/>
      <c r="M95" s="72"/>
      <c r="N95" s="72"/>
      <c r="O95" s="49"/>
      <c r="R95" s="66"/>
      <c r="S95" s="68"/>
      <c r="T95" s="68"/>
      <c r="U95" s="68"/>
      <c r="V95" s="68"/>
      <c r="W95" s="68"/>
      <c r="X95" s="68"/>
    </row>
    <row r="96" spans="2:25" ht="12.95" customHeight="1">
      <c r="B96" s="66"/>
      <c r="C96" s="67"/>
      <c r="D96" s="69"/>
      <c r="E96" s="69"/>
      <c r="F96" s="69"/>
      <c r="G96" s="69"/>
      <c r="H96" s="122"/>
      <c r="I96" s="79"/>
      <c r="J96" s="49"/>
      <c r="K96" s="49"/>
      <c r="L96" s="50"/>
      <c r="M96" s="72"/>
      <c r="N96" s="72"/>
      <c r="O96" s="49"/>
      <c r="R96" s="102"/>
      <c r="S96" s="61"/>
      <c r="T96" s="61"/>
      <c r="U96" s="61"/>
      <c r="V96" s="61"/>
      <c r="W96" s="61"/>
      <c r="X96" s="61"/>
    </row>
    <row r="97" spans="2:25" s="90" customFormat="1" ht="12.95" customHeight="1">
      <c r="B97" s="66"/>
      <c r="C97" s="67"/>
      <c r="D97" s="69"/>
      <c r="E97" s="69"/>
      <c r="F97" s="69"/>
      <c r="G97" s="69"/>
      <c r="H97" s="122"/>
      <c r="I97" s="79"/>
      <c r="J97" s="49"/>
      <c r="K97" s="49"/>
      <c r="L97" s="50"/>
      <c r="M97" s="72"/>
      <c r="N97" s="72"/>
      <c r="O97" s="49"/>
      <c r="R97" s="118"/>
      <c r="S97" s="104"/>
      <c r="T97" s="104"/>
      <c r="U97" s="104"/>
      <c r="V97" s="104"/>
      <c r="W97" s="104"/>
      <c r="X97" s="104"/>
    </row>
    <row r="98" spans="2:25" s="90" customFormat="1" ht="12.95" customHeight="1">
      <c r="B98" s="66"/>
      <c r="C98" s="67"/>
      <c r="D98" s="69"/>
      <c r="E98" s="69"/>
      <c r="F98" s="69"/>
      <c r="G98" s="69"/>
      <c r="H98" s="122"/>
      <c r="I98" s="79"/>
      <c r="J98" s="49"/>
      <c r="K98" s="49"/>
      <c r="L98" s="50"/>
      <c r="M98" s="72"/>
      <c r="N98" s="72"/>
      <c r="O98" s="49"/>
      <c r="R98" s="118"/>
      <c r="S98" s="104"/>
      <c r="T98" s="104"/>
      <c r="U98" s="104"/>
      <c r="V98" s="104"/>
      <c r="W98" s="104"/>
      <c r="X98" s="104"/>
    </row>
    <row r="99" spans="2:25" s="90" customFormat="1" ht="12.95" customHeight="1">
      <c r="B99" s="66"/>
      <c r="C99" s="67"/>
      <c r="D99" s="69"/>
      <c r="E99" s="69"/>
      <c r="F99" s="69"/>
      <c r="G99" s="69"/>
      <c r="H99" s="122"/>
      <c r="I99" s="79"/>
      <c r="J99" s="49"/>
      <c r="K99" s="49"/>
      <c r="L99" s="50"/>
      <c r="M99" s="72"/>
      <c r="N99" s="72"/>
      <c r="O99" s="49"/>
      <c r="R99" s="118"/>
      <c r="S99" s="104"/>
      <c r="T99" s="104"/>
      <c r="U99" s="104"/>
      <c r="V99" s="104"/>
      <c r="W99" s="104"/>
      <c r="X99" s="104"/>
    </row>
    <row r="100" spans="2:25" s="90" customFormat="1" ht="12.95" customHeight="1">
      <c r="B100" s="66"/>
      <c r="C100" s="67"/>
      <c r="D100" s="69"/>
      <c r="E100" s="69"/>
      <c r="F100" s="69"/>
      <c r="G100" s="69"/>
      <c r="H100" s="122"/>
      <c r="I100" s="79"/>
      <c r="J100" s="49"/>
      <c r="K100" s="49"/>
      <c r="L100" s="50"/>
      <c r="M100" s="72"/>
      <c r="N100" s="72"/>
      <c r="O100" s="49"/>
    </row>
    <row r="101" spans="2:25" s="90" customFormat="1" ht="12.95" customHeight="1">
      <c r="B101" s="66"/>
      <c r="C101" s="67"/>
      <c r="D101" s="69"/>
      <c r="E101" s="69"/>
      <c r="F101" s="69"/>
      <c r="G101" s="69"/>
      <c r="H101" s="122"/>
      <c r="I101" s="79"/>
      <c r="J101" s="49"/>
      <c r="K101" s="49"/>
      <c r="L101" s="50"/>
      <c r="M101" s="72"/>
      <c r="N101" s="72"/>
      <c r="O101" s="49"/>
      <c r="R101" s="66"/>
      <c r="S101" s="68"/>
      <c r="T101" s="68"/>
      <c r="U101" s="68"/>
      <c r="V101" s="68"/>
      <c r="W101" s="68"/>
      <c r="X101" s="68"/>
    </row>
    <row r="102" spans="2:25" s="90" customFormat="1" ht="12.95" customHeight="1" thickBot="1">
      <c r="B102" s="66"/>
      <c r="C102" s="67"/>
      <c r="D102" s="69"/>
      <c r="E102" s="69"/>
      <c r="F102" s="69"/>
      <c r="G102" s="69"/>
      <c r="H102" s="122"/>
      <c r="I102" s="79"/>
      <c r="J102" s="49"/>
      <c r="K102" s="49"/>
      <c r="L102" s="50"/>
      <c r="M102" s="72"/>
      <c r="N102" s="72"/>
      <c r="O102" s="49"/>
      <c r="R102" s="102"/>
      <c r="S102" s="61"/>
      <c r="T102" s="61"/>
      <c r="U102" s="61"/>
      <c r="V102" s="61"/>
      <c r="W102" s="61"/>
      <c r="X102" s="61"/>
    </row>
    <row r="103" spans="2:25" s="90" customFormat="1" ht="12.95" customHeight="1">
      <c r="B103" s="66"/>
      <c r="C103" s="67"/>
      <c r="D103" s="69"/>
      <c r="E103" s="69"/>
      <c r="F103" s="69"/>
      <c r="G103" s="69"/>
      <c r="H103" s="122"/>
      <c r="I103" s="79"/>
      <c r="J103" s="49"/>
      <c r="K103" s="49"/>
      <c r="L103" s="50"/>
      <c r="M103" s="72"/>
      <c r="N103" s="72"/>
      <c r="O103" s="49"/>
      <c r="R103" s="263" t="s">
        <v>119</v>
      </c>
      <c r="S103" s="264"/>
      <c r="T103" s="264"/>
      <c r="U103" s="264"/>
      <c r="V103" s="264"/>
      <c r="W103" s="264"/>
      <c r="X103" s="264"/>
      <c r="Y103" s="265"/>
    </row>
    <row r="104" spans="2:25" s="90" customFormat="1" ht="12.95" customHeight="1" thickBot="1">
      <c r="B104" s="66"/>
      <c r="C104" s="67"/>
      <c r="D104" s="69"/>
      <c r="E104" s="69"/>
      <c r="F104" s="69"/>
      <c r="G104" s="69"/>
      <c r="H104" s="122"/>
      <c r="I104" s="79"/>
      <c r="J104" s="49"/>
      <c r="K104" s="49"/>
      <c r="L104" s="50"/>
      <c r="M104" s="72"/>
      <c r="N104" s="72"/>
      <c r="O104" s="49"/>
      <c r="R104" s="266"/>
      <c r="S104" s="267"/>
      <c r="T104" s="267"/>
      <c r="U104" s="267"/>
      <c r="V104" s="267"/>
      <c r="W104" s="267"/>
      <c r="X104" s="267"/>
      <c r="Y104" s="268"/>
    </row>
    <row r="105" spans="2:25" s="90" customFormat="1" ht="12.95" customHeight="1">
      <c r="B105" s="66"/>
      <c r="C105" s="67"/>
      <c r="D105" s="69"/>
      <c r="E105" s="69"/>
      <c r="F105" s="69"/>
      <c r="G105" s="69"/>
      <c r="H105" s="122"/>
      <c r="I105" s="79"/>
      <c r="J105" s="49"/>
      <c r="K105" s="49"/>
      <c r="L105" s="50"/>
      <c r="M105" s="72"/>
      <c r="N105" s="72"/>
      <c r="O105" s="49"/>
      <c r="R105"/>
      <c r="S105"/>
      <c r="T105"/>
      <c r="U105"/>
      <c r="V105"/>
      <c r="W105"/>
      <c r="X105"/>
      <c r="Y105"/>
    </row>
    <row r="106" spans="2:25" s="90" customFormat="1" ht="12.95" customHeight="1">
      <c r="B106" s="66"/>
      <c r="C106" s="67"/>
      <c r="D106" s="69"/>
      <c r="E106" s="69"/>
      <c r="F106" s="69"/>
      <c r="G106" s="69"/>
      <c r="H106" s="122"/>
      <c r="I106" s="79"/>
      <c r="J106" s="49"/>
      <c r="K106" s="49"/>
      <c r="L106" s="50"/>
      <c r="M106" s="72"/>
      <c r="N106" s="72"/>
      <c r="O106" s="49"/>
      <c r="R106"/>
      <c r="S106"/>
      <c r="T106"/>
      <c r="U106"/>
      <c r="V106"/>
      <c r="W106"/>
      <c r="X106"/>
      <c r="Y106"/>
    </row>
    <row r="107" spans="2:25" s="90" customFormat="1" ht="12.95" customHeight="1">
      <c r="B107" s="66"/>
      <c r="C107" s="67"/>
      <c r="D107" s="69"/>
      <c r="E107" s="69"/>
      <c r="F107" s="69"/>
      <c r="G107" s="69"/>
      <c r="H107" s="122"/>
      <c r="I107" s="79"/>
      <c r="J107" s="49"/>
      <c r="K107" s="49"/>
      <c r="L107" s="50"/>
      <c r="M107" s="72"/>
      <c r="N107" s="72"/>
      <c r="O107" s="49"/>
      <c r="R107" s="44"/>
      <c r="S107" s="47"/>
      <c r="T107" s="234" t="s">
        <v>106</v>
      </c>
      <c r="U107" s="234"/>
      <c r="V107" s="234" t="s">
        <v>107</v>
      </c>
      <c r="W107" s="234"/>
      <c r="X107" s="234" t="s">
        <v>108</v>
      </c>
      <c r="Y107" s="234"/>
    </row>
    <row r="108" spans="2:25" s="90" customFormat="1" ht="12.95" customHeight="1">
      <c r="B108" s="66"/>
      <c r="C108" s="67"/>
      <c r="D108" s="69"/>
      <c r="E108" s="69"/>
      <c r="F108" s="69"/>
      <c r="G108" s="69"/>
      <c r="H108" s="122"/>
      <c r="I108" s="79"/>
      <c r="J108" s="49"/>
      <c r="K108" s="49"/>
      <c r="L108" s="50"/>
      <c r="M108" s="72"/>
      <c r="N108" s="72"/>
      <c r="O108" s="49"/>
      <c r="R108" s="109" t="s">
        <v>80</v>
      </c>
      <c r="S108" s="115" t="s">
        <v>55</v>
      </c>
      <c r="T108" s="56" t="s">
        <v>109</v>
      </c>
      <c r="U108" s="56" t="s">
        <v>105</v>
      </c>
      <c r="V108" s="56" t="s">
        <v>109</v>
      </c>
      <c r="W108" s="56" t="s">
        <v>105</v>
      </c>
      <c r="X108" s="56" t="s">
        <v>109</v>
      </c>
      <c r="Y108" s="56" t="s">
        <v>105</v>
      </c>
    </row>
    <row r="109" spans="2:25" s="90" customFormat="1" ht="12.95" customHeight="1">
      <c r="B109" s="66"/>
      <c r="C109" s="67"/>
      <c r="D109" s="69"/>
      <c r="E109" s="69"/>
      <c r="F109" s="69"/>
      <c r="G109" s="69"/>
      <c r="H109" s="122"/>
      <c r="I109" s="79"/>
      <c r="J109" s="49"/>
      <c r="K109" s="49"/>
      <c r="L109" s="50"/>
      <c r="M109" s="72"/>
      <c r="N109" s="72"/>
      <c r="O109" s="49"/>
      <c r="R109" s="110" t="e">
        <f>#REF!</f>
        <v>#REF!</v>
      </c>
      <c r="S109" s="115" t="e">
        <f>#REF!</f>
        <v>#REF!</v>
      </c>
      <c r="T109" s="105" t="e">
        <f>#REF!</f>
        <v>#REF!</v>
      </c>
      <c r="U109" s="105" t="e">
        <f>#REF!</f>
        <v>#REF!</v>
      </c>
      <c r="V109" s="105" t="e">
        <f>#REF!</f>
        <v>#REF!</v>
      </c>
      <c r="W109" s="105" t="e">
        <f>#REF!</f>
        <v>#REF!</v>
      </c>
      <c r="X109" s="105" t="e">
        <f>#REF!</f>
        <v>#REF!</v>
      </c>
      <c r="Y109" s="105" t="e">
        <f>#REF!</f>
        <v>#REF!</v>
      </c>
    </row>
    <row r="110" spans="2:25" s="90" customFormat="1" ht="12.95" customHeight="1">
      <c r="B110" s="66"/>
      <c r="C110" s="67"/>
      <c r="D110" s="69"/>
      <c r="E110" s="69"/>
      <c r="F110" s="69"/>
      <c r="G110" s="69"/>
      <c r="H110" s="122"/>
      <c r="I110" s="79"/>
      <c r="J110" s="49"/>
      <c r="K110" s="49"/>
      <c r="L110" s="50"/>
      <c r="M110" s="72"/>
      <c r="N110" s="72"/>
      <c r="O110" s="49"/>
      <c r="R110" s="110" t="e">
        <f>#REF!</f>
        <v>#REF!</v>
      </c>
      <c r="S110" s="115" t="e">
        <f>#REF!</f>
        <v>#REF!</v>
      </c>
      <c r="T110" s="105" t="e">
        <f>#REF!</f>
        <v>#REF!</v>
      </c>
      <c r="U110" s="105" t="e">
        <f>#REF!</f>
        <v>#REF!</v>
      </c>
      <c r="V110" s="105" t="e">
        <f>#REF!</f>
        <v>#REF!</v>
      </c>
      <c r="W110" s="105" t="e">
        <f>#REF!</f>
        <v>#REF!</v>
      </c>
      <c r="X110" s="105" t="e">
        <f>#REF!</f>
        <v>#REF!</v>
      </c>
      <c r="Y110" s="105" t="e">
        <f>#REF!</f>
        <v>#REF!</v>
      </c>
    </row>
    <row r="111" spans="2:25" s="90" customFormat="1" ht="12.95" customHeight="1">
      <c r="B111" s="66"/>
      <c r="C111" s="67"/>
      <c r="D111" s="69"/>
      <c r="E111" s="69"/>
      <c r="F111" s="69"/>
      <c r="G111" s="69"/>
      <c r="H111" s="122"/>
      <c r="I111" s="79"/>
      <c r="J111" s="49"/>
      <c r="K111" s="49"/>
      <c r="L111" s="50"/>
      <c r="M111" s="72"/>
      <c r="N111" s="72"/>
      <c r="O111" s="49"/>
      <c r="R111" s="110" t="e">
        <f>#REF!</f>
        <v>#REF!</v>
      </c>
      <c r="S111" s="115" t="e">
        <f>#REF!</f>
        <v>#REF!</v>
      </c>
      <c r="T111" s="105" t="e">
        <f>#REF!</f>
        <v>#REF!</v>
      </c>
      <c r="U111" s="105" t="e">
        <f>#REF!</f>
        <v>#REF!</v>
      </c>
      <c r="V111" s="105" t="e">
        <f>#REF!</f>
        <v>#REF!</v>
      </c>
      <c r="W111" s="105" t="e">
        <f>#REF!</f>
        <v>#REF!</v>
      </c>
      <c r="X111" s="105" t="e">
        <f>#REF!</f>
        <v>#REF!</v>
      </c>
      <c r="Y111" s="105" t="e">
        <f>#REF!</f>
        <v>#REF!</v>
      </c>
    </row>
    <row r="112" spans="2:25" s="90" customFormat="1" ht="12.95" customHeight="1">
      <c r="B112" s="66"/>
      <c r="C112" s="67"/>
      <c r="D112" s="69"/>
      <c r="E112" s="69"/>
      <c r="F112" s="69"/>
      <c r="G112" s="69"/>
      <c r="H112" s="122"/>
      <c r="I112" s="79"/>
      <c r="J112" s="49"/>
      <c r="K112" s="49"/>
      <c r="L112" s="50"/>
      <c r="M112" s="72"/>
      <c r="N112" s="72"/>
      <c r="O112" s="49"/>
      <c r="R112" s="110" t="e">
        <f>#REF!</f>
        <v>#REF!</v>
      </c>
      <c r="S112" s="115" t="e">
        <f>#REF!</f>
        <v>#REF!</v>
      </c>
      <c r="T112" s="105" t="e">
        <f>#REF!</f>
        <v>#REF!</v>
      </c>
      <c r="U112" s="105" t="e">
        <f>#REF!</f>
        <v>#REF!</v>
      </c>
      <c r="V112" s="105" t="e">
        <f>#REF!</f>
        <v>#REF!</v>
      </c>
      <c r="W112" s="105" t="e">
        <f>#REF!</f>
        <v>#REF!</v>
      </c>
      <c r="X112" s="105" t="e">
        <f>#REF!</f>
        <v>#REF!</v>
      </c>
      <c r="Y112" s="105" t="e">
        <f>#REF!</f>
        <v>#REF!</v>
      </c>
    </row>
    <row r="113" spans="2:25" s="90" customFormat="1" ht="12.95" customHeight="1">
      <c r="B113" s="66"/>
      <c r="C113" s="67"/>
      <c r="D113" s="69"/>
      <c r="E113" s="69"/>
      <c r="F113" s="69"/>
      <c r="G113" s="69"/>
      <c r="H113" s="122"/>
      <c r="I113" s="79"/>
      <c r="J113" s="49"/>
      <c r="K113" s="49"/>
      <c r="L113" s="50"/>
      <c r="M113" s="72"/>
      <c r="N113" s="72"/>
      <c r="O113" s="49"/>
      <c r="R113"/>
      <c r="S113"/>
      <c r="T113"/>
      <c r="U113"/>
      <c r="V113"/>
      <c r="W113"/>
      <c r="X113"/>
      <c r="Y113"/>
    </row>
    <row r="114" spans="2:25" s="90" customFormat="1" ht="12.95" customHeight="1">
      <c r="B114" s="66"/>
      <c r="C114" s="67"/>
      <c r="D114" s="69"/>
      <c r="E114" s="69"/>
      <c r="F114" s="69"/>
      <c r="G114" s="69"/>
      <c r="H114" s="122"/>
      <c r="I114" s="79"/>
      <c r="J114" s="49"/>
      <c r="K114" s="49"/>
      <c r="L114" s="50"/>
      <c r="M114" s="72"/>
      <c r="N114" s="72"/>
      <c r="O114" s="49"/>
      <c r="R114" s="44"/>
      <c r="S114" s="47"/>
      <c r="T114" s="234" t="s">
        <v>106</v>
      </c>
      <c r="U114" s="234"/>
      <c r="V114" s="234" t="s">
        <v>107</v>
      </c>
      <c r="W114" s="234"/>
      <c r="X114" s="234" t="s">
        <v>108</v>
      </c>
      <c r="Y114" s="234"/>
    </row>
    <row r="115" spans="2:25" s="90" customFormat="1" ht="12.95" customHeight="1">
      <c r="B115" s="66"/>
      <c r="C115" s="67"/>
      <c r="D115" s="69"/>
      <c r="E115" s="69"/>
      <c r="F115" s="69"/>
      <c r="G115" s="69"/>
      <c r="H115" s="122"/>
      <c r="I115" s="79"/>
      <c r="J115" s="49"/>
      <c r="K115" s="49"/>
      <c r="L115" s="50"/>
      <c r="M115" s="72"/>
      <c r="N115" s="72"/>
      <c r="O115" s="49"/>
      <c r="R115" s="109" t="s">
        <v>81</v>
      </c>
      <c r="S115" s="115" t="s">
        <v>55</v>
      </c>
      <c r="T115" s="56" t="s">
        <v>109</v>
      </c>
      <c r="U115" s="56" t="s">
        <v>105</v>
      </c>
      <c r="V115" s="56" t="s">
        <v>109</v>
      </c>
      <c r="W115" s="56" t="s">
        <v>105</v>
      </c>
      <c r="X115" s="56" t="s">
        <v>109</v>
      </c>
      <c r="Y115" s="56" t="s">
        <v>105</v>
      </c>
    </row>
    <row r="116" spans="2:25" s="90" customFormat="1" ht="12.95" customHeight="1">
      <c r="B116" s="66"/>
      <c r="C116" s="67"/>
      <c r="D116" s="69"/>
      <c r="E116" s="69"/>
      <c r="F116" s="69"/>
      <c r="G116" s="69"/>
      <c r="H116" s="122"/>
      <c r="I116" s="79"/>
      <c r="J116" s="49"/>
      <c r="K116" s="49"/>
      <c r="L116" s="50"/>
      <c r="M116" s="72"/>
      <c r="N116" s="72"/>
      <c r="O116" s="49"/>
      <c r="R116" s="110" t="e">
        <f>#REF!</f>
        <v>#REF!</v>
      </c>
      <c r="S116" s="115" t="e">
        <f>#REF!</f>
        <v>#REF!</v>
      </c>
      <c r="T116" s="105" t="e">
        <f>#REF!</f>
        <v>#REF!</v>
      </c>
      <c r="U116" s="105" t="e">
        <f>#REF!</f>
        <v>#REF!</v>
      </c>
      <c r="V116" s="105" t="e">
        <f>#REF!</f>
        <v>#REF!</v>
      </c>
      <c r="W116" s="105" t="e">
        <f>#REF!</f>
        <v>#REF!</v>
      </c>
      <c r="X116" s="105" t="e">
        <f>#REF!</f>
        <v>#REF!</v>
      </c>
      <c r="Y116" s="105" t="e">
        <f>#REF!</f>
        <v>#REF!</v>
      </c>
    </row>
    <row r="117" spans="2:25" s="90" customFormat="1" ht="12.95" customHeight="1">
      <c r="B117" s="66"/>
      <c r="C117" s="67"/>
      <c r="D117" s="69"/>
      <c r="E117" s="69"/>
      <c r="F117" s="69"/>
      <c r="G117" s="69"/>
      <c r="H117" s="122"/>
      <c r="I117" s="79"/>
      <c r="J117" s="49"/>
      <c r="K117" s="49"/>
      <c r="L117" s="50"/>
      <c r="M117" s="72"/>
      <c r="N117" s="72"/>
      <c r="O117" s="49"/>
      <c r="R117" s="110" t="e">
        <f>#REF!</f>
        <v>#REF!</v>
      </c>
      <c r="S117" s="115" t="e">
        <f>#REF!</f>
        <v>#REF!</v>
      </c>
      <c r="T117" s="105" t="e">
        <f>#REF!</f>
        <v>#REF!</v>
      </c>
      <c r="U117" s="105" t="e">
        <f>#REF!</f>
        <v>#REF!</v>
      </c>
      <c r="V117" s="105" t="e">
        <f>#REF!</f>
        <v>#REF!</v>
      </c>
      <c r="W117" s="105" t="e">
        <f>#REF!</f>
        <v>#REF!</v>
      </c>
      <c r="X117" s="105" t="e">
        <f>#REF!</f>
        <v>#REF!</v>
      </c>
      <c r="Y117" s="105" t="e">
        <f>#REF!</f>
        <v>#REF!</v>
      </c>
    </row>
    <row r="118" spans="2:25" s="90" customFormat="1" ht="12.95" customHeight="1">
      <c r="B118" s="66"/>
      <c r="C118" s="67"/>
      <c r="D118" s="69"/>
      <c r="E118" s="69"/>
      <c r="F118" s="69"/>
      <c r="G118" s="69"/>
      <c r="H118" s="122"/>
      <c r="I118" s="79"/>
      <c r="J118" s="49"/>
      <c r="K118" s="49"/>
      <c r="L118" s="50"/>
      <c r="M118" s="72"/>
      <c r="N118" s="72"/>
      <c r="O118" s="49"/>
      <c r="R118" s="110" t="e">
        <f>#REF!</f>
        <v>#REF!</v>
      </c>
      <c r="S118" s="115" t="e">
        <f>#REF!</f>
        <v>#REF!</v>
      </c>
      <c r="T118" s="105" t="e">
        <f>#REF!</f>
        <v>#REF!</v>
      </c>
      <c r="U118" s="105" t="e">
        <f>#REF!</f>
        <v>#REF!</v>
      </c>
      <c r="V118" s="105" t="e">
        <f>#REF!</f>
        <v>#REF!</v>
      </c>
      <c r="W118" s="105" t="e">
        <f>#REF!</f>
        <v>#REF!</v>
      </c>
      <c r="X118" s="105" t="e">
        <f>#REF!</f>
        <v>#REF!</v>
      </c>
      <c r="Y118" s="105" t="e">
        <f>#REF!</f>
        <v>#REF!</v>
      </c>
    </row>
    <row r="119" spans="2:25" s="90" customFormat="1" ht="12.95" customHeight="1">
      <c r="B119" s="66"/>
      <c r="C119" s="67"/>
      <c r="D119" s="69"/>
      <c r="E119" s="69"/>
      <c r="F119" s="69"/>
      <c r="G119" s="69"/>
      <c r="H119" s="122"/>
      <c r="I119" s="79"/>
      <c r="J119" s="49"/>
      <c r="K119" s="49"/>
      <c r="L119" s="50"/>
      <c r="M119" s="72"/>
      <c r="N119" s="72"/>
      <c r="O119" s="49"/>
      <c r="R119" s="110" t="e">
        <f>#REF!</f>
        <v>#REF!</v>
      </c>
      <c r="S119" s="115" t="e">
        <f>#REF!</f>
        <v>#REF!</v>
      </c>
      <c r="T119" s="105" t="e">
        <f>#REF!</f>
        <v>#REF!</v>
      </c>
      <c r="U119" s="105" t="e">
        <f>#REF!</f>
        <v>#REF!</v>
      </c>
      <c r="V119" s="105" t="e">
        <f>#REF!</f>
        <v>#REF!</v>
      </c>
      <c r="W119" s="105" t="e">
        <f>#REF!</f>
        <v>#REF!</v>
      </c>
      <c r="X119" s="105" t="e">
        <f>#REF!</f>
        <v>#REF!</v>
      </c>
      <c r="Y119" s="105" t="e">
        <f>#REF!</f>
        <v>#REF!</v>
      </c>
    </row>
    <row r="120" spans="2:25" s="90" customFormat="1" ht="12.95" customHeight="1">
      <c r="B120" s="66"/>
      <c r="C120" s="67"/>
      <c r="D120" s="69"/>
      <c r="E120" s="69"/>
      <c r="F120" s="69"/>
      <c r="G120" s="69"/>
      <c r="H120" s="122"/>
      <c r="I120" s="79"/>
      <c r="J120" s="49"/>
      <c r="K120" s="49"/>
      <c r="L120" s="50"/>
      <c r="M120" s="72"/>
      <c r="N120" s="72"/>
      <c r="O120" s="49"/>
      <c r="R120"/>
      <c r="S120"/>
      <c r="T120"/>
      <c r="U120"/>
      <c r="V120"/>
      <c r="W120"/>
      <c r="X120"/>
      <c r="Y120"/>
    </row>
    <row r="121" spans="2:25" s="90" customFormat="1" ht="12.95" customHeight="1">
      <c r="B121" s="66"/>
      <c r="C121" s="67"/>
      <c r="D121" s="69"/>
      <c r="E121" s="69"/>
      <c r="F121" s="69"/>
      <c r="G121" s="69"/>
      <c r="H121" s="122"/>
      <c r="I121" s="79"/>
      <c r="J121" s="49"/>
      <c r="K121" s="49"/>
      <c r="L121" s="50"/>
      <c r="M121" s="72"/>
      <c r="N121" s="72"/>
      <c r="O121" s="49"/>
      <c r="R121" s="44"/>
      <c r="S121" s="47"/>
      <c r="T121" s="234" t="s">
        <v>106</v>
      </c>
      <c r="U121" s="234"/>
      <c r="V121" s="234" t="s">
        <v>107</v>
      </c>
      <c r="W121" s="234"/>
      <c r="X121" s="234" t="s">
        <v>108</v>
      </c>
      <c r="Y121" s="234"/>
    </row>
    <row r="122" spans="2:25" s="90" customFormat="1" ht="12.95" customHeight="1">
      <c r="B122" s="66"/>
      <c r="C122" s="67"/>
      <c r="D122" s="69"/>
      <c r="E122" s="69"/>
      <c r="F122" s="69"/>
      <c r="G122" s="69"/>
      <c r="H122" s="122"/>
      <c r="I122" s="79"/>
      <c r="J122" s="49"/>
      <c r="K122" s="49"/>
      <c r="L122" s="50"/>
      <c r="M122" s="72"/>
      <c r="N122" s="72"/>
      <c r="O122" s="49"/>
      <c r="R122" s="109" t="s">
        <v>82</v>
      </c>
      <c r="S122" s="115" t="s">
        <v>55</v>
      </c>
      <c r="T122" s="56" t="s">
        <v>109</v>
      </c>
      <c r="U122" s="56" t="s">
        <v>105</v>
      </c>
      <c r="V122" s="56" t="s">
        <v>109</v>
      </c>
      <c r="W122" s="56" t="s">
        <v>105</v>
      </c>
      <c r="X122" s="56" t="s">
        <v>109</v>
      </c>
      <c r="Y122" s="56" t="s">
        <v>105</v>
      </c>
    </row>
    <row r="123" spans="2:25" s="90" customFormat="1" ht="12.95" customHeight="1">
      <c r="B123" s="66"/>
      <c r="C123" s="67"/>
      <c r="D123" s="69"/>
      <c r="E123" s="69"/>
      <c r="F123" s="69"/>
      <c r="G123" s="69"/>
      <c r="H123" s="122"/>
      <c r="I123" s="79"/>
      <c r="J123" s="49"/>
      <c r="K123" s="49"/>
      <c r="L123" s="50"/>
      <c r="M123" s="72"/>
      <c r="N123" s="72"/>
      <c r="O123" s="49"/>
      <c r="R123" s="110" t="e">
        <f>#REF!</f>
        <v>#REF!</v>
      </c>
      <c r="S123" s="115" t="e">
        <f>#REF!</f>
        <v>#REF!</v>
      </c>
      <c r="T123" s="105" t="e">
        <f>#REF!</f>
        <v>#REF!</v>
      </c>
      <c r="U123" s="105" t="e">
        <f>#REF!</f>
        <v>#REF!</v>
      </c>
      <c r="V123" s="105" t="e">
        <f>#REF!</f>
        <v>#REF!</v>
      </c>
      <c r="W123" s="105" t="e">
        <f>#REF!</f>
        <v>#REF!</v>
      </c>
      <c r="X123" s="105" t="e">
        <f>#REF!</f>
        <v>#REF!</v>
      </c>
      <c r="Y123" s="105" t="e">
        <f>#REF!</f>
        <v>#REF!</v>
      </c>
    </row>
    <row r="124" spans="2:25" s="90" customFormat="1" ht="12.95" customHeight="1">
      <c r="B124" s="66"/>
      <c r="C124" s="67"/>
      <c r="D124" s="69"/>
      <c r="E124" s="69"/>
      <c r="F124" s="69"/>
      <c r="G124" s="69"/>
      <c r="H124" s="122"/>
      <c r="I124" s="79"/>
      <c r="J124" s="49"/>
      <c r="K124" s="49"/>
      <c r="L124" s="50"/>
      <c r="M124" s="72"/>
      <c r="N124" s="72"/>
      <c r="O124" s="49"/>
      <c r="R124" s="110" t="e">
        <f>#REF!</f>
        <v>#REF!</v>
      </c>
      <c r="S124" s="115" t="e">
        <f>#REF!</f>
        <v>#REF!</v>
      </c>
      <c r="T124" s="105" t="e">
        <f>#REF!</f>
        <v>#REF!</v>
      </c>
      <c r="U124" s="105" t="e">
        <f>#REF!</f>
        <v>#REF!</v>
      </c>
      <c r="V124" s="105" t="e">
        <f>#REF!</f>
        <v>#REF!</v>
      </c>
      <c r="W124" s="105" t="e">
        <f>#REF!</f>
        <v>#REF!</v>
      </c>
      <c r="X124" s="105" t="e">
        <f>#REF!</f>
        <v>#REF!</v>
      </c>
      <c r="Y124" s="105" t="e">
        <f>#REF!</f>
        <v>#REF!</v>
      </c>
    </row>
    <row r="125" spans="2:25" s="90" customFormat="1" ht="12.95" customHeight="1">
      <c r="B125" s="66"/>
      <c r="C125" s="67"/>
      <c r="D125" s="69"/>
      <c r="E125" s="69"/>
      <c r="F125" s="69"/>
      <c r="G125" s="69"/>
      <c r="H125" s="122"/>
      <c r="I125" s="79"/>
      <c r="J125" s="49"/>
      <c r="K125" s="49"/>
      <c r="L125" s="50"/>
      <c r="M125" s="72"/>
      <c r="N125" s="72"/>
      <c r="O125" s="49"/>
      <c r="R125" s="110" t="e">
        <f>#REF!</f>
        <v>#REF!</v>
      </c>
      <c r="S125" s="115" t="e">
        <f>#REF!</f>
        <v>#REF!</v>
      </c>
      <c r="T125" s="105" t="e">
        <f>#REF!</f>
        <v>#REF!</v>
      </c>
      <c r="U125" s="105" t="e">
        <f>#REF!</f>
        <v>#REF!</v>
      </c>
      <c r="V125" s="105" t="e">
        <f>#REF!</f>
        <v>#REF!</v>
      </c>
      <c r="W125" s="105" t="e">
        <f>#REF!</f>
        <v>#REF!</v>
      </c>
      <c r="X125" s="105" t="e">
        <f>#REF!</f>
        <v>#REF!</v>
      </c>
      <c r="Y125" s="105" t="e">
        <f>#REF!</f>
        <v>#REF!</v>
      </c>
    </row>
    <row r="126" spans="2:25" s="90" customFormat="1" ht="12.95" customHeight="1">
      <c r="B126" s="66"/>
      <c r="C126" s="67"/>
      <c r="D126" s="69"/>
      <c r="E126" s="69"/>
      <c r="F126" s="69"/>
      <c r="G126" s="69"/>
      <c r="H126" s="122"/>
      <c r="I126" s="79"/>
      <c r="J126" s="49"/>
      <c r="K126" s="49"/>
      <c r="L126" s="50"/>
      <c r="M126" s="72"/>
      <c r="N126" s="72"/>
      <c r="O126" s="49"/>
      <c r="R126" s="110" t="e">
        <f>#REF!</f>
        <v>#REF!</v>
      </c>
      <c r="S126" s="115" t="e">
        <f>#REF!</f>
        <v>#REF!</v>
      </c>
      <c r="T126" s="105" t="e">
        <f>#REF!</f>
        <v>#REF!</v>
      </c>
      <c r="U126" s="105" t="e">
        <f>#REF!</f>
        <v>#REF!</v>
      </c>
      <c r="V126" s="105" t="e">
        <f>#REF!</f>
        <v>#REF!</v>
      </c>
      <c r="W126" s="105" t="e">
        <f>#REF!</f>
        <v>#REF!</v>
      </c>
      <c r="X126" s="105" t="e">
        <f>#REF!</f>
        <v>#REF!</v>
      </c>
      <c r="Y126" s="105" t="e">
        <f>#REF!</f>
        <v>#REF!</v>
      </c>
    </row>
    <row r="127" spans="2:25" s="90" customFormat="1" ht="12.95" customHeight="1">
      <c r="B127" s="66"/>
      <c r="C127" s="67"/>
      <c r="D127" s="69"/>
      <c r="E127" s="69"/>
      <c r="F127" s="69"/>
      <c r="G127" s="69"/>
      <c r="H127" s="122"/>
      <c r="I127" s="79"/>
      <c r="J127" s="49"/>
      <c r="K127" s="49"/>
      <c r="L127" s="50"/>
      <c r="M127" s="72"/>
      <c r="N127" s="72"/>
      <c r="O127" s="49"/>
      <c r="R127"/>
      <c r="S127"/>
      <c r="T127"/>
      <c r="U127"/>
      <c r="V127"/>
      <c r="W127"/>
      <c r="X127"/>
      <c r="Y127"/>
    </row>
    <row r="128" spans="2:25" s="90" customFormat="1" ht="12.95" customHeight="1">
      <c r="B128" s="66"/>
      <c r="C128" s="67"/>
      <c r="D128" s="69"/>
      <c r="E128" s="69"/>
      <c r="F128" s="69"/>
      <c r="G128" s="69"/>
      <c r="H128" s="122"/>
      <c r="I128" s="79"/>
      <c r="J128" s="49"/>
      <c r="K128" s="49"/>
      <c r="L128" s="50"/>
      <c r="M128" s="72"/>
      <c r="N128" s="72"/>
      <c r="O128" s="49"/>
      <c r="R128" s="44"/>
      <c r="S128" s="47"/>
      <c r="T128" s="234" t="s">
        <v>106</v>
      </c>
      <c r="U128" s="234"/>
      <c r="V128" s="234" t="s">
        <v>107</v>
      </c>
      <c r="W128" s="234"/>
      <c r="X128" s="234" t="s">
        <v>108</v>
      </c>
      <c r="Y128" s="234"/>
    </row>
    <row r="129" spans="2:25" s="90" customFormat="1" ht="12.95" customHeight="1">
      <c r="B129" s="66"/>
      <c r="C129" s="67"/>
      <c r="D129" s="69"/>
      <c r="E129" s="69"/>
      <c r="F129" s="69"/>
      <c r="G129" s="69"/>
      <c r="H129" s="122"/>
      <c r="I129" s="79"/>
      <c r="J129" s="49"/>
      <c r="K129" s="49"/>
      <c r="L129" s="50"/>
      <c r="M129" s="72"/>
      <c r="N129" s="72"/>
      <c r="O129" s="49"/>
      <c r="R129" s="109" t="s">
        <v>83</v>
      </c>
      <c r="S129" s="115" t="s">
        <v>55</v>
      </c>
      <c r="T129" s="56" t="s">
        <v>109</v>
      </c>
      <c r="U129" s="56" t="s">
        <v>105</v>
      </c>
      <c r="V129" s="56" t="s">
        <v>109</v>
      </c>
      <c r="W129" s="56" t="s">
        <v>105</v>
      </c>
      <c r="X129" s="56" t="s">
        <v>109</v>
      </c>
      <c r="Y129" s="56" t="s">
        <v>105</v>
      </c>
    </row>
    <row r="130" spans="2:25" s="90" customFormat="1" ht="12.95" customHeight="1">
      <c r="B130" s="66"/>
      <c r="C130" s="67"/>
      <c r="D130" s="69"/>
      <c r="E130" s="69"/>
      <c r="F130" s="69"/>
      <c r="G130" s="69"/>
      <c r="H130" s="122"/>
      <c r="I130" s="79"/>
      <c r="J130" s="49"/>
      <c r="K130" s="49"/>
      <c r="L130" s="50"/>
      <c r="M130" s="72"/>
      <c r="N130" s="72"/>
      <c r="O130" s="49"/>
      <c r="R130" s="110" t="e">
        <f>#REF!</f>
        <v>#REF!</v>
      </c>
      <c r="S130" s="115" t="e">
        <f>#REF!</f>
        <v>#REF!</v>
      </c>
      <c r="T130" s="105" t="e">
        <f>#REF!</f>
        <v>#REF!</v>
      </c>
      <c r="U130" s="105" t="e">
        <f>#REF!</f>
        <v>#REF!</v>
      </c>
      <c r="V130" s="105" t="e">
        <f>#REF!</f>
        <v>#REF!</v>
      </c>
      <c r="W130" s="105" t="e">
        <f>#REF!</f>
        <v>#REF!</v>
      </c>
      <c r="X130" s="105" t="e">
        <f>#REF!</f>
        <v>#REF!</v>
      </c>
      <c r="Y130" s="105" t="e">
        <f>#REF!</f>
        <v>#REF!</v>
      </c>
    </row>
    <row r="131" spans="2:25" s="90" customFormat="1" ht="12.95" customHeight="1">
      <c r="B131" s="66"/>
      <c r="C131" s="67"/>
      <c r="D131" s="69"/>
      <c r="E131" s="69"/>
      <c r="F131" s="69"/>
      <c r="G131" s="69"/>
      <c r="H131" s="122"/>
      <c r="I131" s="79"/>
      <c r="J131" s="49"/>
      <c r="K131" s="49"/>
      <c r="L131" s="50"/>
      <c r="M131" s="72"/>
      <c r="N131" s="72"/>
      <c r="O131" s="49"/>
      <c r="R131" s="110" t="e">
        <f>#REF!</f>
        <v>#REF!</v>
      </c>
      <c r="S131" s="115" t="e">
        <f>#REF!</f>
        <v>#REF!</v>
      </c>
      <c r="T131" s="105" t="e">
        <f>#REF!</f>
        <v>#REF!</v>
      </c>
      <c r="U131" s="105" t="e">
        <f>#REF!</f>
        <v>#REF!</v>
      </c>
      <c r="V131" s="105" t="e">
        <f>#REF!</f>
        <v>#REF!</v>
      </c>
      <c r="W131" s="105" t="e">
        <f>#REF!</f>
        <v>#REF!</v>
      </c>
      <c r="X131" s="105" t="e">
        <f>#REF!</f>
        <v>#REF!</v>
      </c>
      <c r="Y131" s="105" t="e">
        <f>#REF!</f>
        <v>#REF!</v>
      </c>
    </row>
    <row r="132" spans="2:25" s="90" customFormat="1" ht="12.95" customHeight="1">
      <c r="B132" s="66"/>
      <c r="C132" s="67"/>
      <c r="D132" s="69"/>
      <c r="E132" s="69"/>
      <c r="F132" s="69"/>
      <c r="G132" s="69"/>
      <c r="H132" s="122"/>
      <c r="I132" s="79"/>
      <c r="J132" s="49"/>
      <c r="K132" s="49"/>
      <c r="L132" s="50"/>
      <c r="M132" s="72"/>
      <c r="N132" s="72"/>
      <c r="O132" s="49"/>
      <c r="R132" s="110" t="e">
        <f>#REF!</f>
        <v>#REF!</v>
      </c>
      <c r="S132" s="115" t="e">
        <f>#REF!</f>
        <v>#REF!</v>
      </c>
      <c r="T132" s="105" t="e">
        <f>#REF!</f>
        <v>#REF!</v>
      </c>
      <c r="U132" s="105" t="e">
        <f>#REF!</f>
        <v>#REF!</v>
      </c>
      <c r="V132" s="105" t="e">
        <f>#REF!</f>
        <v>#REF!</v>
      </c>
      <c r="W132" s="105" t="e">
        <f>#REF!</f>
        <v>#REF!</v>
      </c>
      <c r="X132" s="105" t="e">
        <f>#REF!</f>
        <v>#REF!</v>
      </c>
      <c r="Y132" s="105" t="e">
        <f>#REF!</f>
        <v>#REF!</v>
      </c>
    </row>
    <row r="133" spans="2:25" s="90" customFormat="1" ht="12.95" customHeight="1">
      <c r="B133" s="66"/>
      <c r="C133" s="67"/>
      <c r="D133" s="69"/>
      <c r="E133" s="69"/>
      <c r="F133" s="69"/>
      <c r="G133" s="69"/>
      <c r="H133" s="122"/>
      <c r="I133" s="79"/>
      <c r="J133" s="49"/>
      <c r="K133" s="49"/>
      <c r="L133" s="50"/>
      <c r="M133" s="72"/>
      <c r="N133" s="72"/>
      <c r="O133" s="49"/>
      <c r="R133" s="110" t="e">
        <f>#REF!</f>
        <v>#REF!</v>
      </c>
      <c r="S133" s="115" t="e">
        <f>#REF!</f>
        <v>#REF!</v>
      </c>
      <c r="T133" s="105" t="e">
        <f>#REF!</f>
        <v>#REF!</v>
      </c>
      <c r="U133" s="105" t="e">
        <f>#REF!</f>
        <v>#REF!</v>
      </c>
      <c r="V133" s="105" t="e">
        <f>#REF!</f>
        <v>#REF!</v>
      </c>
      <c r="W133" s="105" t="e">
        <f>#REF!</f>
        <v>#REF!</v>
      </c>
      <c r="X133" s="105" t="e">
        <f>#REF!</f>
        <v>#REF!</v>
      </c>
      <c r="Y133" s="105" t="e">
        <f>#REF!</f>
        <v>#REF!</v>
      </c>
    </row>
    <row r="134" spans="2:25" s="90" customFormat="1" ht="12.95" customHeight="1">
      <c r="B134" s="66"/>
      <c r="C134" s="67"/>
      <c r="D134" s="69"/>
      <c r="E134" s="69"/>
      <c r="F134" s="69"/>
      <c r="G134" s="69"/>
      <c r="H134" s="122"/>
      <c r="I134" s="79"/>
      <c r="J134" s="49"/>
      <c r="K134" s="49"/>
      <c r="L134" s="50"/>
      <c r="M134" s="72"/>
      <c r="N134" s="72"/>
      <c r="O134" s="49"/>
      <c r="R134"/>
      <c r="S134"/>
      <c r="T134"/>
      <c r="U134"/>
      <c r="V134"/>
      <c r="W134"/>
      <c r="X134"/>
      <c r="Y134"/>
    </row>
    <row r="135" spans="2:25" s="90" customFormat="1" ht="12.95" customHeight="1">
      <c r="B135" s="66"/>
      <c r="C135" s="67"/>
      <c r="D135" s="69"/>
      <c r="E135" s="69"/>
      <c r="F135" s="69"/>
      <c r="G135" s="69"/>
      <c r="H135" s="122"/>
      <c r="I135" s="79"/>
      <c r="J135" s="49"/>
      <c r="K135" s="49"/>
      <c r="L135" s="50"/>
      <c r="M135" s="72"/>
      <c r="N135" s="72"/>
      <c r="O135" s="49"/>
      <c r="R135" s="44"/>
      <c r="S135" s="47"/>
      <c r="T135" s="234" t="s">
        <v>106</v>
      </c>
      <c r="U135" s="234"/>
      <c r="V135" s="234" t="s">
        <v>107</v>
      </c>
      <c r="W135" s="234"/>
      <c r="X135" s="234" t="s">
        <v>108</v>
      </c>
      <c r="Y135" s="234"/>
    </row>
    <row r="136" spans="2:25" s="90" customFormat="1" ht="12.95" customHeight="1">
      <c r="B136" s="66"/>
      <c r="C136" s="67"/>
      <c r="D136" s="69"/>
      <c r="E136" s="69"/>
      <c r="F136" s="69"/>
      <c r="G136" s="69"/>
      <c r="H136" s="122"/>
      <c r="I136" s="79"/>
      <c r="J136" s="49"/>
      <c r="K136" s="49"/>
      <c r="L136" s="50"/>
      <c r="M136" s="72"/>
      <c r="N136" s="72"/>
      <c r="O136" s="49"/>
      <c r="R136" s="109" t="s">
        <v>84</v>
      </c>
      <c r="S136" s="115" t="s">
        <v>55</v>
      </c>
      <c r="T136" s="56" t="s">
        <v>109</v>
      </c>
      <c r="U136" s="56" t="s">
        <v>105</v>
      </c>
      <c r="V136" s="56" t="s">
        <v>109</v>
      </c>
      <c r="W136" s="56" t="s">
        <v>105</v>
      </c>
      <c r="X136" s="56" t="s">
        <v>109</v>
      </c>
      <c r="Y136" s="56" t="s">
        <v>105</v>
      </c>
    </row>
    <row r="137" spans="2:25" s="90" customFormat="1" ht="12.95" customHeight="1">
      <c r="B137" s="66"/>
      <c r="C137" s="67"/>
      <c r="D137" s="69"/>
      <c r="E137" s="69"/>
      <c r="F137" s="69"/>
      <c r="G137" s="69"/>
      <c r="H137" s="122"/>
      <c r="I137" s="79"/>
      <c r="J137" s="49"/>
      <c r="K137" s="49"/>
      <c r="L137" s="50"/>
      <c r="M137" s="72"/>
      <c r="N137" s="72"/>
      <c r="O137" s="49"/>
      <c r="R137" s="110" t="e">
        <f>#REF!</f>
        <v>#REF!</v>
      </c>
      <c r="S137" s="115" t="e">
        <f>#REF!</f>
        <v>#REF!</v>
      </c>
      <c r="T137" s="105" t="e">
        <f>#REF!</f>
        <v>#REF!</v>
      </c>
      <c r="U137" s="105" t="e">
        <f>#REF!</f>
        <v>#REF!</v>
      </c>
      <c r="V137" s="105" t="e">
        <f>#REF!</f>
        <v>#REF!</v>
      </c>
      <c r="W137" s="105" t="e">
        <f>#REF!</f>
        <v>#REF!</v>
      </c>
      <c r="X137" s="105" t="e">
        <f>#REF!</f>
        <v>#REF!</v>
      </c>
      <c r="Y137" s="105" t="e">
        <f>#REF!</f>
        <v>#REF!</v>
      </c>
    </row>
    <row r="138" spans="2:25" s="90" customFormat="1" ht="12.95" customHeight="1">
      <c r="B138" s="66"/>
      <c r="C138" s="67"/>
      <c r="D138" s="69"/>
      <c r="E138" s="69"/>
      <c r="F138" s="69"/>
      <c r="G138" s="69"/>
      <c r="H138" s="122"/>
      <c r="I138" s="79"/>
      <c r="J138" s="49"/>
      <c r="K138" s="49"/>
      <c r="L138" s="50"/>
      <c r="M138" s="72"/>
      <c r="N138" s="72"/>
      <c r="O138" s="49"/>
      <c r="R138" s="110" t="e">
        <f>#REF!</f>
        <v>#REF!</v>
      </c>
      <c r="S138" s="115" t="e">
        <f>#REF!</f>
        <v>#REF!</v>
      </c>
      <c r="T138" s="105" t="e">
        <f>#REF!</f>
        <v>#REF!</v>
      </c>
      <c r="U138" s="105" t="e">
        <f>#REF!</f>
        <v>#REF!</v>
      </c>
      <c r="V138" s="105" t="e">
        <f>#REF!</f>
        <v>#REF!</v>
      </c>
      <c r="W138" s="105" t="e">
        <f>#REF!</f>
        <v>#REF!</v>
      </c>
      <c r="X138" s="105" t="e">
        <f>#REF!</f>
        <v>#REF!</v>
      </c>
      <c r="Y138" s="105" t="e">
        <f>#REF!</f>
        <v>#REF!</v>
      </c>
    </row>
    <row r="139" spans="2:25" s="90" customFormat="1" ht="12.95" customHeight="1">
      <c r="B139" s="66"/>
      <c r="C139" s="67"/>
      <c r="D139" s="69"/>
      <c r="E139" s="69"/>
      <c r="F139" s="69"/>
      <c r="G139" s="69"/>
      <c r="H139" s="122"/>
      <c r="I139" s="79"/>
      <c r="J139" s="49"/>
      <c r="K139" s="49"/>
      <c r="L139" s="50"/>
      <c r="M139" s="72"/>
      <c r="N139" s="72"/>
      <c r="O139" s="49"/>
      <c r="R139" s="110" t="e">
        <f>#REF!</f>
        <v>#REF!</v>
      </c>
      <c r="S139" s="115" t="e">
        <f>#REF!</f>
        <v>#REF!</v>
      </c>
      <c r="T139" s="105" t="e">
        <f>#REF!</f>
        <v>#REF!</v>
      </c>
      <c r="U139" s="105" t="e">
        <f>#REF!</f>
        <v>#REF!</v>
      </c>
      <c r="V139" s="105" t="e">
        <f>#REF!</f>
        <v>#REF!</v>
      </c>
      <c r="W139" s="105" t="e">
        <f>#REF!</f>
        <v>#REF!</v>
      </c>
      <c r="X139" s="105" t="e">
        <f>#REF!</f>
        <v>#REF!</v>
      </c>
      <c r="Y139" s="105" t="e">
        <f>#REF!</f>
        <v>#REF!</v>
      </c>
    </row>
    <row r="140" spans="2:25" s="90" customFormat="1" ht="12.95" customHeight="1">
      <c r="B140" s="66"/>
      <c r="C140" s="67"/>
      <c r="D140" s="69"/>
      <c r="E140" s="69"/>
      <c r="F140" s="69"/>
      <c r="G140" s="69"/>
      <c r="H140" s="122"/>
      <c r="I140" s="79"/>
      <c r="J140" s="49"/>
      <c r="K140" s="49"/>
      <c r="L140" s="50"/>
      <c r="M140" s="72"/>
      <c r="N140" s="72"/>
      <c r="O140" s="49"/>
      <c r="R140" s="110" t="e">
        <f>#REF!</f>
        <v>#REF!</v>
      </c>
      <c r="S140" s="115" t="e">
        <f>#REF!</f>
        <v>#REF!</v>
      </c>
      <c r="T140" s="105" t="e">
        <f>#REF!</f>
        <v>#REF!</v>
      </c>
      <c r="U140" s="105" t="e">
        <f>#REF!</f>
        <v>#REF!</v>
      </c>
      <c r="V140" s="105" t="e">
        <f>#REF!</f>
        <v>#REF!</v>
      </c>
      <c r="W140" s="105" t="e">
        <f>#REF!</f>
        <v>#REF!</v>
      </c>
      <c r="X140" s="105" t="e">
        <f>#REF!</f>
        <v>#REF!</v>
      </c>
      <c r="Y140" s="105" t="e">
        <f>#REF!</f>
        <v>#REF!</v>
      </c>
    </row>
    <row r="141" spans="2:25" s="90" customFormat="1" ht="12.95" customHeight="1">
      <c r="B141" s="66"/>
      <c r="C141" s="67"/>
      <c r="D141" s="69"/>
      <c r="E141" s="69"/>
      <c r="F141" s="69"/>
      <c r="G141" s="69"/>
      <c r="H141" s="122"/>
      <c r="I141" s="79"/>
      <c r="J141" s="49"/>
      <c r="K141" s="49"/>
      <c r="L141" s="50"/>
      <c r="M141" s="72"/>
      <c r="N141" s="72"/>
      <c r="O141" s="49"/>
      <c r="R141"/>
      <c r="S141"/>
      <c r="T141"/>
      <c r="U141"/>
      <c r="V141"/>
      <c r="W141"/>
      <c r="X141"/>
      <c r="Y141"/>
    </row>
    <row r="142" spans="2:25" s="90" customFormat="1" ht="12.95" customHeight="1">
      <c r="B142" s="66"/>
      <c r="C142" s="67"/>
      <c r="D142" s="69"/>
      <c r="E142" s="69"/>
      <c r="F142" s="69"/>
      <c r="G142" s="69"/>
      <c r="H142" s="122"/>
      <c r="I142" s="79"/>
      <c r="J142" s="49"/>
      <c r="K142" s="49"/>
      <c r="L142" s="50"/>
      <c r="M142" s="72"/>
      <c r="N142" s="72"/>
      <c r="O142" s="49"/>
      <c r="R142" s="44"/>
      <c r="S142" s="47"/>
      <c r="T142" s="234" t="s">
        <v>106</v>
      </c>
      <c r="U142" s="234"/>
      <c r="V142" s="234" t="s">
        <v>107</v>
      </c>
      <c r="W142" s="234"/>
      <c r="X142" s="234" t="s">
        <v>108</v>
      </c>
      <c r="Y142" s="234"/>
    </row>
    <row r="143" spans="2:25" s="90" customFormat="1" ht="12.95" customHeight="1">
      <c r="B143" s="66"/>
      <c r="C143" s="67"/>
      <c r="D143" s="69"/>
      <c r="E143" s="69"/>
      <c r="F143" s="69"/>
      <c r="G143" s="69"/>
      <c r="H143" s="122"/>
      <c r="I143" s="79"/>
      <c r="J143" s="49"/>
      <c r="K143" s="49"/>
      <c r="L143" s="50"/>
      <c r="M143" s="72"/>
      <c r="N143" s="72"/>
      <c r="O143" s="49"/>
      <c r="R143" s="109" t="s">
        <v>85</v>
      </c>
      <c r="S143" s="115" t="s">
        <v>55</v>
      </c>
      <c r="T143" s="56" t="s">
        <v>109</v>
      </c>
      <c r="U143" s="56" t="s">
        <v>105</v>
      </c>
      <c r="V143" s="56" t="s">
        <v>109</v>
      </c>
      <c r="W143" s="56" t="s">
        <v>105</v>
      </c>
      <c r="X143" s="56" t="s">
        <v>109</v>
      </c>
      <c r="Y143" s="56" t="s">
        <v>105</v>
      </c>
    </row>
    <row r="144" spans="2:25" s="90" customFormat="1" ht="12.95" customHeight="1">
      <c r="B144" s="66"/>
      <c r="C144" s="67"/>
      <c r="D144" s="69"/>
      <c r="E144" s="69"/>
      <c r="F144" s="69"/>
      <c r="G144" s="69"/>
      <c r="H144" s="122"/>
      <c r="I144" s="79"/>
      <c r="J144" s="49"/>
      <c r="K144" s="49"/>
      <c r="L144" s="50"/>
      <c r="M144" s="72"/>
      <c r="N144" s="72"/>
      <c r="O144" s="49"/>
      <c r="R144" s="110" t="e">
        <f>#REF!</f>
        <v>#REF!</v>
      </c>
      <c r="S144" s="115" t="e">
        <f>#REF!</f>
        <v>#REF!</v>
      </c>
      <c r="T144" s="105" t="e">
        <f>#REF!</f>
        <v>#REF!</v>
      </c>
      <c r="U144" s="105" t="e">
        <f>#REF!</f>
        <v>#REF!</v>
      </c>
      <c r="V144" s="105" t="e">
        <f>#REF!</f>
        <v>#REF!</v>
      </c>
      <c r="W144" s="105" t="e">
        <f>#REF!</f>
        <v>#REF!</v>
      </c>
      <c r="X144" s="105" t="e">
        <f>#REF!</f>
        <v>#REF!</v>
      </c>
      <c r="Y144" s="105" t="e">
        <f>#REF!</f>
        <v>#REF!</v>
      </c>
    </row>
    <row r="145" spans="2:25" s="90" customFormat="1" ht="12.95" customHeight="1">
      <c r="B145" s="66"/>
      <c r="C145" s="67"/>
      <c r="D145" s="69"/>
      <c r="E145" s="69"/>
      <c r="F145" s="69"/>
      <c r="G145" s="69"/>
      <c r="H145" s="122"/>
      <c r="I145" s="79"/>
      <c r="J145" s="49"/>
      <c r="K145" s="49"/>
      <c r="L145" s="50"/>
      <c r="M145" s="72"/>
      <c r="N145" s="72"/>
      <c r="O145" s="49"/>
      <c r="R145" s="110" t="e">
        <f>#REF!</f>
        <v>#REF!</v>
      </c>
      <c r="S145" s="115" t="e">
        <f>#REF!</f>
        <v>#REF!</v>
      </c>
      <c r="T145" s="105" t="e">
        <f>#REF!</f>
        <v>#REF!</v>
      </c>
      <c r="U145" s="105" t="e">
        <f>#REF!</f>
        <v>#REF!</v>
      </c>
      <c r="V145" s="105" t="e">
        <f>#REF!</f>
        <v>#REF!</v>
      </c>
      <c r="W145" s="105" t="e">
        <f>#REF!</f>
        <v>#REF!</v>
      </c>
      <c r="X145" s="105" t="e">
        <f>#REF!</f>
        <v>#REF!</v>
      </c>
      <c r="Y145" s="105" t="e">
        <f>#REF!</f>
        <v>#REF!</v>
      </c>
    </row>
    <row r="146" spans="2:25" s="90" customFormat="1" ht="12.95" customHeight="1">
      <c r="B146" s="66"/>
      <c r="C146" s="67"/>
      <c r="D146" s="69"/>
      <c r="E146" s="69"/>
      <c r="F146" s="69"/>
      <c r="G146" s="69"/>
      <c r="H146" s="122"/>
      <c r="I146" s="79"/>
      <c r="J146" s="49"/>
      <c r="K146" s="49"/>
      <c r="L146" s="50"/>
      <c r="M146" s="72"/>
      <c r="N146" s="72"/>
      <c r="O146" s="49"/>
      <c r="R146" s="110" t="e">
        <f>#REF!</f>
        <v>#REF!</v>
      </c>
      <c r="S146" s="115" t="e">
        <f>#REF!</f>
        <v>#REF!</v>
      </c>
      <c r="T146" s="105" t="e">
        <f>#REF!</f>
        <v>#REF!</v>
      </c>
      <c r="U146" s="105" t="e">
        <f>#REF!</f>
        <v>#REF!</v>
      </c>
      <c r="V146" s="105" t="e">
        <f>#REF!</f>
        <v>#REF!</v>
      </c>
      <c r="W146" s="105" t="e">
        <f>#REF!</f>
        <v>#REF!</v>
      </c>
      <c r="X146" s="105" t="e">
        <f>#REF!</f>
        <v>#REF!</v>
      </c>
      <c r="Y146" s="105" t="e">
        <f>#REF!</f>
        <v>#REF!</v>
      </c>
    </row>
    <row r="147" spans="2:25" s="90" customFormat="1" ht="12.95" customHeight="1">
      <c r="B147" s="66"/>
      <c r="C147" s="67"/>
      <c r="D147" s="69"/>
      <c r="E147" s="69"/>
      <c r="F147" s="69"/>
      <c r="G147" s="69"/>
      <c r="H147" s="122"/>
      <c r="I147" s="79"/>
      <c r="J147" s="49"/>
      <c r="K147" s="49"/>
      <c r="L147" s="50"/>
      <c r="M147" s="72"/>
      <c r="N147" s="72"/>
      <c r="O147" s="49"/>
      <c r="R147" s="110" t="e">
        <f>#REF!</f>
        <v>#REF!</v>
      </c>
      <c r="S147" s="115" t="e">
        <f>#REF!</f>
        <v>#REF!</v>
      </c>
      <c r="T147" s="105" t="e">
        <f>#REF!</f>
        <v>#REF!</v>
      </c>
      <c r="U147" s="105" t="e">
        <f>#REF!</f>
        <v>#REF!</v>
      </c>
      <c r="V147" s="105" t="e">
        <f>#REF!</f>
        <v>#REF!</v>
      </c>
      <c r="W147" s="105" t="e">
        <f>#REF!</f>
        <v>#REF!</v>
      </c>
      <c r="X147" s="105" t="e">
        <f>#REF!</f>
        <v>#REF!</v>
      </c>
      <c r="Y147" s="105" t="e">
        <f>#REF!</f>
        <v>#REF!</v>
      </c>
    </row>
    <row r="148" spans="2:25" s="90" customFormat="1" ht="12.95" customHeight="1">
      <c r="B148" s="66"/>
      <c r="C148" s="67"/>
      <c r="D148" s="69"/>
      <c r="E148" s="69"/>
      <c r="F148" s="69"/>
      <c r="G148" s="69"/>
      <c r="H148" s="122"/>
      <c r="I148" s="79"/>
      <c r="J148" s="49"/>
      <c r="K148" s="49"/>
      <c r="L148" s="50"/>
      <c r="M148" s="72"/>
      <c r="N148" s="72"/>
      <c r="O148" s="49"/>
      <c r="R148"/>
      <c r="S148"/>
      <c r="T148"/>
      <c r="U148"/>
      <c r="V148"/>
      <c r="W148"/>
      <c r="X148"/>
      <c r="Y148"/>
    </row>
    <row r="149" spans="2:25" s="90" customFormat="1" ht="12.95" customHeight="1">
      <c r="B149" s="66"/>
      <c r="C149" s="67"/>
      <c r="D149" s="69"/>
      <c r="E149" s="69"/>
      <c r="F149" s="69"/>
      <c r="G149" s="69"/>
      <c r="H149" s="122"/>
      <c r="I149" s="79"/>
      <c r="J149" s="49"/>
      <c r="K149" s="49"/>
      <c r="L149" s="50"/>
      <c r="M149" s="72"/>
      <c r="N149" s="72"/>
      <c r="O149" s="49"/>
      <c r="R149" s="44"/>
      <c r="S149" s="47"/>
      <c r="T149" s="234" t="s">
        <v>106</v>
      </c>
      <c r="U149" s="234"/>
      <c r="V149" s="234" t="s">
        <v>107</v>
      </c>
      <c r="W149" s="234"/>
      <c r="X149" s="234" t="s">
        <v>108</v>
      </c>
      <c r="Y149" s="234"/>
    </row>
    <row r="150" spans="2:25" s="90" customFormat="1" ht="12.95" customHeight="1">
      <c r="B150" s="66"/>
      <c r="C150" s="67"/>
      <c r="D150" s="69"/>
      <c r="E150" s="69"/>
      <c r="F150" s="69"/>
      <c r="G150" s="69"/>
      <c r="H150" s="122"/>
      <c r="I150" s="79"/>
      <c r="J150" s="49"/>
      <c r="K150" s="49"/>
      <c r="L150" s="50"/>
      <c r="M150" s="72"/>
      <c r="N150" s="72"/>
      <c r="O150" s="49"/>
      <c r="R150" s="109" t="s">
        <v>86</v>
      </c>
      <c r="S150" s="115" t="s">
        <v>55</v>
      </c>
      <c r="T150" s="56" t="s">
        <v>109</v>
      </c>
      <c r="U150" s="56" t="s">
        <v>105</v>
      </c>
      <c r="V150" s="56" t="s">
        <v>109</v>
      </c>
      <c r="W150" s="56" t="s">
        <v>105</v>
      </c>
      <c r="X150" s="56" t="s">
        <v>109</v>
      </c>
      <c r="Y150" s="56" t="s">
        <v>105</v>
      </c>
    </row>
    <row r="151" spans="2:25" s="90" customFormat="1" ht="12.95" customHeight="1">
      <c r="B151" s="66"/>
      <c r="C151" s="67"/>
      <c r="D151" s="69"/>
      <c r="E151" s="69"/>
      <c r="F151" s="69"/>
      <c r="G151" s="69"/>
      <c r="H151" s="122"/>
      <c r="I151" s="79"/>
      <c r="J151" s="49"/>
      <c r="K151" s="49"/>
      <c r="L151" s="50"/>
      <c r="M151" s="72"/>
      <c r="N151" s="72"/>
      <c r="O151" s="49"/>
      <c r="R151" s="110" t="e">
        <f>#REF!</f>
        <v>#REF!</v>
      </c>
      <c r="S151" s="115" t="e">
        <f>#REF!</f>
        <v>#REF!</v>
      </c>
      <c r="T151" s="105" t="e">
        <f>#REF!</f>
        <v>#REF!</v>
      </c>
      <c r="U151" s="105" t="e">
        <f>#REF!</f>
        <v>#REF!</v>
      </c>
      <c r="V151" s="105" t="e">
        <f>#REF!</f>
        <v>#REF!</v>
      </c>
      <c r="W151" s="105" t="e">
        <f>#REF!</f>
        <v>#REF!</v>
      </c>
      <c r="X151" s="105" t="e">
        <f>#REF!</f>
        <v>#REF!</v>
      </c>
      <c r="Y151" s="105" t="e">
        <f>#REF!</f>
        <v>#REF!</v>
      </c>
    </row>
    <row r="152" spans="2:25" s="90" customFormat="1" ht="12.95" customHeight="1">
      <c r="B152" s="66"/>
      <c r="C152" s="67"/>
      <c r="D152" s="69"/>
      <c r="E152" s="69"/>
      <c r="F152" s="69"/>
      <c r="G152" s="69"/>
      <c r="H152" s="122"/>
      <c r="I152" s="79"/>
      <c r="J152" s="49"/>
      <c r="K152" s="49"/>
      <c r="L152" s="50"/>
      <c r="M152" s="72"/>
      <c r="N152" s="72"/>
      <c r="O152" s="49"/>
      <c r="R152" s="110" t="e">
        <f>#REF!</f>
        <v>#REF!</v>
      </c>
      <c r="S152" s="115" t="e">
        <f>#REF!</f>
        <v>#REF!</v>
      </c>
      <c r="T152" s="105" t="e">
        <f>#REF!</f>
        <v>#REF!</v>
      </c>
      <c r="U152" s="105" t="e">
        <f>#REF!</f>
        <v>#REF!</v>
      </c>
      <c r="V152" s="105" t="e">
        <f>#REF!</f>
        <v>#REF!</v>
      </c>
      <c r="W152" s="105" t="e">
        <f>#REF!</f>
        <v>#REF!</v>
      </c>
      <c r="X152" s="105" t="e">
        <f>#REF!</f>
        <v>#REF!</v>
      </c>
      <c r="Y152" s="105" t="e">
        <f>#REF!</f>
        <v>#REF!</v>
      </c>
    </row>
    <row r="153" spans="2:25" s="90" customFormat="1" ht="12.95" customHeight="1">
      <c r="B153" s="66"/>
      <c r="C153" s="67"/>
      <c r="D153" s="69"/>
      <c r="E153" s="69"/>
      <c r="F153" s="69"/>
      <c r="G153" s="69"/>
      <c r="H153" s="122"/>
      <c r="I153" s="79"/>
      <c r="J153" s="49"/>
      <c r="K153" s="49"/>
      <c r="L153" s="50"/>
      <c r="M153" s="72"/>
      <c r="N153" s="72"/>
      <c r="O153" s="49"/>
      <c r="R153" s="110" t="e">
        <f>#REF!</f>
        <v>#REF!</v>
      </c>
      <c r="S153" s="115" t="e">
        <f>#REF!</f>
        <v>#REF!</v>
      </c>
      <c r="T153" s="105" t="e">
        <f>#REF!</f>
        <v>#REF!</v>
      </c>
      <c r="U153" s="105" t="e">
        <f>#REF!</f>
        <v>#REF!</v>
      </c>
      <c r="V153" s="105" t="e">
        <f>#REF!</f>
        <v>#REF!</v>
      </c>
      <c r="W153" s="105" t="e">
        <f>#REF!</f>
        <v>#REF!</v>
      </c>
      <c r="X153" s="105" t="e">
        <f>#REF!</f>
        <v>#REF!</v>
      </c>
      <c r="Y153" s="105" t="e">
        <f>#REF!</f>
        <v>#REF!</v>
      </c>
    </row>
    <row r="154" spans="2:25" s="90" customFormat="1" ht="12.95" customHeight="1">
      <c r="B154" s="66"/>
      <c r="C154" s="67"/>
      <c r="D154" s="69"/>
      <c r="E154" s="69"/>
      <c r="F154" s="69"/>
      <c r="G154" s="69"/>
      <c r="H154" s="122"/>
      <c r="I154" s="79"/>
      <c r="J154" s="49"/>
      <c r="K154" s="49"/>
      <c r="L154" s="50"/>
      <c r="M154" s="72"/>
      <c r="N154" s="72"/>
      <c r="O154" s="49"/>
      <c r="R154" s="110" t="e">
        <f>#REF!</f>
        <v>#REF!</v>
      </c>
      <c r="S154" s="115" t="e">
        <f>#REF!</f>
        <v>#REF!</v>
      </c>
      <c r="T154" s="105" t="e">
        <f>#REF!</f>
        <v>#REF!</v>
      </c>
      <c r="U154" s="105" t="e">
        <f>#REF!</f>
        <v>#REF!</v>
      </c>
      <c r="V154" s="105" t="e">
        <f>#REF!</f>
        <v>#REF!</v>
      </c>
      <c r="W154" s="105" t="e">
        <f>#REF!</f>
        <v>#REF!</v>
      </c>
      <c r="X154" s="105" t="e">
        <f>#REF!</f>
        <v>#REF!</v>
      </c>
      <c r="Y154" s="105" t="e">
        <f>#REF!</f>
        <v>#REF!</v>
      </c>
    </row>
    <row r="155" spans="2:25" s="90" customFormat="1" ht="12.95" customHeight="1">
      <c r="B155" s="66"/>
      <c r="C155" s="67"/>
      <c r="D155" s="69"/>
      <c r="E155" s="69"/>
      <c r="F155" s="69"/>
      <c r="G155" s="69"/>
      <c r="H155" s="122"/>
      <c r="I155" s="79"/>
      <c r="J155" s="49"/>
      <c r="K155" s="49"/>
      <c r="L155" s="50"/>
      <c r="M155" s="72"/>
      <c r="N155" s="72"/>
      <c r="O155" s="49"/>
      <c r="R155"/>
      <c r="S155"/>
      <c r="T155"/>
      <c r="U155"/>
      <c r="V155"/>
      <c r="W155"/>
      <c r="X155"/>
      <c r="Y155"/>
    </row>
    <row r="156" spans="2:25" s="90" customFormat="1" ht="12.95" customHeight="1">
      <c r="B156" s="66"/>
      <c r="C156" s="67"/>
      <c r="D156" s="69"/>
      <c r="E156" s="69"/>
      <c r="F156" s="69"/>
      <c r="G156" s="69"/>
      <c r="H156" s="122"/>
      <c r="I156" s="79"/>
      <c r="J156" s="49"/>
      <c r="K156" s="49"/>
      <c r="L156" s="50"/>
      <c r="M156" s="72"/>
      <c r="N156" s="72"/>
      <c r="O156" s="49"/>
      <c r="R156" s="44"/>
      <c r="S156" s="47"/>
      <c r="T156" s="234" t="s">
        <v>106</v>
      </c>
      <c r="U156" s="234"/>
      <c r="V156" s="234" t="s">
        <v>107</v>
      </c>
      <c r="W156" s="234"/>
      <c r="X156" s="234" t="s">
        <v>108</v>
      </c>
      <c r="Y156" s="234"/>
    </row>
    <row r="157" spans="2:25" s="90" customFormat="1" ht="12.95" customHeight="1">
      <c r="B157" s="66"/>
      <c r="C157" s="67"/>
      <c r="D157" s="69"/>
      <c r="E157" s="69"/>
      <c r="F157" s="69"/>
      <c r="G157" s="69"/>
      <c r="H157" s="122"/>
      <c r="I157" s="79"/>
      <c r="J157" s="49"/>
      <c r="K157" s="49"/>
      <c r="L157" s="50"/>
      <c r="M157" s="72"/>
      <c r="N157" s="72"/>
      <c r="O157" s="49"/>
      <c r="R157" s="109" t="s">
        <v>87</v>
      </c>
      <c r="S157" s="115" t="s">
        <v>55</v>
      </c>
      <c r="T157" s="56" t="s">
        <v>109</v>
      </c>
      <c r="U157" s="56" t="s">
        <v>105</v>
      </c>
      <c r="V157" s="56" t="s">
        <v>109</v>
      </c>
      <c r="W157" s="56" t="s">
        <v>105</v>
      </c>
      <c r="X157" s="56" t="s">
        <v>109</v>
      </c>
      <c r="Y157" s="56" t="s">
        <v>105</v>
      </c>
    </row>
    <row r="158" spans="2:25" s="90" customFormat="1" ht="12.95" customHeight="1">
      <c r="B158" s="66"/>
      <c r="C158" s="67"/>
      <c r="D158" s="69"/>
      <c r="E158" s="69"/>
      <c r="F158" s="69"/>
      <c r="G158" s="69"/>
      <c r="H158" s="122"/>
      <c r="I158" s="79"/>
      <c r="J158" s="49"/>
      <c r="K158" s="49"/>
      <c r="L158" s="50"/>
      <c r="M158" s="72"/>
      <c r="N158" s="72"/>
      <c r="O158" s="49"/>
      <c r="R158" s="110" t="e">
        <f>#REF!</f>
        <v>#REF!</v>
      </c>
      <c r="S158" s="115" t="e">
        <f>#REF!</f>
        <v>#REF!</v>
      </c>
      <c r="T158" s="105" t="e">
        <f>#REF!</f>
        <v>#REF!</v>
      </c>
      <c r="U158" s="105" t="e">
        <f>#REF!</f>
        <v>#REF!</v>
      </c>
      <c r="V158" s="105" t="e">
        <f>#REF!</f>
        <v>#REF!</v>
      </c>
      <c r="W158" s="105" t="e">
        <f>#REF!</f>
        <v>#REF!</v>
      </c>
      <c r="X158" s="105" t="e">
        <f>#REF!</f>
        <v>#REF!</v>
      </c>
      <c r="Y158" s="105" t="e">
        <f>#REF!</f>
        <v>#REF!</v>
      </c>
    </row>
    <row r="159" spans="2:25" s="90" customFormat="1" ht="12.95" customHeight="1">
      <c r="B159" s="66"/>
      <c r="C159" s="67"/>
      <c r="D159" s="69"/>
      <c r="E159" s="69"/>
      <c r="F159" s="69"/>
      <c r="G159" s="69"/>
      <c r="H159" s="122"/>
      <c r="I159" s="79"/>
      <c r="J159" s="49"/>
      <c r="K159" s="49"/>
      <c r="L159" s="50"/>
      <c r="M159" s="72"/>
      <c r="N159" s="72"/>
      <c r="O159" s="49"/>
      <c r="R159" s="110" t="e">
        <f>#REF!</f>
        <v>#REF!</v>
      </c>
      <c r="S159" s="115" t="e">
        <f>#REF!</f>
        <v>#REF!</v>
      </c>
      <c r="T159" s="105" t="e">
        <f>#REF!</f>
        <v>#REF!</v>
      </c>
      <c r="U159" s="105" t="e">
        <f>#REF!</f>
        <v>#REF!</v>
      </c>
      <c r="V159" s="105" t="e">
        <f>#REF!</f>
        <v>#REF!</v>
      </c>
      <c r="W159" s="105" t="e">
        <f>#REF!</f>
        <v>#REF!</v>
      </c>
      <c r="X159" s="105" t="e">
        <f>#REF!</f>
        <v>#REF!</v>
      </c>
      <c r="Y159" s="105" t="e">
        <f>#REF!</f>
        <v>#REF!</v>
      </c>
    </row>
    <row r="160" spans="2:25" s="90" customFormat="1" ht="12.95" customHeight="1">
      <c r="B160" s="66"/>
      <c r="C160" s="67"/>
      <c r="D160" s="69"/>
      <c r="E160" s="69"/>
      <c r="F160" s="69"/>
      <c r="G160" s="69"/>
      <c r="H160" s="122"/>
      <c r="I160" s="79"/>
      <c r="J160" s="49"/>
      <c r="K160" s="49"/>
      <c r="L160" s="50"/>
      <c r="M160" s="72"/>
      <c r="N160" s="72"/>
      <c r="O160" s="49"/>
      <c r="R160" s="110" t="e">
        <f>#REF!</f>
        <v>#REF!</v>
      </c>
      <c r="S160" s="115" t="e">
        <f>#REF!</f>
        <v>#REF!</v>
      </c>
      <c r="T160" s="105" t="e">
        <f>#REF!</f>
        <v>#REF!</v>
      </c>
      <c r="U160" s="105" t="e">
        <f>#REF!</f>
        <v>#REF!</v>
      </c>
      <c r="V160" s="105" t="e">
        <f>#REF!</f>
        <v>#REF!</v>
      </c>
      <c r="W160" s="105" t="e">
        <f>#REF!</f>
        <v>#REF!</v>
      </c>
      <c r="X160" s="105" t="e">
        <f>#REF!</f>
        <v>#REF!</v>
      </c>
      <c r="Y160" s="105" t="e">
        <f>#REF!</f>
        <v>#REF!</v>
      </c>
    </row>
    <row r="161" spans="2:25" s="90" customFormat="1" ht="12.95" customHeight="1">
      <c r="B161" s="66"/>
      <c r="C161" s="67"/>
      <c r="D161" s="69"/>
      <c r="E161" s="69"/>
      <c r="F161" s="69"/>
      <c r="G161" s="69"/>
      <c r="H161" s="122"/>
      <c r="I161" s="79"/>
      <c r="J161" s="49"/>
      <c r="K161" s="49"/>
      <c r="L161" s="50"/>
      <c r="M161" s="72"/>
      <c r="N161" s="72"/>
      <c r="O161" s="49"/>
      <c r="R161" s="110" t="e">
        <f>#REF!</f>
        <v>#REF!</v>
      </c>
      <c r="S161" s="115" t="e">
        <f>#REF!</f>
        <v>#REF!</v>
      </c>
      <c r="T161" s="105" t="e">
        <f>#REF!</f>
        <v>#REF!</v>
      </c>
      <c r="U161" s="105" t="e">
        <f>#REF!</f>
        <v>#REF!</v>
      </c>
      <c r="V161" s="105" t="e">
        <f>#REF!</f>
        <v>#REF!</v>
      </c>
      <c r="W161" s="105" t="e">
        <f>#REF!</f>
        <v>#REF!</v>
      </c>
      <c r="X161" s="105" t="e">
        <f>#REF!</f>
        <v>#REF!</v>
      </c>
      <c r="Y161" s="105" t="e">
        <f>#REF!</f>
        <v>#REF!</v>
      </c>
    </row>
    <row r="162" spans="2:25" s="90" customFormat="1" ht="12.95" customHeight="1">
      <c r="B162" s="66"/>
      <c r="C162" s="67"/>
      <c r="D162" s="69"/>
      <c r="E162" s="69"/>
      <c r="F162" s="69"/>
      <c r="G162" s="69"/>
      <c r="H162" s="122"/>
      <c r="I162" s="79"/>
      <c r="J162" s="49"/>
      <c r="K162" s="49"/>
      <c r="L162" s="50"/>
      <c r="M162" s="72"/>
      <c r="N162" s="72"/>
      <c r="O162" s="49"/>
      <c r="R162"/>
      <c r="S162"/>
      <c r="T162"/>
      <c r="U162"/>
      <c r="V162"/>
      <c r="W162"/>
      <c r="X162"/>
      <c r="Y162"/>
    </row>
    <row r="163" spans="2:25" s="90" customFormat="1" ht="12.95" customHeight="1">
      <c r="B163" s="66"/>
      <c r="C163" s="67"/>
      <c r="D163" s="69"/>
      <c r="E163" s="69"/>
      <c r="F163" s="69"/>
      <c r="G163" s="69"/>
      <c r="H163" s="122"/>
      <c r="I163" s="79"/>
      <c r="J163" s="49"/>
      <c r="K163" s="49"/>
      <c r="L163" s="50"/>
      <c r="M163" s="72"/>
      <c r="N163" s="72"/>
      <c r="O163" s="49"/>
      <c r="R163" s="44"/>
      <c r="S163" s="47"/>
      <c r="T163" s="234" t="s">
        <v>106</v>
      </c>
      <c r="U163" s="234"/>
      <c r="V163" s="234" t="s">
        <v>107</v>
      </c>
      <c r="W163" s="234"/>
      <c r="X163" s="234" t="s">
        <v>108</v>
      </c>
      <c r="Y163" s="234"/>
    </row>
    <row r="164" spans="2:25" s="90" customFormat="1" ht="12.95" customHeight="1">
      <c r="B164" s="66"/>
      <c r="C164" s="67"/>
      <c r="D164" s="69"/>
      <c r="E164" s="69"/>
      <c r="F164" s="69"/>
      <c r="G164" s="69"/>
      <c r="H164" s="122"/>
      <c r="I164" s="79"/>
      <c r="J164" s="49"/>
      <c r="K164" s="49"/>
      <c r="L164" s="50"/>
      <c r="M164" s="72"/>
      <c r="N164" s="72"/>
      <c r="O164" s="49"/>
      <c r="R164" s="109" t="s">
        <v>88</v>
      </c>
      <c r="S164" s="115" t="s">
        <v>55</v>
      </c>
      <c r="T164" s="56" t="s">
        <v>109</v>
      </c>
      <c r="U164" s="56" t="s">
        <v>105</v>
      </c>
      <c r="V164" s="56" t="s">
        <v>109</v>
      </c>
      <c r="W164" s="56" t="s">
        <v>105</v>
      </c>
      <c r="X164" s="56" t="s">
        <v>109</v>
      </c>
      <c r="Y164" s="56" t="s">
        <v>105</v>
      </c>
    </row>
    <row r="165" spans="2:25" s="90" customFormat="1" ht="12.95" customHeight="1">
      <c r="B165" s="66"/>
      <c r="C165" s="67"/>
      <c r="D165" s="69"/>
      <c r="E165" s="69"/>
      <c r="F165" s="69"/>
      <c r="G165" s="69"/>
      <c r="H165" s="122"/>
      <c r="I165" s="79"/>
      <c r="J165" s="49"/>
      <c r="K165" s="49"/>
      <c r="L165" s="50"/>
      <c r="M165" s="72"/>
      <c r="N165" s="72"/>
      <c r="O165" s="49"/>
      <c r="R165" s="110" t="e">
        <f>#REF!</f>
        <v>#REF!</v>
      </c>
      <c r="S165" s="115" t="e">
        <f>#REF!</f>
        <v>#REF!</v>
      </c>
      <c r="T165" s="105" t="e">
        <f>#REF!</f>
        <v>#REF!</v>
      </c>
      <c r="U165" s="105" t="e">
        <f>#REF!</f>
        <v>#REF!</v>
      </c>
      <c r="V165" s="105" t="e">
        <f>#REF!</f>
        <v>#REF!</v>
      </c>
      <c r="W165" s="105" t="e">
        <f>#REF!</f>
        <v>#REF!</v>
      </c>
      <c r="X165" s="105" t="e">
        <f>#REF!</f>
        <v>#REF!</v>
      </c>
      <c r="Y165" s="105" t="e">
        <f>#REF!</f>
        <v>#REF!</v>
      </c>
    </row>
    <row r="166" spans="2:25" s="90" customFormat="1" ht="12.95" customHeight="1">
      <c r="B166" s="66"/>
      <c r="C166" s="67"/>
      <c r="D166" s="69"/>
      <c r="E166" s="69"/>
      <c r="F166" s="69"/>
      <c r="G166" s="69"/>
      <c r="H166" s="122"/>
      <c r="I166" s="79"/>
      <c r="J166" s="49"/>
      <c r="K166" s="49"/>
      <c r="L166" s="50"/>
      <c r="M166" s="72"/>
      <c r="N166" s="72"/>
      <c r="O166" s="49"/>
      <c r="R166" s="110" t="e">
        <f>#REF!</f>
        <v>#REF!</v>
      </c>
      <c r="S166" s="115" t="e">
        <f>#REF!</f>
        <v>#REF!</v>
      </c>
      <c r="T166" s="105" t="e">
        <f>#REF!</f>
        <v>#REF!</v>
      </c>
      <c r="U166" s="105" t="e">
        <f>#REF!</f>
        <v>#REF!</v>
      </c>
      <c r="V166" s="105" t="e">
        <f>#REF!</f>
        <v>#REF!</v>
      </c>
      <c r="W166" s="105" t="e">
        <f>#REF!</f>
        <v>#REF!</v>
      </c>
      <c r="X166" s="105" t="e">
        <f>#REF!</f>
        <v>#REF!</v>
      </c>
      <c r="Y166" s="105" t="e">
        <f>#REF!</f>
        <v>#REF!</v>
      </c>
    </row>
    <row r="167" spans="2:25" s="90" customFormat="1" ht="12.95" customHeight="1">
      <c r="B167" s="66"/>
      <c r="C167" s="67"/>
      <c r="D167" s="69"/>
      <c r="E167" s="69"/>
      <c r="F167" s="69"/>
      <c r="G167" s="69"/>
      <c r="H167" s="122"/>
      <c r="I167" s="79"/>
      <c r="J167" s="49"/>
      <c r="K167" s="49"/>
      <c r="L167" s="50"/>
      <c r="M167" s="72"/>
      <c r="N167" s="72"/>
      <c r="O167" s="49"/>
      <c r="R167" s="110" t="e">
        <f>#REF!</f>
        <v>#REF!</v>
      </c>
      <c r="S167" s="115" t="e">
        <f>#REF!</f>
        <v>#REF!</v>
      </c>
      <c r="T167" s="105" t="e">
        <f>#REF!</f>
        <v>#REF!</v>
      </c>
      <c r="U167" s="105" t="e">
        <f>#REF!</f>
        <v>#REF!</v>
      </c>
      <c r="V167" s="105" t="e">
        <f>#REF!</f>
        <v>#REF!</v>
      </c>
      <c r="W167" s="105" t="e">
        <f>#REF!</f>
        <v>#REF!</v>
      </c>
      <c r="X167" s="105" t="e">
        <f>#REF!</f>
        <v>#REF!</v>
      </c>
      <c r="Y167" s="105" t="e">
        <f>#REF!</f>
        <v>#REF!</v>
      </c>
    </row>
    <row r="168" spans="2:25" s="90" customFormat="1" ht="12.95" customHeight="1">
      <c r="B168" s="66"/>
      <c r="C168" s="67"/>
      <c r="D168" s="69"/>
      <c r="E168" s="69"/>
      <c r="F168" s="69"/>
      <c r="G168" s="69"/>
      <c r="H168" s="122"/>
      <c r="I168" s="79"/>
      <c r="J168" s="49"/>
      <c r="K168" s="49"/>
      <c r="L168" s="50"/>
      <c r="M168" s="72"/>
      <c r="N168" s="72"/>
      <c r="O168" s="49"/>
      <c r="R168" s="110" t="e">
        <f>#REF!</f>
        <v>#REF!</v>
      </c>
      <c r="S168" s="115" t="e">
        <f>#REF!</f>
        <v>#REF!</v>
      </c>
      <c r="T168" s="105" t="e">
        <f>#REF!</f>
        <v>#REF!</v>
      </c>
      <c r="U168" s="105" t="e">
        <f>#REF!</f>
        <v>#REF!</v>
      </c>
      <c r="V168" s="105" t="e">
        <f>#REF!</f>
        <v>#REF!</v>
      </c>
      <c r="W168" s="105" t="e">
        <f>#REF!</f>
        <v>#REF!</v>
      </c>
      <c r="X168" s="105" t="e">
        <f>#REF!</f>
        <v>#REF!</v>
      </c>
      <c r="Y168" s="105" t="e">
        <f>#REF!</f>
        <v>#REF!</v>
      </c>
    </row>
    <row r="169" spans="2:25" s="90" customFormat="1" ht="12.95" customHeight="1">
      <c r="B169" s="66"/>
      <c r="C169" s="67"/>
      <c r="D169" s="69"/>
      <c r="E169" s="69"/>
      <c r="F169" s="69"/>
      <c r="G169" s="69"/>
      <c r="H169" s="122"/>
      <c r="I169" s="79"/>
      <c r="J169" s="49"/>
      <c r="K169" s="49"/>
      <c r="L169" s="50"/>
      <c r="M169" s="72"/>
      <c r="N169" s="72"/>
      <c r="O169" s="49"/>
      <c r="R169"/>
      <c r="S169"/>
      <c r="T169"/>
      <c r="U169"/>
      <c r="V169"/>
      <c r="W169"/>
      <c r="X169"/>
      <c r="Y169"/>
    </row>
    <row r="170" spans="2:25" s="90" customFormat="1" ht="12.95" customHeight="1">
      <c r="B170" s="66"/>
      <c r="C170" s="67"/>
      <c r="D170" s="69"/>
      <c r="E170" s="69"/>
      <c r="F170" s="69"/>
      <c r="G170" s="69"/>
      <c r="H170" s="122"/>
      <c r="I170" s="79"/>
      <c r="J170" s="49"/>
      <c r="K170" s="49"/>
      <c r="L170" s="50"/>
      <c r="M170" s="72"/>
      <c r="N170" s="72"/>
      <c r="O170" s="49"/>
      <c r="R170" s="44"/>
      <c r="S170" s="47"/>
      <c r="T170" s="234" t="s">
        <v>106</v>
      </c>
      <c r="U170" s="234"/>
      <c r="V170" s="234" t="s">
        <v>107</v>
      </c>
      <c r="W170" s="234"/>
      <c r="X170" s="234" t="s">
        <v>108</v>
      </c>
      <c r="Y170" s="234"/>
    </row>
    <row r="171" spans="2:25" s="90" customFormat="1" ht="12.95" customHeight="1">
      <c r="B171" s="66"/>
      <c r="C171" s="67"/>
      <c r="D171" s="69"/>
      <c r="E171" s="69"/>
      <c r="F171" s="69"/>
      <c r="G171" s="69"/>
      <c r="H171" s="122"/>
      <c r="I171" s="79"/>
      <c r="J171" s="49"/>
      <c r="K171" s="49"/>
      <c r="L171" s="50"/>
      <c r="M171" s="72"/>
      <c r="N171" s="72"/>
      <c r="O171" s="49"/>
      <c r="R171" s="109" t="s">
        <v>89</v>
      </c>
      <c r="S171" s="115" t="s">
        <v>55</v>
      </c>
      <c r="T171" s="56" t="s">
        <v>109</v>
      </c>
      <c r="U171" s="56" t="s">
        <v>105</v>
      </c>
      <c r="V171" s="56" t="s">
        <v>109</v>
      </c>
      <c r="W171" s="56" t="s">
        <v>105</v>
      </c>
      <c r="X171" s="56" t="s">
        <v>109</v>
      </c>
      <c r="Y171" s="56" t="s">
        <v>105</v>
      </c>
    </row>
    <row r="172" spans="2:25" s="90" customFormat="1" ht="12.95" customHeight="1">
      <c r="B172" s="66"/>
      <c r="C172" s="67"/>
      <c r="D172" s="69"/>
      <c r="E172" s="69"/>
      <c r="F172" s="69"/>
      <c r="G172" s="69"/>
      <c r="H172" s="122"/>
      <c r="I172" s="79"/>
      <c r="J172" s="49"/>
      <c r="K172" s="49"/>
      <c r="L172" s="50"/>
      <c r="M172" s="72"/>
      <c r="N172" s="72"/>
      <c r="O172" s="49"/>
      <c r="R172" s="110" t="e">
        <f>#REF!</f>
        <v>#REF!</v>
      </c>
      <c r="S172" s="115" t="e">
        <f>#REF!</f>
        <v>#REF!</v>
      </c>
      <c r="T172" s="105" t="e">
        <f>#REF!</f>
        <v>#REF!</v>
      </c>
      <c r="U172" s="105" t="e">
        <f>#REF!</f>
        <v>#REF!</v>
      </c>
      <c r="V172" s="105" t="e">
        <f>#REF!</f>
        <v>#REF!</v>
      </c>
      <c r="W172" s="105" t="e">
        <f>#REF!</f>
        <v>#REF!</v>
      </c>
      <c r="X172" s="105" t="e">
        <f>#REF!</f>
        <v>#REF!</v>
      </c>
      <c r="Y172" s="105" t="e">
        <f>#REF!</f>
        <v>#REF!</v>
      </c>
    </row>
    <row r="173" spans="2:25" s="90" customFormat="1" ht="12.95" customHeight="1">
      <c r="B173" s="66"/>
      <c r="C173" s="67"/>
      <c r="D173" s="69"/>
      <c r="E173" s="69"/>
      <c r="F173" s="69"/>
      <c r="G173" s="69"/>
      <c r="H173" s="122"/>
      <c r="I173" s="79"/>
      <c r="J173" s="49"/>
      <c r="K173" s="49"/>
      <c r="L173" s="50"/>
      <c r="M173" s="72"/>
      <c r="N173" s="72"/>
      <c r="O173" s="49"/>
      <c r="R173" s="110" t="e">
        <f>#REF!</f>
        <v>#REF!</v>
      </c>
      <c r="S173" s="115" t="e">
        <f>#REF!</f>
        <v>#REF!</v>
      </c>
      <c r="T173" s="105" t="e">
        <f>#REF!</f>
        <v>#REF!</v>
      </c>
      <c r="U173" s="105" t="e">
        <f>#REF!</f>
        <v>#REF!</v>
      </c>
      <c r="V173" s="105" t="e">
        <f>#REF!</f>
        <v>#REF!</v>
      </c>
      <c r="W173" s="105" t="e">
        <f>#REF!</f>
        <v>#REF!</v>
      </c>
      <c r="X173" s="105" t="e">
        <f>#REF!</f>
        <v>#REF!</v>
      </c>
      <c r="Y173" s="105" t="e">
        <f>#REF!</f>
        <v>#REF!</v>
      </c>
    </row>
    <row r="174" spans="2:25" s="90" customFormat="1" ht="12.95" customHeight="1">
      <c r="B174" s="66"/>
      <c r="C174" s="67"/>
      <c r="D174" s="69"/>
      <c r="E174" s="69"/>
      <c r="F174" s="69"/>
      <c r="G174" s="69"/>
      <c r="H174" s="122"/>
      <c r="I174" s="79"/>
      <c r="J174" s="49"/>
      <c r="K174" s="49"/>
      <c r="L174" s="50"/>
      <c r="M174" s="72"/>
      <c r="N174" s="72"/>
      <c r="O174" s="49"/>
      <c r="R174" s="110" t="e">
        <f>#REF!</f>
        <v>#REF!</v>
      </c>
      <c r="S174" s="115" t="e">
        <f>#REF!</f>
        <v>#REF!</v>
      </c>
      <c r="T174" s="105" t="e">
        <f>#REF!</f>
        <v>#REF!</v>
      </c>
      <c r="U174" s="105" t="e">
        <f>#REF!</f>
        <v>#REF!</v>
      </c>
      <c r="V174" s="105" t="e">
        <f>#REF!</f>
        <v>#REF!</v>
      </c>
      <c r="W174" s="105" t="e">
        <f>#REF!</f>
        <v>#REF!</v>
      </c>
      <c r="X174" s="105" t="e">
        <f>#REF!</f>
        <v>#REF!</v>
      </c>
      <c r="Y174" s="105" t="e">
        <f>#REF!</f>
        <v>#REF!</v>
      </c>
    </row>
    <row r="175" spans="2:25" s="90" customFormat="1" ht="12.95" customHeight="1">
      <c r="B175" s="66"/>
      <c r="C175" s="67"/>
      <c r="D175" s="69"/>
      <c r="E175" s="69"/>
      <c r="F175" s="69"/>
      <c r="G175" s="69"/>
      <c r="H175" s="122"/>
      <c r="I175" s="79"/>
      <c r="J175" s="49"/>
      <c r="K175" s="49"/>
      <c r="L175" s="50"/>
      <c r="M175" s="72"/>
      <c r="N175" s="72"/>
      <c r="O175" s="49"/>
      <c r="R175" s="110" t="e">
        <f>#REF!</f>
        <v>#REF!</v>
      </c>
      <c r="S175" s="115" t="e">
        <f>#REF!</f>
        <v>#REF!</v>
      </c>
      <c r="T175" s="105" t="e">
        <f>#REF!</f>
        <v>#REF!</v>
      </c>
      <c r="U175" s="105" t="e">
        <f>#REF!</f>
        <v>#REF!</v>
      </c>
      <c r="V175" s="105" t="e">
        <f>#REF!</f>
        <v>#REF!</v>
      </c>
      <c r="W175" s="105" t="e">
        <f>#REF!</f>
        <v>#REF!</v>
      </c>
      <c r="X175" s="105" t="e">
        <f>#REF!</f>
        <v>#REF!</v>
      </c>
      <c r="Y175" s="105" t="e">
        <f>#REF!</f>
        <v>#REF!</v>
      </c>
    </row>
    <row r="176" spans="2:25" s="90" customFormat="1" ht="12.95" customHeight="1">
      <c r="B176" s="66"/>
      <c r="C176" s="67"/>
      <c r="D176" s="69"/>
      <c r="E176" s="69"/>
      <c r="F176" s="69"/>
      <c r="G176" s="69"/>
      <c r="H176" s="122"/>
      <c r="I176" s="79"/>
      <c r="J176" s="49"/>
      <c r="K176" s="49"/>
      <c r="L176" s="50"/>
      <c r="M176" s="72"/>
      <c r="N176" s="72"/>
      <c r="O176" s="49"/>
      <c r="R176"/>
      <c r="S176"/>
      <c r="T176"/>
      <c r="U176"/>
      <c r="V176"/>
      <c r="W176"/>
      <c r="X176"/>
      <c r="Y176"/>
    </row>
    <row r="177" spans="2:25" s="90" customFormat="1" ht="12.95" customHeight="1">
      <c r="B177" s="66"/>
      <c r="C177" s="67"/>
      <c r="D177" s="69"/>
      <c r="E177" s="69"/>
      <c r="F177" s="69"/>
      <c r="G177" s="69"/>
      <c r="H177" s="122"/>
      <c r="I177" s="79"/>
      <c r="J177" s="49"/>
      <c r="K177" s="49"/>
      <c r="L177" s="50"/>
      <c r="M177" s="72"/>
      <c r="N177" s="72"/>
      <c r="O177" s="49"/>
      <c r="R177" s="44"/>
      <c r="S177" s="47"/>
      <c r="T177" s="261" t="s">
        <v>106</v>
      </c>
      <c r="U177" s="262"/>
      <c r="V177" s="261" t="s">
        <v>107</v>
      </c>
      <c r="W177" s="262"/>
      <c r="X177" s="261" t="s">
        <v>108</v>
      </c>
      <c r="Y177" s="262"/>
    </row>
    <row r="178" spans="2:25" s="90" customFormat="1" ht="12.95" customHeight="1">
      <c r="B178" s="66"/>
      <c r="C178" s="67"/>
      <c r="D178" s="69"/>
      <c r="E178" s="69"/>
      <c r="F178" s="69"/>
      <c r="G178" s="69"/>
      <c r="H178" s="122"/>
      <c r="I178" s="79"/>
      <c r="J178" s="49"/>
      <c r="K178" s="49"/>
      <c r="L178" s="50"/>
      <c r="M178" s="72"/>
      <c r="N178" s="72"/>
      <c r="O178" s="49"/>
      <c r="R178" s="109" t="s">
        <v>90</v>
      </c>
      <c r="S178" s="115" t="s">
        <v>55</v>
      </c>
      <c r="T178" s="56" t="s">
        <v>109</v>
      </c>
      <c r="U178" s="56" t="s">
        <v>105</v>
      </c>
      <c r="V178" s="56" t="s">
        <v>109</v>
      </c>
      <c r="W178" s="56" t="s">
        <v>105</v>
      </c>
      <c r="X178" s="56" t="s">
        <v>109</v>
      </c>
      <c r="Y178" s="56" t="s">
        <v>105</v>
      </c>
    </row>
    <row r="179" spans="2:25" s="90" customFormat="1" ht="12.95" customHeight="1">
      <c r="B179" s="66"/>
      <c r="C179" s="67"/>
      <c r="D179" s="69"/>
      <c r="E179" s="69"/>
      <c r="F179" s="69"/>
      <c r="G179" s="69"/>
      <c r="H179" s="122"/>
      <c r="I179" s="79"/>
      <c r="J179" s="49"/>
      <c r="K179" s="49"/>
      <c r="L179" s="50"/>
      <c r="M179" s="72"/>
      <c r="N179" s="72"/>
      <c r="O179" s="49"/>
      <c r="R179" s="110" t="e">
        <f>#REF!</f>
        <v>#REF!</v>
      </c>
      <c r="S179" s="115" t="e">
        <f>#REF!</f>
        <v>#REF!</v>
      </c>
      <c r="T179" s="105" t="e">
        <f>#REF!</f>
        <v>#REF!</v>
      </c>
      <c r="U179" s="105" t="e">
        <f>#REF!</f>
        <v>#REF!</v>
      </c>
      <c r="V179" s="105" t="e">
        <f>#REF!</f>
        <v>#REF!</v>
      </c>
      <c r="W179" s="105" t="e">
        <f>#REF!</f>
        <v>#REF!</v>
      </c>
      <c r="X179" s="105" t="e">
        <f>#REF!</f>
        <v>#REF!</v>
      </c>
      <c r="Y179" s="105" t="e">
        <f>#REF!</f>
        <v>#REF!</v>
      </c>
    </row>
    <row r="180" spans="2:25" s="90" customFormat="1" ht="12.95" customHeight="1">
      <c r="B180" s="66"/>
      <c r="C180" s="67"/>
      <c r="D180" s="69"/>
      <c r="E180" s="69"/>
      <c r="F180" s="69"/>
      <c r="G180" s="69"/>
      <c r="H180" s="122"/>
      <c r="I180" s="79"/>
      <c r="J180" s="49"/>
      <c r="K180" s="49"/>
      <c r="L180" s="50"/>
      <c r="M180" s="72"/>
      <c r="N180" s="72"/>
      <c r="O180" s="49"/>
      <c r="R180" s="110" t="e">
        <f>#REF!</f>
        <v>#REF!</v>
      </c>
      <c r="S180" s="115" t="e">
        <f>#REF!</f>
        <v>#REF!</v>
      </c>
      <c r="T180" s="105" t="e">
        <f>#REF!</f>
        <v>#REF!</v>
      </c>
      <c r="U180" s="105" t="e">
        <f>#REF!</f>
        <v>#REF!</v>
      </c>
      <c r="V180" s="105" t="e">
        <f>#REF!</f>
        <v>#REF!</v>
      </c>
      <c r="W180" s="105" t="e">
        <f>#REF!</f>
        <v>#REF!</v>
      </c>
      <c r="X180" s="105" t="e">
        <f>#REF!</f>
        <v>#REF!</v>
      </c>
      <c r="Y180" s="105" t="e">
        <f>#REF!</f>
        <v>#REF!</v>
      </c>
    </row>
    <row r="181" spans="2:25" s="90" customFormat="1" ht="12.95" customHeight="1">
      <c r="B181" s="66"/>
      <c r="C181" s="67"/>
      <c r="D181" s="69"/>
      <c r="E181" s="69"/>
      <c r="F181" s="69"/>
      <c r="G181" s="69"/>
      <c r="H181" s="122"/>
      <c r="I181" s="79"/>
      <c r="J181" s="49"/>
      <c r="K181" s="49"/>
      <c r="L181" s="50"/>
      <c r="M181" s="72"/>
      <c r="N181" s="72"/>
      <c r="O181" s="49"/>
      <c r="R181" s="110" t="e">
        <f>#REF!</f>
        <v>#REF!</v>
      </c>
      <c r="S181" s="115" t="e">
        <f>#REF!</f>
        <v>#REF!</v>
      </c>
      <c r="T181" s="105" t="e">
        <f>#REF!</f>
        <v>#REF!</v>
      </c>
      <c r="U181" s="105" t="e">
        <f>#REF!</f>
        <v>#REF!</v>
      </c>
      <c r="V181" s="105" t="e">
        <f>#REF!</f>
        <v>#REF!</v>
      </c>
      <c r="W181" s="105" t="e">
        <f>#REF!</f>
        <v>#REF!</v>
      </c>
      <c r="X181" s="105" t="e">
        <f>#REF!</f>
        <v>#REF!</v>
      </c>
      <c r="Y181" s="105" t="e">
        <f>#REF!</f>
        <v>#REF!</v>
      </c>
    </row>
    <row r="182" spans="2:25" s="90" customFormat="1" ht="12.95" customHeight="1">
      <c r="B182" s="66"/>
      <c r="C182" s="67"/>
      <c r="D182" s="69"/>
      <c r="E182" s="69"/>
      <c r="F182" s="69"/>
      <c r="G182" s="69"/>
      <c r="H182" s="122"/>
      <c r="I182" s="79"/>
      <c r="J182" s="49"/>
      <c r="K182" s="49"/>
      <c r="L182" s="50"/>
      <c r="M182" s="72"/>
      <c r="N182" s="72"/>
      <c r="O182" s="49"/>
      <c r="R182" s="110" t="e">
        <f>#REF!</f>
        <v>#REF!</v>
      </c>
      <c r="S182" s="115" t="e">
        <f>#REF!</f>
        <v>#REF!</v>
      </c>
      <c r="T182" s="105" t="e">
        <f>#REF!</f>
        <v>#REF!</v>
      </c>
      <c r="U182" s="105" t="e">
        <f>#REF!</f>
        <v>#REF!</v>
      </c>
      <c r="V182" s="105" t="e">
        <f>#REF!</f>
        <v>#REF!</v>
      </c>
      <c r="W182" s="105" t="e">
        <f>#REF!</f>
        <v>#REF!</v>
      </c>
      <c r="X182" s="105" t="e">
        <f>#REF!</f>
        <v>#REF!</v>
      </c>
      <c r="Y182" s="105" t="e">
        <f>#REF!</f>
        <v>#REF!</v>
      </c>
    </row>
    <row r="183" spans="2:25" s="90" customFormat="1" ht="12.95" customHeight="1">
      <c r="B183" s="66"/>
      <c r="C183" s="67"/>
      <c r="D183" s="69"/>
      <c r="E183" s="69"/>
      <c r="F183" s="69"/>
      <c r="G183" s="69"/>
      <c r="H183" s="122"/>
      <c r="I183" s="79"/>
      <c r="J183" s="49"/>
      <c r="K183" s="49"/>
      <c r="L183" s="50"/>
      <c r="M183" s="72"/>
      <c r="N183" s="72"/>
      <c r="O183" s="49"/>
      <c r="R183"/>
      <c r="S183"/>
      <c r="T183"/>
      <c r="U183"/>
      <c r="V183"/>
      <c r="W183"/>
      <c r="X183"/>
      <c r="Y183"/>
    </row>
    <row r="184" spans="2:25" s="90" customFormat="1" ht="12.95" customHeight="1">
      <c r="B184" s="66"/>
      <c r="C184" s="67"/>
      <c r="D184" s="69"/>
      <c r="E184" s="69"/>
      <c r="F184" s="69"/>
      <c r="G184" s="69"/>
      <c r="H184" s="122"/>
      <c r="I184" s="79"/>
      <c r="J184" s="49"/>
      <c r="K184" s="49"/>
      <c r="L184" s="50"/>
      <c r="M184" s="72"/>
      <c r="N184" s="72"/>
      <c r="O184" s="49"/>
      <c r="R184" s="44"/>
      <c r="S184" s="47"/>
      <c r="T184" s="261" t="s">
        <v>106</v>
      </c>
      <c r="U184" s="262"/>
      <c r="V184" s="261" t="s">
        <v>107</v>
      </c>
      <c r="W184" s="262"/>
      <c r="X184" s="261" t="s">
        <v>108</v>
      </c>
      <c r="Y184" s="262"/>
    </row>
    <row r="185" spans="2:25" s="90" customFormat="1" ht="12.95" customHeight="1">
      <c r="B185" s="66"/>
      <c r="C185" s="67"/>
      <c r="D185" s="69"/>
      <c r="E185" s="69"/>
      <c r="F185" s="69"/>
      <c r="G185" s="69"/>
      <c r="H185" s="122"/>
      <c r="I185" s="79"/>
      <c r="J185" s="49"/>
      <c r="K185" s="49"/>
      <c r="L185" s="50"/>
      <c r="M185" s="72"/>
      <c r="N185" s="72"/>
      <c r="O185" s="49"/>
      <c r="R185" s="109" t="s">
        <v>91</v>
      </c>
      <c r="S185" s="115" t="s">
        <v>55</v>
      </c>
      <c r="T185" s="56" t="s">
        <v>109</v>
      </c>
      <c r="U185" s="56" t="s">
        <v>105</v>
      </c>
      <c r="V185" s="56" t="s">
        <v>109</v>
      </c>
      <c r="W185" s="56" t="s">
        <v>105</v>
      </c>
      <c r="X185" s="56" t="s">
        <v>109</v>
      </c>
      <c r="Y185" s="56" t="s">
        <v>105</v>
      </c>
    </row>
    <row r="186" spans="2:25" s="90" customFormat="1" ht="12.95" customHeight="1">
      <c r="B186" s="66"/>
      <c r="C186" s="67"/>
      <c r="D186" s="69"/>
      <c r="E186" s="69"/>
      <c r="F186" s="69"/>
      <c r="G186" s="69"/>
      <c r="H186" s="122"/>
      <c r="I186" s="79"/>
      <c r="J186" s="49"/>
      <c r="K186" s="49"/>
      <c r="L186" s="50"/>
      <c r="M186" s="72"/>
      <c r="N186" s="72"/>
      <c r="O186" s="49"/>
      <c r="R186" s="110" t="e">
        <f>#REF!</f>
        <v>#REF!</v>
      </c>
      <c r="S186" s="115" t="e">
        <f>#REF!</f>
        <v>#REF!</v>
      </c>
      <c r="T186" s="105" t="e">
        <f>#REF!</f>
        <v>#REF!</v>
      </c>
      <c r="U186" s="105" t="e">
        <f>#REF!</f>
        <v>#REF!</v>
      </c>
      <c r="V186" s="105" t="e">
        <f>#REF!</f>
        <v>#REF!</v>
      </c>
      <c r="W186" s="105" t="e">
        <f>#REF!</f>
        <v>#REF!</v>
      </c>
      <c r="X186" s="105" t="e">
        <f>#REF!</f>
        <v>#REF!</v>
      </c>
      <c r="Y186" s="105" t="e">
        <f>#REF!</f>
        <v>#REF!</v>
      </c>
    </row>
    <row r="187" spans="2:25" s="90" customFormat="1" ht="12.95" customHeight="1">
      <c r="B187" s="66"/>
      <c r="C187" s="67"/>
      <c r="D187" s="69"/>
      <c r="E187" s="69"/>
      <c r="F187" s="69"/>
      <c r="G187" s="69"/>
      <c r="H187" s="122"/>
      <c r="I187" s="79"/>
      <c r="J187" s="49"/>
      <c r="K187" s="49"/>
      <c r="L187" s="50"/>
      <c r="M187" s="72"/>
      <c r="N187" s="72"/>
      <c r="O187" s="49"/>
      <c r="R187" s="110" t="e">
        <f>#REF!</f>
        <v>#REF!</v>
      </c>
      <c r="S187" s="115" t="e">
        <f>#REF!</f>
        <v>#REF!</v>
      </c>
      <c r="T187" s="105" t="e">
        <f>#REF!</f>
        <v>#REF!</v>
      </c>
      <c r="U187" s="105" t="e">
        <f>#REF!</f>
        <v>#REF!</v>
      </c>
      <c r="V187" s="105" t="e">
        <f>#REF!</f>
        <v>#REF!</v>
      </c>
      <c r="W187" s="105" t="e">
        <f>#REF!</f>
        <v>#REF!</v>
      </c>
      <c r="X187" s="105" t="e">
        <f>#REF!</f>
        <v>#REF!</v>
      </c>
      <c r="Y187" s="105" t="e">
        <f>#REF!</f>
        <v>#REF!</v>
      </c>
    </row>
    <row r="188" spans="2:25" s="90" customFormat="1" ht="12.95" customHeight="1">
      <c r="B188" s="66"/>
      <c r="C188" s="67"/>
      <c r="D188" s="69"/>
      <c r="E188" s="69"/>
      <c r="F188" s="69"/>
      <c r="G188" s="69"/>
      <c r="H188" s="122"/>
      <c r="I188" s="79"/>
      <c r="J188" s="49"/>
      <c r="K188" s="49"/>
      <c r="L188" s="50"/>
      <c r="M188" s="72"/>
      <c r="N188" s="72"/>
      <c r="O188" s="49"/>
      <c r="R188" s="110" t="e">
        <f>#REF!</f>
        <v>#REF!</v>
      </c>
      <c r="S188" s="115" t="e">
        <f>#REF!</f>
        <v>#REF!</v>
      </c>
      <c r="T188" s="105" t="e">
        <f>#REF!</f>
        <v>#REF!</v>
      </c>
      <c r="U188" s="105" t="e">
        <f>#REF!</f>
        <v>#REF!</v>
      </c>
      <c r="V188" s="105" t="e">
        <f>#REF!</f>
        <v>#REF!</v>
      </c>
      <c r="W188" s="105" t="e">
        <f>#REF!</f>
        <v>#REF!</v>
      </c>
      <c r="X188" s="105" t="e">
        <f>#REF!</f>
        <v>#REF!</v>
      </c>
      <c r="Y188" s="105" t="e">
        <f>#REF!</f>
        <v>#REF!</v>
      </c>
    </row>
    <row r="189" spans="2:25" s="90" customFormat="1" ht="12.95" customHeight="1">
      <c r="B189" s="66"/>
      <c r="C189" s="67"/>
      <c r="D189" s="69"/>
      <c r="E189" s="69"/>
      <c r="F189" s="69"/>
      <c r="G189" s="69"/>
      <c r="H189" s="122"/>
      <c r="I189" s="79"/>
      <c r="J189" s="49"/>
      <c r="K189" s="49"/>
      <c r="L189" s="50"/>
      <c r="M189" s="72"/>
      <c r="N189" s="72"/>
      <c r="O189" s="49"/>
      <c r="R189" s="110" t="e">
        <f>#REF!</f>
        <v>#REF!</v>
      </c>
      <c r="S189" s="115" t="e">
        <f>#REF!</f>
        <v>#REF!</v>
      </c>
      <c r="T189" s="105" t="e">
        <f>#REF!</f>
        <v>#REF!</v>
      </c>
      <c r="U189" s="105" t="e">
        <f>#REF!</f>
        <v>#REF!</v>
      </c>
      <c r="V189" s="105" t="e">
        <f>#REF!</f>
        <v>#REF!</v>
      </c>
      <c r="W189" s="105" t="e">
        <f>#REF!</f>
        <v>#REF!</v>
      </c>
      <c r="X189" s="105" t="e">
        <f>#REF!</f>
        <v>#REF!</v>
      </c>
      <c r="Y189" s="105" t="e">
        <f>#REF!</f>
        <v>#REF!</v>
      </c>
    </row>
    <row r="190" spans="2:25" s="90" customFormat="1" ht="12.95" customHeight="1">
      <c r="B190" s="66"/>
      <c r="C190" s="67"/>
      <c r="D190" s="69"/>
      <c r="E190" s="69"/>
      <c r="F190" s="69"/>
      <c r="G190" s="69"/>
      <c r="H190" s="122"/>
      <c r="I190" s="79"/>
      <c r="J190" s="49"/>
      <c r="K190" s="49"/>
      <c r="L190" s="50"/>
      <c r="M190" s="72"/>
      <c r="N190" s="72"/>
      <c r="O190" s="49"/>
    </row>
    <row r="191" spans="2:25" s="90" customFormat="1" ht="12.95" customHeight="1">
      <c r="B191" s="66"/>
      <c r="C191" s="67"/>
      <c r="D191" s="69"/>
      <c r="E191" s="69"/>
      <c r="F191" s="69"/>
      <c r="G191" s="69"/>
      <c r="H191" s="122"/>
      <c r="I191" s="79"/>
      <c r="J191" s="49"/>
      <c r="K191" s="49"/>
      <c r="L191" s="50"/>
      <c r="M191" s="72"/>
      <c r="N191" s="72"/>
      <c r="O191" s="49"/>
    </row>
    <row r="192" spans="2:25" s="90" customFormat="1" ht="12.95" customHeight="1">
      <c r="B192" s="66"/>
      <c r="C192" s="67"/>
      <c r="D192" s="69"/>
      <c r="E192" s="69"/>
      <c r="F192" s="69"/>
      <c r="G192" s="69"/>
      <c r="H192" s="122"/>
      <c r="I192" s="79"/>
      <c r="J192" s="49"/>
      <c r="K192" s="49"/>
      <c r="L192" s="50"/>
      <c r="M192" s="72"/>
      <c r="N192" s="72"/>
      <c r="O192" s="49"/>
    </row>
    <row r="193" spans="2:15" s="90" customFormat="1" ht="12.95" customHeight="1">
      <c r="B193" s="66"/>
      <c r="C193" s="67"/>
      <c r="D193" s="69"/>
      <c r="E193" s="69"/>
      <c r="F193" s="69"/>
      <c r="G193" s="69"/>
      <c r="H193" s="122"/>
      <c r="I193" s="79"/>
      <c r="J193" s="49"/>
      <c r="K193" s="49"/>
      <c r="L193" s="50"/>
      <c r="M193" s="72"/>
      <c r="N193" s="72"/>
      <c r="O193" s="49"/>
    </row>
    <row r="194" spans="2:15" s="90" customFormat="1" ht="12.95" customHeight="1">
      <c r="B194" s="66"/>
      <c r="C194" s="67"/>
      <c r="D194" s="69"/>
      <c r="E194" s="69"/>
      <c r="F194" s="69"/>
      <c r="G194" s="69"/>
      <c r="H194" s="122"/>
      <c r="I194" s="79"/>
      <c r="J194" s="49"/>
      <c r="K194" s="49"/>
      <c r="L194" s="50"/>
      <c r="M194" s="72"/>
      <c r="N194" s="72"/>
      <c r="O194" s="49"/>
    </row>
    <row r="195" spans="2:15" s="90" customFormat="1" ht="12.95" customHeight="1">
      <c r="B195" s="66"/>
      <c r="C195" s="67"/>
      <c r="D195" s="69"/>
      <c r="E195" s="69"/>
      <c r="F195" s="69"/>
      <c r="G195" s="69"/>
      <c r="H195" s="122"/>
      <c r="I195" s="79"/>
      <c r="J195" s="49"/>
      <c r="K195" s="49"/>
      <c r="L195" s="50"/>
      <c r="M195" s="72"/>
      <c r="N195" s="72"/>
      <c r="O195" s="49"/>
    </row>
    <row r="196" spans="2:15" s="90" customFormat="1" ht="12.95" customHeight="1">
      <c r="B196" s="66"/>
      <c r="C196" s="67"/>
      <c r="D196" s="69"/>
      <c r="E196" s="69"/>
      <c r="F196" s="69"/>
      <c r="G196" s="69"/>
      <c r="H196" s="122"/>
      <c r="I196" s="79"/>
      <c r="J196" s="49"/>
      <c r="K196" s="49"/>
      <c r="L196" s="50"/>
      <c r="M196" s="72"/>
      <c r="N196" s="72"/>
      <c r="O196" s="49"/>
    </row>
    <row r="197" spans="2:15" s="90" customFormat="1" ht="12.95" customHeight="1">
      <c r="B197" s="66"/>
      <c r="C197" s="67"/>
      <c r="D197" s="69"/>
      <c r="E197" s="69"/>
      <c r="F197" s="69"/>
      <c r="G197" s="69"/>
      <c r="H197" s="122"/>
      <c r="I197" s="79"/>
      <c r="J197" s="49"/>
      <c r="K197" s="49"/>
      <c r="L197" s="50"/>
      <c r="M197" s="72"/>
      <c r="N197" s="72"/>
      <c r="O197" s="49"/>
    </row>
    <row r="198" spans="2:15" s="90" customFormat="1" ht="12.95" customHeight="1">
      <c r="B198" s="66"/>
      <c r="C198" s="67"/>
      <c r="D198" s="69"/>
      <c r="E198" s="69"/>
      <c r="F198" s="69"/>
      <c r="G198" s="69"/>
      <c r="H198" s="122"/>
      <c r="I198" s="79"/>
      <c r="J198" s="49"/>
      <c r="K198" s="49"/>
      <c r="L198" s="50"/>
      <c r="M198" s="72"/>
      <c r="N198" s="72"/>
      <c r="O198" s="49"/>
    </row>
    <row r="199" spans="2:15" s="90" customFormat="1" ht="12.95" customHeight="1">
      <c r="B199" s="66"/>
      <c r="C199" s="67"/>
      <c r="D199" s="69"/>
      <c r="E199" s="69"/>
      <c r="F199" s="69"/>
      <c r="G199" s="69"/>
      <c r="H199" s="122"/>
      <c r="I199" s="79"/>
      <c r="J199" s="49"/>
      <c r="K199" s="49"/>
      <c r="L199" s="50"/>
      <c r="M199" s="72"/>
      <c r="N199" s="72"/>
      <c r="O199" s="49"/>
    </row>
    <row r="200" spans="2:15" s="90" customFormat="1" ht="12.95" customHeight="1">
      <c r="B200" s="66"/>
      <c r="C200" s="67"/>
      <c r="D200" s="69"/>
      <c r="E200" s="69"/>
      <c r="F200" s="69"/>
      <c r="G200" s="69"/>
      <c r="H200" s="122"/>
      <c r="I200" s="79"/>
      <c r="J200" s="49"/>
      <c r="K200" s="49"/>
      <c r="L200" s="50"/>
      <c r="M200" s="72"/>
      <c r="N200" s="72"/>
      <c r="O200" s="49"/>
    </row>
    <row r="201" spans="2:15" s="90" customFormat="1" ht="12.95" customHeight="1">
      <c r="B201" s="66"/>
      <c r="C201" s="67"/>
      <c r="D201" s="69"/>
      <c r="E201" s="69"/>
      <c r="F201" s="69"/>
      <c r="G201" s="69"/>
      <c r="H201" s="122"/>
      <c r="I201" s="79"/>
      <c r="J201" s="49"/>
      <c r="K201" s="49"/>
      <c r="L201" s="50"/>
      <c r="M201" s="72"/>
      <c r="N201" s="72"/>
      <c r="O201" s="49"/>
    </row>
    <row r="202" spans="2:15" s="90" customFormat="1" ht="12.95" customHeight="1">
      <c r="B202" s="66"/>
      <c r="C202" s="67"/>
      <c r="D202" s="69"/>
      <c r="E202" s="69"/>
      <c r="F202" s="69"/>
      <c r="G202" s="69"/>
      <c r="H202" s="122"/>
      <c r="I202" s="79"/>
      <c r="J202" s="49"/>
      <c r="K202" s="49"/>
      <c r="L202" s="50"/>
      <c r="M202" s="72"/>
      <c r="N202" s="72"/>
      <c r="O202" s="49"/>
    </row>
    <row r="203" spans="2:15" s="90" customFormat="1" ht="12.95" customHeight="1">
      <c r="B203" s="66"/>
      <c r="C203" s="67"/>
      <c r="D203" s="69"/>
      <c r="E203" s="69"/>
      <c r="F203" s="69"/>
      <c r="G203" s="69"/>
      <c r="H203" s="122"/>
      <c r="I203" s="79"/>
      <c r="J203" s="49"/>
      <c r="K203" s="49"/>
      <c r="L203" s="50"/>
      <c r="M203" s="72"/>
      <c r="N203" s="72"/>
      <c r="O203" s="49"/>
    </row>
    <row r="204" spans="2:15" s="90" customFormat="1" ht="12.95" customHeight="1">
      <c r="B204" s="66"/>
      <c r="C204" s="67"/>
      <c r="D204" s="69"/>
      <c r="E204" s="69"/>
      <c r="F204" s="69"/>
      <c r="G204" s="69"/>
      <c r="H204" s="122"/>
      <c r="I204" s="79"/>
      <c r="J204" s="49"/>
      <c r="K204" s="49"/>
      <c r="L204" s="50"/>
      <c r="M204" s="72"/>
      <c r="N204" s="72"/>
      <c r="O204" s="49"/>
    </row>
    <row r="205" spans="2:15" s="90" customFormat="1" ht="12.95" customHeight="1">
      <c r="B205" s="66"/>
      <c r="C205" s="67"/>
      <c r="D205" s="69"/>
      <c r="E205" s="69"/>
      <c r="F205" s="69"/>
      <c r="G205" s="69"/>
      <c r="H205" s="122"/>
      <c r="I205" s="79"/>
      <c r="J205" s="49"/>
      <c r="K205" s="49"/>
      <c r="L205" s="50"/>
      <c r="M205" s="72"/>
      <c r="N205" s="72"/>
      <c r="O205" s="49"/>
    </row>
    <row r="206" spans="2:15" s="90" customFormat="1" ht="12.95" customHeight="1">
      <c r="B206" s="66"/>
      <c r="C206" s="67"/>
      <c r="D206" s="69"/>
      <c r="E206" s="69"/>
      <c r="F206" s="69"/>
      <c r="G206" s="69"/>
      <c r="H206" s="122"/>
      <c r="I206" s="79"/>
      <c r="J206" s="49"/>
      <c r="K206" s="49"/>
      <c r="L206" s="50"/>
      <c r="M206" s="72"/>
      <c r="N206" s="72"/>
      <c r="O206" s="49"/>
    </row>
    <row r="207" spans="2:15" s="90" customFormat="1" ht="12.95" customHeight="1">
      <c r="B207" s="66"/>
      <c r="C207" s="67"/>
      <c r="D207" s="69"/>
      <c r="E207" s="69"/>
      <c r="F207" s="69"/>
      <c r="G207" s="69"/>
      <c r="H207" s="122"/>
      <c r="I207" s="79"/>
      <c r="J207" s="49"/>
      <c r="K207" s="49"/>
      <c r="L207" s="50"/>
      <c r="M207" s="72"/>
      <c r="N207" s="72"/>
      <c r="O207" s="49"/>
    </row>
    <row r="208" spans="2:15" s="90" customFormat="1" ht="12.95" customHeight="1">
      <c r="B208" s="66"/>
      <c r="C208" s="67"/>
      <c r="D208" s="69"/>
      <c r="E208" s="69"/>
      <c r="F208" s="69"/>
      <c r="G208" s="69"/>
      <c r="H208" s="122"/>
      <c r="I208" s="79"/>
      <c r="J208" s="49"/>
      <c r="K208" s="49"/>
      <c r="L208" s="50"/>
      <c r="M208" s="72"/>
      <c r="N208" s="72"/>
      <c r="O208" s="49"/>
    </row>
    <row r="209" spans="2:15" s="90" customFormat="1" ht="12.95" customHeight="1">
      <c r="B209" s="66"/>
      <c r="C209" s="67"/>
      <c r="D209" s="69"/>
      <c r="E209" s="69"/>
      <c r="F209" s="69"/>
      <c r="G209" s="69"/>
      <c r="H209" s="122"/>
      <c r="I209" s="79"/>
      <c r="J209" s="49"/>
      <c r="K209" s="49"/>
      <c r="L209" s="50"/>
      <c r="M209" s="72"/>
      <c r="N209" s="72"/>
      <c r="O209" s="49"/>
    </row>
    <row r="210" spans="2:15" s="90" customFormat="1" ht="12.95" customHeight="1">
      <c r="B210" s="66"/>
      <c r="C210" s="67"/>
      <c r="D210" s="69"/>
      <c r="E210" s="69"/>
      <c r="F210" s="69"/>
      <c r="G210" s="69"/>
      <c r="H210" s="122"/>
      <c r="I210" s="79"/>
      <c r="J210" s="49"/>
      <c r="K210" s="49"/>
      <c r="L210" s="50"/>
      <c r="M210" s="72"/>
      <c r="N210" s="72"/>
      <c r="O210" s="49"/>
    </row>
    <row r="211" spans="2:15" s="90" customFormat="1" ht="12.95" customHeight="1">
      <c r="B211" s="66"/>
      <c r="C211" s="67"/>
      <c r="D211" s="69"/>
      <c r="E211" s="69"/>
      <c r="F211" s="69"/>
      <c r="G211" s="69"/>
      <c r="H211" s="122"/>
      <c r="I211" s="79"/>
      <c r="J211" s="49"/>
      <c r="K211" s="49"/>
      <c r="L211" s="50"/>
      <c r="M211" s="72"/>
      <c r="N211" s="72"/>
      <c r="O211" s="49"/>
    </row>
    <row r="212" spans="2:15" s="90" customFormat="1" ht="12.95" customHeight="1">
      <c r="B212" s="66"/>
      <c r="C212" s="67"/>
      <c r="D212" s="69"/>
      <c r="E212" s="69"/>
      <c r="F212" s="69"/>
      <c r="G212" s="69"/>
      <c r="H212" s="122"/>
      <c r="I212" s="79"/>
      <c r="J212" s="49"/>
      <c r="K212" s="49"/>
      <c r="L212" s="50"/>
      <c r="M212" s="72"/>
      <c r="N212" s="72"/>
      <c r="O212" s="49"/>
    </row>
    <row r="213" spans="2:15" s="90" customFormat="1" ht="12.95" customHeight="1">
      <c r="B213" s="66"/>
      <c r="C213" s="67"/>
      <c r="D213" s="69"/>
      <c r="E213" s="69"/>
      <c r="F213" s="69"/>
      <c r="G213" s="69"/>
      <c r="H213" s="122"/>
      <c r="I213" s="79"/>
      <c r="J213" s="49"/>
      <c r="K213" s="49"/>
      <c r="L213" s="50"/>
      <c r="M213" s="72"/>
      <c r="N213" s="72"/>
      <c r="O213" s="49"/>
    </row>
    <row r="214" spans="2:15" s="90" customFormat="1" ht="12.95" customHeight="1">
      <c r="B214" s="66"/>
      <c r="C214" s="67"/>
      <c r="D214" s="69"/>
      <c r="E214" s="69"/>
      <c r="F214" s="69"/>
      <c r="G214" s="69"/>
      <c r="H214" s="122"/>
      <c r="I214" s="79"/>
      <c r="J214" s="49"/>
      <c r="K214" s="49"/>
      <c r="L214" s="50"/>
      <c r="M214" s="72"/>
      <c r="N214" s="72"/>
      <c r="O214" s="49"/>
    </row>
    <row r="215" spans="2:15" s="90" customFormat="1" ht="12.95" customHeight="1">
      <c r="B215" s="66"/>
      <c r="C215" s="67"/>
      <c r="D215" s="69"/>
      <c r="E215" s="69"/>
      <c r="F215" s="69"/>
      <c r="G215" s="69"/>
      <c r="H215" s="122"/>
      <c r="I215" s="79"/>
      <c r="J215" s="49"/>
      <c r="K215" s="49"/>
      <c r="L215" s="50"/>
      <c r="M215" s="72"/>
      <c r="N215" s="72"/>
      <c r="O215" s="49"/>
    </row>
    <row r="216" spans="2:15" s="90" customFormat="1" ht="12.95" customHeight="1">
      <c r="B216" s="66"/>
      <c r="C216" s="67"/>
      <c r="D216" s="69"/>
      <c r="E216" s="69"/>
      <c r="F216" s="69"/>
      <c r="G216" s="69"/>
      <c r="H216" s="122"/>
      <c r="I216" s="79"/>
      <c r="J216" s="49"/>
      <c r="K216" s="49"/>
      <c r="L216" s="50"/>
      <c r="M216" s="72"/>
      <c r="N216" s="72"/>
      <c r="O216" s="49"/>
    </row>
    <row r="217" spans="2:15" s="90" customFormat="1" ht="12.95" customHeight="1">
      <c r="B217" s="66"/>
      <c r="C217" s="67"/>
      <c r="D217" s="69"/>
      <c r="E217" s="69"/>
      <c r="F217" s="69"/>
      <c r="G217" s="69"/>
      <c r="H217" s="122"/>
      <c r="I217" s="79"/>
      <c r="J217" s="49"/>
      <c r="K217" s="49"/>
      <c r="L217" s="50"/>
      <c r="M217" s="72"/>
      <c r="N217" s="72"/>
      <c r="O217" s="49"/>
    </row>
    <row r="218" spans="2:15" s="90" customFormat="1" ht="12.95" customHeight="1">
      <c r="B218" s="66"/>
      <c r="C218" s="67"/>
      <c r="D218" s="69"/>
      <c r="E218" s="69"/>
      <c r="F218" s="69"/>
      <c r="G218" s="69"/>
      <c r="H218" s="122"/>
      <c r="I218" s="79"/>
      <c r="J218" s="49"/>
      <c r="K218" s="49"/>
      <c r="L218" s="50"/>
      <c r="M218" s="72"/>
      <c r="N218" s="72"/>
      <c r="O218" s="49"/>
    </row>
    <row r="219" spans="2:15" s="90" customFormat="1" ht="12.95" customHeight="1">
      <c r="B219" s="66"/>
      <c r="C219" s="67"/>
      <c r="D219" s="69"/>
      <c r="E219" s="69"/>
      <c r="F219" s="69"/>
      <c r="G219" s="69"/>
      <c r="H219" s="122"/>
      <c r="I219" s="79"/>
      <c r="J219" s="49"/>
      <c r="K219" s="49"/>
      <c r="L219" s="50"/>
      <c r="M219" s="72"/>
      <c r="N219" s="72"/>
      <c r="O219" s="49"/>
    </row>
    <row r="220" spans="2:15" s="90" customFormat="1" ht="12.95" customHeight="1">
      <c r="B220" s="66"/>
      <c r="C220" s="67"/>
      <c r="D220" s="69"/>
      <c r="E220" s="69"/>
      <c r="F220" s="69"/>
      <c r="G220" s="69"/>
      <c r="H220" s="122"/>
      <c r="I220" s="79"/>
      <c r="J220" s="49"/>
      <c r="K220" s="49"/>
      <c r="L220" s="50"/>
      <c r="M220" s="72"/>
      <c r="N220" s="72"/>
      <c r="O220" s="49"/>
    </row>
    <row r="221" spans="2:15" s="90" customFormat="1" ht="12.95" customHeight="1">
      <c r="B221" s="66"/>
      <c r="C221" s="67"/>
      <c r="D221" s="69"/>
      <c r="E221" s="69"/>
      <c r="F221" s="69"/>
      <c r="G221" s="69"/>
      <c r="H221" s="122"/>
      <c r="I221" s="79"/>
      <c r="J221" s="49"/>
      <c r="K221" s="49"/>
      <c r="L221" s="50"/>
      <c r="M221" s="72"/>
      <c r="N221" s="72"/>
      <c r="O221" s="49"/>
    </row>
    <row r="222" spans="2:15" s="90" customFormat="1" ht="12.95" customHeight="1">
      <c r="B222" s="66"/>
      <c r="C222" s="67"/>
      <c r="D222" s="69"/>
      <c r="E222" s="69"/>
      <c r="F222" s="69"/>
      <c r="G222" s="69"/>
      <c r="H222" s="122"/>
      <c r="I222" s="79"/>
      <c r="J222" s="49"/>
      <c r="K222" s="49"/>
      <c r="L222" s="50"/>
      <c r="M222" s="72"/>
      <c r="N222" s="72"/>
      <c r="O222" s="49"/>
    </row>
    <row r="223" spans="2:15" s="90" customFormat="1" ht="12.95" customHeight="1">
      <c r="B223" s="66"/>
      <c r="C223" s="67"/>
      <c r="D223" s="69"/>
      <c r="E223" s="69"/>
      <c r="F223" s="69"/>
      <c r="G223" s="69"/>
      <c r="H223" s="122"/>
      <c r="I223" s="79"/>
      <c r="J223" s="49"/>
      <c r="K223" s="49"/>
      <c r="L223" s="50"/>
      <c r="M223" s="72"/>
      <c r="N223" s="72"/>
      <c r="O223" s="49"/>
    </row>
    <row r="224" spans="2:15" s="90" customFormat="1" ht="12.95" customHeight="1">
      <c r="B224" s="66"/>
      <c r="C224" s="67"/>
      <c r="D224" s="69"/>
      <c r="E224" s="69"/>
      <c r="F224" s="69"/>
      <c r="G224" s="69"/>
      <c r="H224" s="122"/>
      <c r="I224" s="79"/>
      <c r="J224" s="49"/>
      <c r="K224" s="49"/>
      <c r="L224" s="50"/>
      <c r="M224" s="72"/>
      <c r="N224" s="72"/>
      <c r="O224" s="49"/>
    </row>
    <row r="225" spans="2:15" s="90" customFormat="1" ht="12.95" customHeight="1">
      <c r="B225" s="66"/>
      <c r="C225" s="67"/>
      <c r="D225" s="69"/>
      <c r="E225" s="69"/>
      <c r="F225" s="69"/>
      <c r="G225" s="69"/>
      <c r="H225" s="122"/>
      <c r="I225" s="79"/>
      <c r="J225" s="49"/>
      <c r="K225" s="49"/>
      <c r="L225" s="50"/>
      <c r="M225" s="72"/>
      <c r="N225" s="72"/>
      <c r="O225" s="49"/>
    </row>
    <row r="226" spans="2:15" s="90" customFormat="1" ht="12.95" customHeight="1">
      <c r="B226" s="66"/>
      <c r="C226" s="67"/>
      <c r="D226" s="69"/>
      <c r="E226" s="69"/>
      <c r="F226" s="69"/>
      <c r="G226" s="69"/>
      <c r="H226" s="122"/>
      <c r="I226" s="79"/>
      <c r="J226" s="49"/>
      <c r="K226" s="49"/>
      <c r="L226" s="50"/>
      <c r="M226" s="72"/>
      <c r="N226" s="72"/>
      <c r="O226" s="49"/>
    </row>
    <row r="227" spans="2:15" s="90" customFormat="1" ht="12.95" customHeight="1">
      <c r="B227" s="66"/>
      <c r="C227" s="67"/>
      <c r="D227" s="69"/>
      <c r="E227" s="69"/>
      <c r="F227" s="69"/>
      <c r="G227" s="69"/>
      <c r="H227" s="122"/>
      <c r="I227" s="79"/>
      <c r="J227" s="49"/>
      <c r="K227" s="49"/>
      <c r="L227" s="50"/>
      <c r="M227" s="72"/>
      <c r="N227" s="72"/>
      <c r="O227" s="49"/>
    </row>
    <row r="228" spans="2:15" s="90" customFormat="1" ht="12.95" customHeight="1">
      <c r="B228" s="66"/>
      <c r="C228" s="67"/>
      <c r="D228" s="69"/>
      <c r="E228" s="69"/>
      <c r="F228" s="69"/>
      <c r="G228" s="69"/>
      <c r="H228" s="122"/>
      <c r="I228" s="79"/>
      <c r="J228" s="49"/>
      <c r="K228" s="49"/>
      <c r="L228" s="50"/>
      <c r="M228" s="72"/>
      <c r="N228" s="72"/>
      <c r="O228" s="49"/>
    </row>
    <row r="229" spans="2:15" s="90" customFormat="1" ht="12.95" customHeight="1">
      <c r="B229" s="66"/>
      <c r="C229" s="67"/>
      <c r="D229" s="69"/>
      <c r="E229" s="69"/>
      <c r="F229" s="69"/>
      <c r="G229" s="69"/>
      <c r="H229" s="122"/>
      <c r="I229" s="79"/>
      <c r="J229" s="49"/>
      <c r="K229" s="49"/>
      <c r="L229" s="50"/>
      <c r="M229" s="72"/>
      <c r="N229" s="72"/>
      <c r="O229" s="49"/>
    </row>
    <row r="230" spans="2:15" s="90" customFormat="1" ht="12.95" customHeight="1">
      <c r="B230" s="66"/>
      <c r="C230" s="67"/>
      <c r="D230" s="69"/>
      <c r="E230" s="69"/>
      <c r="F230" s="69"/>
      <c r="G230" s="69"/>
      <c r="H230" s="122"/>
      <c r="I230" s="79"/>
      <c r="J230" s="49"/>
      <c r="K230" s="49"/>
      <c r="L230" s="50"/>
      <c r="M230" s="72"/>
      <c r="N230" s="72"/>
      <c r="O230" s="49"/>
    </row>
    <row r="231" spans="2:15" s="90" customFormat="1" ht="12.95" customHeight="1">
      <c r="B231" s="66"/>
      <c r="C231" s="67"/>
      <c r="D231" s="69"/>
      <c r="E231" s="69"/>
      <c r="F231" s="69"/>
      <c r="G231" s="69"/>
      <c r="H231" s="122"/>
      <c r="I231" s="79"/>
      <c r="J231" s="49"/>
      <c r="K231" s="49"/>
      <c r="L231" s="50"/>
      <c r="M231" s="72"/>
      <c r="N231" s="72"/>
      <c r="O231" s="49"/>
    </row>
    <row r="232" spans="2:15" s="90" customFormat="1" ht="12.95" customHeight="1">
      <c r="B232" s="66"/>
      <c r="C232" s="67"/>
      <c r="D232" s="69"/>
      <c r="E232" s="69"/>
      <c r="F232" s="69"/>
      <c r="G232" s="69"/>
      <c r="H232" s="122"/>
      <c r="I232" s="79"/>
      <c r="J232" s="49"/>
      <c r="K232" s="49"/>
      <c r="L232" s="50"/>
      <c r="M232" s="72"/>
      <c r="N232" s="72"/>
      <c r="O232" s="49"/>
    </row>
    <row r="233" spans="2:15" s="90" customFormat="1" ht="12.95" customHeight="1">
      <c r="B233" s="66"/>
      <c r="C233" s="67"/>
      <c r="D233" s="69"/>
      <c r="E233" s="69"/>
      <c r="F233" s="69"/>
      <c r="G233" s="69"/>
      <c r="H233" s="122"/>
      <c r="I233" s="79"/>
      <c r="J233" s="49"/>
      <c r="K233" s="49"/>
      <c r="L233" s="50"/>
      <c r="M233" s="72"/>
      <c r="N233" s="72"/>
      <c r="O233" s="49"/>
    </row>
    <row r="234" spans="2:15" s="90" customFormat="1" ht="12.95" customHeight="1">
      <c r="B234" s="66"/>
      <c r="C234" s="67"/>
      <c r="D234" s="69"/>
      <c r="E234" s="69"/>
      <c r="F234" s="69"/>
      <c r="G234" s="69"/>
      <c r="H234" s="122"/>
      <c r="I234" s="79"/>
      <c r="J234" s="49"/>
      <c r="K234" s="49"/>
      <c r="L234" s="50"/>
      <c r="M234" s="72"/>
      <c r="N234" s="72"/>
      <c r="O234" s="49"/>
    </row>
    <row r="235" spans="2:15" s="90" customFormat="1" ht="12.95" customHeight="1">
      <c r="B235" s="66"/>
      <c r="C235" s="67"/>
      <c r="D235" s="69"/>
      <c r="E235" s="69"/>
      <c r="F235" s="69"/>
      <c r="G235" s="69"/>
      <c r="H235" s="122"/>
      <c r="I235" s="79"/>
      <c r="J235" s="49"/>
      <c r="K235" s="49"/>
      <c r="L235" s="50"/>
      <c r="M235" s="72"/>
      <c r="N235" s="72"/>
      <c r="O235" s="49"/>
    </row>
    <row r="236" spans="2:15" s="90" customFormat="1" ht="12.95" customHeight="1">
      <c r="B236" s="66"/>
      <c r="C236" s="67"/>
      <c r="D236" s="69"/>
      <c r="E236" s="69"/>
      <c r="F236" s="69"/>
      <c r="G236" s="69"/>
      <c r="H236" s="122"/>
      <c r="I236" s="79"/>
      <c r="J236" s="49"/>
      <c r="K236" s="49"/>
      <c r="L236" s="50"/>
      <c r="M236" s="72"/>
      <c r="N236" s="72"/>
      <c r="O236" s="49"/>
    </row>
    <row r="237" spans="2:15" s="90" customFormat="1" ht="12.95" customHeight="1">
      <c r="B237" s="66"/>
      <c r="C237" s="67"/>
      <c r="D237" s="69"/>
      <c r="E237" s="69"/>
      <c r="F237" s="69"/>
      <c r="G237" s="69"/>
      <c r="H237" s="122"/>
      <c r="I237" s="79"/>
      <c r="J237" s="49"/>
      <c r="K237" s="49"/>
      <c r="L237" s="50"/>
      <c r="M237" s="72"/>
      <c r="N237" s="72"/>
      <c r="O237" s="49"/>
    </row>
    <row r="238" spans="2:15" s="90" customFormat="1" ht="12.95" customHeight="1">
      <c r="B238" s="66"/>
      <c r="C238" s="67"/>
      <c r="D238" s="69"/>
      <c r="E238" s="69"/>
      <c r="F238" s="69"/>
      <c r="G238" s="69"/>
      <c r="H238" s="122"/>
      <c r="I238" s="79"/>
      <c r="J238" s="49"/>
      <c r="K238" s="49"/>
      <c r="L238" s="50"/>
      <c r="M238" s="72"/>
      <c r="N238" s="72"/>
      <c r="O238" s="49"/>
    </row>
    <row r="239" spans="2:15" s="90" customFormat="1" ht="12.95" customHeight="1">
      <c r="B239" s="66"/>
      <c r="C239" s="67"/>
      <c r="D239" s="69"/>
      <c r="E239" s="69"/>
      <c r="F239" s="69"/>
      <c r="G239" s="69"/>
      <c r="H239" s="122"/>
      <c r="I239" s="79"/>
      <c r="J239" s="49"/>
      <c r="K239" s="49"/>
      <c r="L239" s="50"/>
      <c r="M239" s="72"/>
      <c r="N239" s="72"/>
      <c r="O239" s="49"/>
    </row>
    <row r="240" spans="2:15" s="90" customFormat="1" ht="12.95" customHeight="1">
      <c r="B240" s="66"/>
      <c r="C240" s="67"/>
      <c r="D240" s="69"/>
      <c r="E240" s="69"/>
      <c r="F240" s="69"/>
      <c r="G240" s="69"/>
      <c r="H240" s="122"/>
      <c r="I240" s="79"/>
      <c r="J240" s="49"/>
      <c r="K240" s="49"/>
      <c r="L240" s="50"/>
      <c r="M240" s="72"/>
      <c r="N240" s="72"/>
      <c r="O240" s="49"/>
    </row>
    <row r="241" spans="2:15" s="90" customFormat="1" ht="12.95" customHeight="1">
      <c r="B241" s="66"/>
      <c r="C241" s="67"/>
      <c r="D241" s="69"/>
      <c r="E241" s="69"/>
      <c r="F241" s="69"/>
      <c r="G241" s="69"/>
      <c r="H241" s="122"/>
      <c r="I241" s="79"/>
      <c r="J241" s="49"/>
      <c r="K241" s="49"/>
      <c r="L241" s="50"/>
      <c r="M241" s="72"/>
      <c r="N241" s="72"/>
      <c r="O241" s="49"/>
    </row>
    <row r="242" spans="2:15" s="90" customFormat="1" ht="12.95" customHeight="1">
      <c r="B242" s="66"/>
      <c r="C242" s="67"/>
      <c r="D242" s="69"/>
      <c r="E242" s="69"/>
      <c r="F242" s="69"/>
      <c r="G242" s="69"/>
      <c r="H242" s="122"/>
      <c r="I242" s="79"/>
      <c r="J242" s="49"/>
      <c r="K242" s="49"/>
      <c r="L242" s="50"/>
      <c r="M242" s="72"/>
      <c r="N242" s="72"/>
      <c r="O242" s="49"/>
    </row>
    <row r="243" spans="2:15" s="90" customFormat="1" ht="12.95" customHeight="1">
      <c r="B243" s="66"/>
      <c r="C243" s="67"/>
      <c r="D243" s="69"/>
      <c r="E243" s="69"/>
      <c r="F243" s="69"/>
      <c r="G243" s="69"/>
      <c r="H243" s="122"/>
      <c r="I243" s="79"/>
      <c r="J243" s="49"/>
      <c r="K243" s="49"/>
      <c r="L243" s="50"/>
      <c r="M243" s="72"/>
      <c r="N243" s="72"/>
      <c r="O243" s="49"/>
    </row>
    <row r="244" spans="2:15" s="90" customFormat="1" ht="12.95" customHeight="1">
      <c r="B244" s="66"/>
      <c r="C244" s="67"/>
      <c r="D244" s="69"/>
      <c r="E244" s="69"/>
      <c r="F244" s="69"/>
      <c r="G244" s="69"/>
      <c r="H244" s="122"/>
      <c r="I244" s="79"/>
      <c r="J244" s="49"/>
      <c r="K244" s="49"/>
      <c r="L244" s="50"/>
      <c r="M244" s="72"/>
      <c r="N244" s="72"/>
      <c r="O244" s="49"/>
    </row>
    <row r="245" spans="2:15" s="90" customFormat="1" ht="12.95" customHeight="1">
      <c r="B245" s="66"/>
      <c r="C245" s="67"/>
      <c r="D245" s="69"/>
      <c r="E245" s="69"/>
      <c r="F245" s="69"/>
      <c r="G245" s="69"/>
      <c r="H245" s="122"/>
      <c r="I245" s="79"/>
      <c r="J245" s="49"/>
      <c r="K245" s="49"/>
      <c r="L245" s="50"/>
      <c r="M245" s="72"/>
      <c r="N245" s="72"/>
      <c r="O245" s="49"/>
    </row>
    <row r="246" spans="2:15" s="90" customFormat="1" ht="12.95" customHeight="1">
      <c r="B246" s="66"/>
      <c r="C246" s="67"/>
      <c r="D246" s="69"/>
      <c r="E246" s="69"/>
      <c r="F246" s="69"/>
      <c r="G246" s="69"/>
      <c r="H246" s="122"/>
      <c r="I246" s="79"/>
      <c r="J246" s="49"/>
      <c r="K246" s="49"/>
      <c r="L246" s="50"/>
      <c r="M246" s="72"/>
      <c r="N246" s="72"/>
      <c r="O246" s="49"/>
    </row>
    <row r="247" spans="2:15" s="90" customFormat="1" ht="12.95" customHeight="1">
      <c r="B247" s="66"/>
      <c r="C247" s="67"/>
      <c r="D247" s="69"/>
      <c r="E247" s="69"/>
      <c r="F247" s="69"/>
      <c r="G247" s="69"/>
      <c r="H247" s="122"/>
      <c r="I247" s="79"/>
      <c r="J247" s="49"/>
      <c r="K247" s="49"/>
      <c r="L247" s="50"/>
      <c r="M247" s="72"/>
      <c r="N247" s="72"/>
      <c r="O247" s="49"/>
    </row>
    <row r="248" spans="2:15" s="90" customFormat="1" ht="12.95" customHeight="1">
      <c r="B248" s="66"/>
      <c r="C248" s="67"/>
      <c r="D248" s="69"/>
      <c r="E248" s="69"/>
      <c r="F248" s="69"/>
      <c r="G248" s="69"/>
      <c r="H248" s="122"/>
      <c r="I248" s="79"/>
      <c r="J248" s="49"/>
      <c r="K248" s="49"/>
      <c r="L248" s="50"/>
      <c r="M248" s="72"/>
      <c r="N248" s="72"/>
      <c r="O248" s="49"/>
    </row>
    <row r="249" spans="2:15" s="90" customFormat="1" ht="12.95" customHeight="1">
      <c r="B249" s="66"/>
      <c r="C249" s="67"/>
      <c r="D249" s="69"/>
      <c r="E249" s="69"/>
      <c r="F249" s="69"/>
      <c r="G249" s="69"/>
      <c r="H249" s="122"/>
      <c r="I249" s="79"/>
      <c r="J249" s="49"/>
      <c r="K249" s="49"/>
      <c r="L249" s="50"/>
      <c r="M249" s="72"/>
      <c r="N249" s="72"/>
      <c r="O249" s="49"/>
    </row>
    <row r="250" spans="2:15" s="90" customFormat="1" ht="12.95" customHeight="1">
      <c r="B250" s="66"/>
      <c r="C250" s="67"/>
      <c r="D250" s="69"/>
      <c r="E250" s="69"/>
      <c r="F250" s="69"/>
      <c r="G250" s="69"/>
      <c r="H250" s="122"/>
      <c r="I250" s="79"/>
      <c r="J250" s="49"/>
      <c r="K250" s="49"/>
      <c r="L250" s="50"/>
      <c r="M250" s="72"/>
      <c r="N250" s="72"/>
      <c r="O250" s="49"/>
    </row>
    <row r="251" spans="2:15" s="90" customFormat="1" ht="12.95" customHeight="1">
      <c r="B251" s="66"/>
      <c r="C251" s="67"/>
      <c r="D251" s="69"/>
      <c r="E251" s="69"/>
      <c r="F251" s="69"/>
      <c r="G251" s="69"/>
      <c r="H251" s="122"/>
      <c r="I251" s="79"/>
      <c r="J251" s="49"/>
      <c r="K251" s="49"/>
      <c r="L251" s="50"/>
      <c r="M251" s="72"/>
      <c r="N251" s="72"/>
      <c r="O251" s="49"/>
    </row>
    <row r="252" spans="2:15" s="90" customFormat="1" ht="12.95" customHeight="1">
      <c r="B252" s="66"/>
      <c r="C252" s="67"/>
      <c r="D252" s="69"/>
      <c r="E252" s="69"/>
      <c r="F252" s="69"/>
      <c r="G252" s="69"/>
      <c r="H252" s="122"/>
      <c r="I252" s="79"/>
      <c r="J252" s="49"/>
      <c r="K252" s="49"/>
      <c r="L252" s="50"/>
      <c r="M252" s="72"/>
      <c r="N252" s="72"/>
      <c r="O252" s="49"/>
    </row>
    <row r="253" spans="2:15" s="90" customFormat="1" ht="12.95" customHeight="1">
      <c r="B253" s="66"/>
      <c r="C253" s="67"/>
      <c r="D253" s="69"/>
      <c r="E253" s="69"/>
      <c r="F253" s="69"/>
      <c r="G253" s="69"/>
      <c r="H253" s="122"/>
      <c r="I253" s="79"/>
      <c r="J253" s="49"/>
      <c r="K253" s="49"/>
      <c r="L253" s="50"/>
      <c r="M253" s="72"/>
      <c r="N253" s="72"/>
      <c r="O253" s="49"/>
    </row>
    <row r="254" spans="2:15" s="90" customFormat="1" ht="12.95" customHeight="1">
      <c r="B254" s="66"/>
      <c r="C254" s="67"/>
      <c r="D254" s="69"/>
      <c r="E254" s="69"/>
      <c r="F254" s="69"/>
      <c r="G254" s="69"/>
      <c r="H254" s="122"/>
      <c r="I254" s="79"/>
      <c r="J254" s="49"/>
      <c r="K254" s="49"/>
      <c r="L254" s="50"/>
      <c r="M254" s="72"/>
      <c r="N254" s="72"/>
      <c r="O254" s="49"/>
    </row>
    <row r="255" spans="2:15" s="90" customFormat="1" ht="12.95" customHeight="1">
      <c r="B255" s="66"/>
      <c r="C255" s="67"/>
      <c r="D255" s="69"/>
      <c r="E255" s="69"/>
      <c r="F255" s="69"/>
      <c r="G255" s="69"/>
      <c r="H255" s="122"/>
      <c r="I255" s="79"/>
      <c r="J255" s="49"/>
      <c r="K255" s="49"/>
      <c r="L255" s="50"/>
      <c r="M255" s="72"/>
      <c r="N255" s="72"/>
      <c r="O255" s="49"/>
    </row>
    <row r="256" spans="2:15" s="90" customFormat="1" ht="12.95" customHeight="1">
      <c r="B256" s="66"/>
      <c r="C256" s="67"/>
      <c r="D256" s="69"/>
      <c r="E256" s="69"/>
      <c r="F256" s="69"/>
      <c r="G256" s="69"/>
      <c r="H256" s="122"/>
      <c r="I256" s="79"/>
      <c r="J256" s="49"/>
      <c r="K256" s="49"/>
      <c r="L256" s="50"/>
      <c r="M256" s="72"/>
      <c r="N256" s="72"/>
      <c r="O256" s="49"/>
    </row>
    <row r="257" spans="2:15" s="90" customFormat="1" ht="12.95" customHeight="1">
      <c r="B257" s="66"/>
      <c r="C257" s="67"/>
      <c r="D257" s="69"/>
      <c r="E257" s="69"/>
      <c r="F257" s="69"/>
      <c r="G257" s="69"/>
      <c r="H257" s="122"/>
      <c r="I257" s="79"/>
      <c r="J257" s="49"/>
      <c r="K257" s="49"/>
      <c r="L257" s="50"/>
      <c r="M257" s="72"/>
      <c r="N257" s="72"/>
      <c r="O257" s="49"/>
    </row>
    <row r="258" spans="2:15" s="90" customFormat="1" ht="12.95" customHeight="1">
      <c r="B258" s="66"/>
      <c r="C258" s="67"/>
      <c r="D258" s="69"/>
      <c r="E258" s="69"/>
      <c r="F258" s="69"/>
      <c r="G258" s="69"/>
      <c r="H258" s="122"/>
      <c r="I258" s="79"/>
      <c r="J258" s="49"/>
      <c r="K258" s="49"/>
      <c r="L258" s="50"/>
      <c r="M258" s="72"/>
      <c r="N258" s="72"/>
      <c r="O258" s="49"/>
    </row>
    <row r="259" spans="2:15" s="90" customFormat="1" ht="12.95" customHeight="1">
      <c r="B259" s="66"/>
      <c r="C259" s="67"/>
      <c r="D259" s="69"/>
      <c r="E259" s="69"/>
      <c r="F259" s="69"/>
      <c r="G259" s="69"/>
      <c r="H259" s="122"/>
      <c r="I259" s="79"/>
      <c r="J259" s="49"/>
      <c r="K259" s="49"/>
      <c r="L259" s="50"/>
      <c r="M259" s="72"/>
      <c r="N259" s="72"/>
      <c r="O259" s="49"/>
    </row>
    <row r="260" spans="2:15" s="90" customFormat="1" ht="12.95" customHeight="1">
      <c r="B260" s="66"/>
      <c r="C260" s="67"/>
      <c r="D260" s="69"/>
      <c r="E260" s="69"/>
      <c r="F260" s="69"/>
      <c r="G260" s="69"/>
      <c r="H260" s="122"/>
      <c r="I260" s="79"/>
      <c r="J260" s="49"/>
      <c r="K260" s="49"/>
      <c r="L260" s="50"/>
      <c r="M260" s="72"/>
      <c r="N260" s="72"/>
      <c r="O260" s="49"/>
    </row>
    <row r="261" spans="2:15" s="90" customFormat="1" ht="12.95" customHeight="1">
      <c r="B261" s="66"/>
      <c r="C261" s="67"/>
      <c r="D261" s="69"/>
      <c r="E261" s="69"/>
      <c r="F261" s="69"/>
      <c r="G261" s="69"/>
      <c r="H261" s="122"/>
      <c r="I261" s="79"/>
      <c r="J261" s="49"/>
      <c r="K261" s="49"/>
      <c r="L261" s="50"/>
      <c r="M261" s="72"/>
      <c r="N261" s="72"/>
      <c r="O261" s="49"/>
    </row>
    <row r="262" spans="2:15" s="90" customFormat="1" ht="12.95" customHeight="1">
      <c r="B262" s="66"/>
      <c r="C262" s="67"/>
      <c r="D262" s="69"/>
      <c r="E262" s="69"/>
      <c r="F262" s="69"/>
      <c r="G262" s="69"/>
      <c r="H262" s="122"/>
      <c r="I262" s="79"/>
      <c r="J262" s="49"/>
      <c r="K262" s="49"/>
      <c r="L262" s="50"/>
      <c r="M262" s="72"/>
      <c r="N262" s="72"/>
      <c r="O262" s="49"/>
    </row>
    <row r="263" spans="2:15" s="90" customFormat="1" ht="12.95" customHeight="1">
      <c r="B263" s="66"/>
      <c r="C263" s="67"/>
      <c r="D263" s="69"/>
      <c r="E263" s="69"/>
      <c r="F263" s="69"/>
      <c r="G263" s="69"/>
      <c r="H263" s="122"/>
      <c r="I263" s="79"/>
      <c r="J263" s="49"/>
      <c r="K263" s="49"/>
      <c r="L263" s="50"/>
      <c r="M263" s="72"/>
      <c r="N263" s="72"/>
      <c r="O263" s="49"/>
    </row>
    <row r="264" spans="2:15" s="90" customFormat="1" ht="12.95" customHeight="1">
      <c r="B264" s="66"/>
      <c r="C264" s="67"/>
      <c r="D264" s="69"/>
      <c r="E264" s="69"/>
      <c r="F264" s="69"/>
      <c r="G264" s="69"/>
      <c r="H264" s="122"/>
      <c r="I264" s="79"/>
      <c r="J264" s="49"/>
      <c r="K264" s="49"/>
      <c r="L264" s="50"/>
      <c r="M264" s="72"/>
      <c r="N264" s="72"/>
      <c r="O264" s="49"/>
    </row>
    <row r="265" spans="2:15" s="90" customFormat="1" ht="12.95" customHeight="1">
      <c r="B265" s="66"/>
      <c r="C265" s="67"/>
      <c r="D265" s="69"/>
      <c r="E265" s="69"/>
      <c r="F265" s="69"/>
      <c r="G265" s="69"/>
      <c r="H265" s="122"/>
      <c r="I265" s="79"/>
      <c r="J265" s="49"/>
      <c r="K265" s="49"/>
      <c r="L265" s="50"/>
      <c r="M265" s="72"/>
      <c r="N265" s="72"/>
      <c r="O265" s="49"/>
    </row>
    <row r="266" spans="2:15" s="90" customFormat="1" ht="12.95" customHeight="1">
      <c r="B266" s="66"/>
      <c r="C266" s="67"/>
      <c r="D266" s="69"/>
      <c r="E266" s="69"/>
      <c r="F266" s="69"/>
      <c r="G266" s="69"/>
      <c r="H266" s="122"/>
      <c r="I266" s="79"/>
      <c r="J266" s="49"/>
      <c r="K266" s="49"/>
      <c r="L266" s="50"/>
      <c r="M266" s="72"/>
      <c r="N266" s="72"/>
      <c r="O266" s="49"/>
    </row>
    <row r="267" spans="2:15" s="90" customFormat="1" ht="12.95" customHeight="1">
      <c r="B267" s="66"/>
      <c r="C267" s="67"/>
      <c r="D267" s="69"/>
      <c r="E267" s="69"/>
      <c r="F267" s="69"/>
      <c r="G267" s="69"/>
      <c r="H267" s="122"/>
      <c r="I267" s="79"/>
      <c r="J267" s="49"/>
      <c r="K267" s="49"/>
      <c r="L267" s="50"/>
      <c r="M267" s="72"/>
      <c r="N267" s="72"/>
      <c r="O267" s="49"/>
    </row>
    <row r="268" spans="2:15" s="90" customFormat="1" ht="12.95" customHeight="1">
      <c r="B268" s="66"/>
      <c r="C268" s="67"/>
      <c r="D268" s="69"/>
      <c r="E268" s="69"/>
      <c r="F268" s="69"/>
      <c r="G268" s="69"/>
      <c r="H268" s="122"/>
      <c r="I268" s="79"/>
      <c r="J268" s="49"/>
      <c r="K268" s="49"/>
      <c r="L268" s="50"/>
      <c r="M268" s="72"/>
      <c r="N268" s="72"/>
      <c r="O268" s="49"/>
    </row>
    <row r="269" spans="2:15" s="90" customFormat="1" ht="12.95" customHeight="1">
      <c r="B269" s="66"/>
      <c r="C269" s="67"/>
      <c r="D269" s="69"/>
      <c r="E269" s="69"/>
      <c r="F269" s="69"/>
      <c r="G269" s="69"/>
      <c r="H269" s="122"/>
      <c r="I269" s="79"/>
      <c r="J269" s="49"/>
      <c r="K269" s="49"/>
      <c r="L269" s="50"/>
      <c r="M269" s="72"/>
      <c r="N269" s="72"/>
      <c r="O269" s="49"/>
    </row>
    <row r="270" spans="2:15" s="90" customFormat="1" ht="12.95" customHeight="1">
      <c r="B270" s="66"/>
      <c r="C270" s="67"/>
      <c r="D270" s="69"/>
      <c r="E270" s="69"/>
      <c r="F270" s="69"/>
      <c r="G270" s="69"/>
      <c r="H270" s="122"/>
      <c r="I270" s="79"/>
      <c r="J270" s="49"/>
      <c r="K270" s="49"/>
      <c r="L270" s="50"/>
      <c r="M270" s="72"/>
      <c r="N270" s="72"/>
      <c r="O270" s="49"/>
    </row>
    <row r="271" spans="2:15" s="90" customFormat="1" ht="12.95" customHeight="1">
      <c r="B271" s="66"/>
      <c r="C271" s="67"/>
      <c r="D271" s="69"/>
      <c r="E271" s="69"/>
      <c r="F271" s="69"/>
      <c r="G271" s="69"/>
      <c r="H271" s="122"/>
      <c r="I271" s="79"/>
      <c r="J271" s="49"/>
      <c r="K271" s="49"/>
      <c r="L271" s="50"/>
      <c r="M271" s="72"/>
      <c r="N271" s="72"/>
      <c r="O271" s="49"/>
    </row>
    <row r="272" spans="2:15" s="90" customFormat="1" ht="12.95" customHeight="1">
      <c r="B272" s="66"/>
      <c r="C272" s="67"/>
      <c r="D272" s="69"/>
      <c r="E272" s="69"/>
      <c r="F272" s="69"/>
      <c r="G272" s="69"/>
      <c r="H272" s="122"/>
      <c r="I272" s="79"/>
      <c r="J272" s="49"/>
      <c r="K272" s="49"/>
      <c r="L272" s="50"/>
      <c r="M272" s="72"/>
      <c r="N272" s="72"/>
      <c r="O272" s="49"/>
    </row>
    <row r="273" spans="2:15" s="90" customFormat="1" ht="12.95" customHeight="1">
      <c r="B273" s="66"/>
      <c r="C273" s="67"/>
      <c r="D273" s="69"/>
      <c r="E273" s="69"/>
      <c r="F273" s="69"/>
      <c r="G273" s="69"/>
      <c r="H273" s="122"/>
      <c r="I273" s="79"/>
      <c r="J273" s="49"/>
      <c r="K273" s="49"/>
      <c r="L273" s="50"/>
      <c r="M273" s="72"/>
      <c r="N273" s="72"/>
      <c r="O273" s="49"/>
    </row>
    <row r="274" spans="2:15" s="90" customFormat="1" ht="12.95" customHeight="1">
      <c r="B274" s="66"/>
      <c r="C274" s="67"/>
      <c r="D274" s="69"/>
      <c r="E274" s="69"/>
      <c r="F274" s="69"/>
      <c r="G274" s="69"/>
      <c r="H274" s="122"/>
      <c r="I274" s="79"/>
      <c r="J274" s="49"/>
      <c r="K274" s="49"/>
      <c r="L274" s="50"/>
      <c r="M274" s="72"/>
      <c r="N274" s="72"/>
      <c r="O274" s="49"/>
    </row>
    <row r="275" spans="2:15" s="90" customFormat="1" ht="12.95" customHeight="1">
      <c r="B275" s="66"/>
      <c r="C275" s="67"/>
      <c r="D275" s="69"/>
      <c r="E275" s="69"/>
      <c r="F275" s="69"/>
      <c r="G275" s="69"/>
      <c r="H275" s="122"/>
      <c r="I275" s="79"/>
      <c r="J275" s="49"/>
      <c r="K275" s="49"/>
      <c r="L275" s="50"/>
      <c r="M275" s="72"/>
      <c r="N275" s="72"/>
      <c r="O275" s="49"/>
    </row>
    <row r="276" spans="2:15" s="90" customFormat="1" ht="12.95" customHeight="1">
      <c r="B276" s="66"/>
      <c r="C276" s="67"/>
      <c r="D276" s="69"/>
      <c r="E276" s="69"/>
      <c r="F276" s="69"/>
      <c r="G276" s="69"/>
      <c r="H276" s="122"/>
      <c r="I276" s="79"/>
      <c r="J276" s="49"/>
      <c r="K276" s="49"/>
      <c r="L276" s="50"/>
      <c r="M276" s="72"/>
      <c r="N276" s="72"/>
      <c r="O276" s="49"/>
    </row>
    <row r="277" spans="2:15" s="90" customFormat="1" ht="12.95" customHeight="1">
      <c r="B277" s="66"/>
      <c r="C277" s="67"/>
      <c r="D277" s="69"/>
      <c r="E277" s="69"/>
      <c r="F277" s="69"/>
      <c r="G277" s="69"/>
      <c r="H277" s="122"/>
      <c r="I277" s="79"/>
      <c r="J277" s="49"/>
      <c r="K277" s="49"/>
      <c r="L277" s="50"/>
      <c r="M277" s="72"/>
      <c r="N277" s="72"/>
      <c r="O277" s="49"/>
    </row>
    <row r="278" spans="2:15" s="90" customFormat="1" ht="12.95" customHeight="1">
      <c r="B278" s="66"/>
      <c r="C278" s="67"/>
      <c r="D278" s="69"/>
      <c r="E278" s="69"/>
      <c r="F278" s="69"/>
      <c r="G278" s="69"/>
      <c r="H278" s="122"/>
      <c r="I278" s="79"/>
      <c r="J278" s="49"/>
      <c r="K278" s="49"/>
      <c r="L278" s="50"/>
      <c r="M278" s="72"/>
      <c r="N278" s="72"/>
      <c r="O278" s="49"/>
    </row>
    <row r="279" spans="2:15" s="90" customFormat="1" ht="12.95" customHeight="1">
      <c r="B279" s="66"/>
      <c r="C279" s="67"/>
      <c r="D279" s="69"/>
      <c r="E279" s="69"/>
      <c r="F279" s="69"/>
      <c r="G279" s="69"/>
      <c r="H279" s="122"/>
      <c r="I279" s="79"/>
      <c r="J279" s="49"/>
      <c r="K279" s="49"/>
      <c r="L279" s="50"/>
      <c r="M279" s="72"/>
      <c r="N279" s="72"/>
      <c r="O279" s="49"/>
    </row>
    <row r="280" spans="2:15" s="90" customFormat="1" ht="12.95" customHeight="1">
      <c r="B280" s="66"/>
      <c r="C280" s="67"/>
      <c r="D280" s="69"/>
      <c r="E280" s="69"/>
      <c r="F280" s="69"/>
      <c r="G280" s="69"/>
      <c r="H280" s="122"/>
      <c r="I280" s="79"/>
      <c r="J280" s="49"/>
      <c r="K280" s="49"/>
      <c r="L280" s="50"/>
      <c r="M280" s="72"/>
      <c r="N280" s="72"/>
      <c r="O280" s="49"/>
    </row>
    <row r="281" spans="2:15" s="90" customFormat="1" ht="12.95" customHeight="1">
      <c r="B281" s="66"/>
      <c r="C281" s="67"/>
      <c r="D281" s="69"/>
      <c r="E281" s="69"/>
      <c r="F281" s="69"/>
      <c r="G281" s="69"/>
      <c r="H281" s="122"/>
      <c r="I281" s="79"/>
      <c r="J281" s="49"/>
      <c r="K281" s="49"/>
      <c r="L281" s="50"/>
      <c r="M281" s="72"/>
      <c r="N281" s="72"/>
      <c r="O281" s="49"/>
    </row>
    <row r="282" spans="2:15" s="90" customFormat="1" ht="12.95" customHeight="1">
      <c r="B282" s="66"/>
      <c r="C282" s="67"/>
      <c r="D282" s="69"/>
      <c r="E282" s="69"/>
      <c r="F282" s="69"/>
      <c r="G282" s="69"/>
      <c r="H282" s="122"/>
      <c r="I282" s="79"/>
      <c r="J282" s="49"/>
      <c r="K282" s="49"/>
      <c r="L282" s="50"/>
      <c r="M282" s="72"/>
      <c r="N282" s="72"/>
      <c r="O282" s="49"/>
    </row>
    <row r="283" spans="2:15" s="90" customFormat="1" ht="12.95" customHeight="1">
      <c r="B283" s="66"/>
      <c r="C283" s="67"/>
      <c r="D283" s="69"/>
      <c r="E283" s="69"/>
      <c r="F283" s="69"/>
      <c r="G283" s="69"/>
      <c r="H283" s="122"/>
      <c r="I283" s="79"/>
      <c r="J283" s="49"/>
      <c r="K283" s="49"/>
      <c r="L283" s="50"/>
      <c r="M283" s="72"/>
      <c r="N283" s="72"/>
      <c r="O283" s="49"/>
    </row>
    <row r="284" spans="2:15" s="90" customFormat="1" ht="12.95" customHeight="1">
      <c r="B284" s="66"/>
      <c r="C284" s="67"/>
      <c r="D284" s="69"/>
      <c r="E284" s="69"/>
      <c r="F284" s="69"/>
      <c r="G284" s="69"/>
      <c r="H284" s="122"/>
      <c r="I284" s="79"/>
      <c r="J284" s="49"/>
      <c r="K284" s="49"/>
      <c r="L284" s="50"/>
      <c r="M284" s="72"/>
      <c r="N284" s="72"/>
      <c r="O284" s="49"/>
    </row>
    <row r="285" spans="2:15" s="90" customFormat="1" ht="12.95" customHeight="1">
      <c r="B285" s="66"/>
      <c r="C285" s="67"/>
      <c r="D285" s="69"/>
      <c r="E285" s="69"/>
      <c r="F285" s="69"/>
      <c r="G285" s="69"/>
      <c r="H285" s="122"/>
      <c r="I285" s="79"/>
      <c r="J285" s="49"/>
      <c r="K285" s="49"/>
      <c r="L285" s="50"/>
      <c r="M285" s="72"/>
      <c r="N285" s="72"/>
      <c r="O285" s="49"/>
    </row>
    <row r="286" spans="2:15" s="90" customFormat="1" ht="12.95" customHeight="1">
      <c r="B286" s="66"/>
      <c r="C286" s="67"/>
      <c r="D286" s="69"/>
      <c r="E286" s="69"/>
      <c r="F286" s="69"/>
      <c r="G286" s="69"/>
      <c r="H286" s="122"/>
      <c r="I286" s="79"/>
      <c r="J286" s="49"/>
      <c r="K286" s="49"/>
      <c r="L286" s="50"/>
      <c r="M286" s="72"/>
      <c r="N286" s="72"/>
      <c r="O286" s="49"/>
    </row>
    <row r="287" spans="2:15" s="90" customFormat="1" ht="12.95" customHeight="1">
      <c r="B287" s="66"/>
      <c r="C287" s="67"/>
      <c r="D287" s="69"/>
      <c r="E287" s="69"/>
      <c r="F287" s="69"/>
      <c r="G287" s="69"/>
      <c r="H287" s="122"/>
      <c r="I287" s="79"/>
      <c r="J287" s="49"/>
      <c r="K287" s="49"/>
      <c r="L287" s="50"/>
      <c r="M287" s="72"/>
      <c r="N287" s="72"/>
      <c r="O287" s="49"/>
    </row>
    <row r="288" spans="2:15" s="90" customFormat="1" ht="12.95" customHeight="1">
      <c r="B288" s="66"/>
      <c r="C288" s="67"/>
      <c r="D288" s="69"/>
      <c r="E288" s="69"/>
      <c r="F288" s="69"/>
      <c r="G288" s="69"/>
      <c r="H288" s="122"/>
      <c r="I288" s="79"/>
      <c r="J288" s="49"/>
      <c r="K288" s="49"/>
      <c r="L288" s="50"/>
      <c r="M288" s="72"/>
      <c r="N288" s="72"/>
      <c r="O288" s="49"/>
    </row>
    <row r="289" spans="2:15" s="90" customFormat="1" ht="12.95" customHeight="1">
      <c r="B289" s="66"/>
      <c r="C289" s="67"/>
      <c r="D289" s="69"/>
      <c r="E289" s="69"/>
      <c r="F289" s="69"/>
      <c r="G289" s="69"/>
      <c r="H289" s="122"/>
      <c r="I289" s="79"/>
      <c r="J289" s="49"/>
      <c r="K289" s="49"/>
      <c r="L289" s="50"/>
      <c r="M289" s="72"/>
      <c r="N289" s="72"/>
      <c r="O289" s="49"/>
    </row>
    <row r="290" spans="2:15" s="90" customFormat="1" ht="12.95" customHeight="1">
      <c r="B290" s="66"/>
      <c r="C290" s="67"/>
      <c r="D290" s="69"/>
      <c r="E290" s="69"/>
      <c r="F290" s="69"/>
      <c r="G290" s="69"/>
      <c r="H290" s="122"/>
      <c r="I290" s="79"/>
      <c r="J290" s="49"/>
      <c r="K290" s="49"/>
      <c r="L290" s="50"/>
      <c r="M290" s="72"/>
      <c r="N290" s="72"/>
      <c r="O290" s="49"/>
    </row>
    <row r="291" spans="2:15" s="90" customFormat="1" ht="12.95" customHeight="1">
      <c r="B291" s="66"/>
      <c r="C291" s="67"/>
      <c r="D291" s="69"/>
      <c r="E291" s="69"/>
      <c r="F291" s="69"/>
      <c r="G291" s="69"/>
      <c r="H291" s="122"/>
      <c r="I291" s="79"/>
      <c r="J291" s="49"/>
      <c r="K291" s="49"/>
      <c r="L291" s="50"/>
      <c r="M291" s="72"/>
      <c r="N291" s="72"/>
      <c r="O291" s="49"/>
    </row>
    <row r="292" spans="2:15" s="90" customFormat="1" ht="12.95" customHeight="1">
      <c r="B292" s="46"/>
      <c r="C292" s="47"/>
      <c r="D292" s="45"/>
      <c r="E292" s="45"/>
      <c r="F292" s="45"/>
      <c r="G292" s="45"/>
      <c r="H292" s="122"/>
      <c r="I292" s="79"/>
      <c r="J292" s="49"/>
      <c r="K292" s="49"/>
      <c r="L292" s="50"/>
      <c r="M292" s="72"/>
      <c r="N292" s="72"/>
      <c r="O292" s="49"/>
    </row>
    <row r="293" spans="2:15" s="90" customFormat="1" ht="12.95" customHeight="1">
      <c r="B293" s="46"/>
      <c r="C293" s="47"/>
      <c r="D293" s="45"/>
      <c r="E293" s="45"/>
      <c r="F293" s="45"/>
      <c r="G293" s="45"/>
      <c r="H293" s="122"/>
      <c r="I293" s="79"/>
      <c r="J293" s="49"/>
      <c r="K293" s="49"/>
      <c r="L293" s="50"/>
      <c r="M293" s="72"/>
      <c r="N293" s="72"/>
      <c r="O293" s="49"/>
    </row>
    <row r="294" spans="2:15" s="90" customFormat="1" ht="12.95" customHeight="1">
      <c r="B294" s="46"/>
      <c r="C294" s="47"/>
      <c r="D294" s="45"/>
      <c r="E294" s="45"/>
      <c r="F294" s="45"/>
      <c r="G294" s="45"/>
      <c r="H294" s="122"/>
      <c r="I294" s="79"/>
      <c r="J294" s="49"/>
      <c r="K294" s="49"/>
      <c r="L294" s="50"/>
      <c r="M294" s="72"/>
      <c r="N294" s="72"/>
      <c r="O294" s="49"/>
    </row>
    <row r="295" spans="2:15" s="90" customFormat="1" ht="12.95" customHeight="1">
      <c r="B295" s="46"/>
      <c r="C295" s="47"/>
      <c r="D295" s="45"/>
      <c r="E295" s="45"/>
      <c r="F295" s="45"/>
      <c r="G295" s="45"/>
      <c r="H295" s="122"/>
      <c r="I295" s="79"/>
      <c r="J295" s="49"/>
      <c r="K295" s="49"/>
      <c r="L295" s="50"/>
      <c r="M295" s="72"/>
      <c r="N295" s="72"/>
      <c r="O295" s="49"/>
    </row>
    <row r="296" spans="2:15" s="90" customFormat="1" ht="12.95" customHeight="1">
      <c r="B296" s="46"/>
      <c r="C296" s="47"/>
      <c r="D296" s="45"/>
      <c r="E296" s="45"/>
      <c r="F296" s="45"/>
      <c r="G296" s="45"/>
      <c r="H296" s="122"/>
      <c r="I296" s="79"/>
      <c r="J296" s="49"/>
      <c r="K296" s="49"/>
      <c r="L296" s="50"/>
      <c r="M296" s="72"/>
      <c r="N296" s="72"/>
      <c r="O296" s="49"/>
    </row>
    <row r="297" spans="2:15" s="90" customFormat="1" ht="12.95" customHeight="1">
      <c r="B297" s="46"/>
      <c r="C297" s="47"/>
      <c r="D297" s="45"/>
      <c r="E297" s="45"/>
      <c r="F297" s="45"/>
      <c r="G297" s="45"/>
      <c r="H297" s="122"/>
      <c r="I297" s="79"/>
      <c r="J297" s="49"/>
      <c r="K297" s="49"/>
      <c r="L297" s="50"/>
      <c r="M297" s="72"/>
      <c r="N297" s="72"/>
      <c r="O297" s="49"/>
    </row>
    <row r="298" spans="2:15" s="90" customFormat="1" ht="12.95" customHeight="1">
      <c r="B298" s="46"/>
      <c r="C298" s="47"/>
      <c r="D298" s="45"/>
      <c r="E298" s="45"/>
      <c r="F298" s="45"/>
      <c r="G298" s="45"/>
      <c r="H298" s="122"/>
      <c r="I298" s="79"/>
      <c r="J298" s="49"/>
      <c r="K298" s="49"/>
      <c r="L298" s="50"/>
      <c r="M298" s="72"/>
      <c r="N298" s="72"/>
      <c r="O298" s="49"/>
    </row>
    <row r="299" spans="2:15" s="90" customFormat="1" ht="12.95" customHeight="1">
      <c r="B299" s="46"/>
      <c r="C299" s="47"/>
      <c r="D299" s="45"/>
      <c r="E299" s="45"/>
      <c r="F299" s="45"/>
      <c r="G299" s="45"/>
      <c r="H299" s="122"/>
      <c r="I299" s="79"/>
      <c r="J299" s="49"/>
      <c r="K299" s="49"/>
      <c r="L299" s="50"/>
      <c r="M299" s="72"/>
      <c r="N299" s="72"/>
      <c r="O299" s="49"/>
    </row>
    <row r="300" spans="2:15" s="90" customFormat="1" ht="12.95" customHeight="1">
      <c r="B300" s="46"/>
      <c r="C300" s="47"/>
      <c r="D300" s="45"/>
      <c r="E300" s="45"/>
      <c r="F300" s="45"/>
      <c r="G300" s="45"/>
      <c r="H300" s="44"/>
      <c r="I300" s="79"/>
      <c r="J300" s="44"/>
      <c r="K300" s="44"/>
      <c r="L300" s="45"/>
      <c r="M300" s="44"/>
      <c r="N300" s="44"/>
      <c r="O300" s="44"/>
    </row>
    <row r="301" spans="2:15" s="90" customFormat="1" ht="12.95" customHeight="1">
      <c r="B301" s="46"/>
      <c r="C301" s="47"/>
      <c r="D301" s="45"/>
      <c r="E301" s="45"/>
      <c r="F301" s="45"/>
      <c r="G301" s="45"/>
      <c r="H301" s="44"/>
      <c r="I301" s="79"/>
      <c r="J301" s="44"/>
      <c r="K301" s="44"/>
      <c r="L301" s="45"/>
      <c r="M301" s="44"/>
      <c r="N301" s="44"/>
      <c r="O301" s="44"/>
    </row>
    <row r="302" spans="2:15" s="90" customFormat="1" ht="12.95" customHeight="1">
      <c r="B302" s="46"/>
      <c r="C302" s="47"/>
      <c r="D302" s="45"/>
      <c r="E302" s="45"/>
      <c r="F302" s="45"/>
      <c r="G302" s="45"/>
      <c r="H302" s="44"/>
      <c r="I302" s="79"/>
      <c r="J302" s="44"/>
      <c r="K302" s="44"/>
      <c r="L302" s="45"/>
      <c r="M302" s="44"/>
      <c r="N302" s="44"/>
      <c r="O302" s="44"/>
    </row>
    <row r="303" spans="2:15" s="90" customFormat="1" ht="12.95" customHeight="1">
      <c r="B303" s="46"/>
      <c r="C303" s="47"/>
      <c r="D303" s="45"/>
      <c r="E303" s="45"/>
      <c r="F303" s="45"/>
      <c r="G303" s="45"/>
      <c r="H303" s="44"/>
      <c r="I303" s="79"/>
      <c r="J303" s="44"/>
      <c r="K303" s="44"/>
      <c r="L303" s="45"/>
      <c r="M303" s="44"/>
      <c r="N303" s="44"/>
      <c r="O303" s="44"/>
    </row>
    <row r="304" spans="2:15" s="90" customFormat="1" ht="12.95" customHeight="1">
      <c r="B304" s="46"/>
      <c r="C304" s="47"/>
      <c r="D304" s="45"/>
      <c r="E304" s="45"/>
      <c r="F304" s="45"/>
      <c r="G304" s="45"/>
      <c r="H304" s="44"/>
      <c r="I304" s="79"/>
      <c r="J304" s="44"/>
      <c r="K304" s="44"/>
      <c r="L304" s="45"/>
      <c r="M304" s="44"/>
      <c r="N304" s="44"/>
      <c r="O304" s="44"/>
    </row>
    <row r="305" spans="2:15" s="90" customFormat="1" ht="12.95" customHeight="1">
      <c r="B305" s="46"/>
      <c r="C305" s="47"/>
      <c r="D305" s="45"/>
      <c r="E305" s="45"/>
      <c r="F305" s="45"/>
      <c r="G305" s="45"/>
      <c r="H305" s="44"/>
      <c r="I305" s="79"/>
      <c r="J305" s="44"/>
      <c r="K305" s="44"/>
      <c r="L305" s="45"/>
      <c r="M305" s="44"/>
      <c r="N305" s="44"/>
      <c r="O305" s="44"/>
    </row>
    <row r="306" spans="2:15" s="90" customFormat="1" ht="12.95" customHeight="1">
      <c r="B306" s="46"/>
      <c r="C306" s="47"/>
      <c r="D306" s="45"/>
      <c r="E306" s="45"/>
      <c r="F306" s="45"/>
      <c r="G306" s="45"/>
      <c r="H306" s="44"/>
      <c r="I306" s="79"/>
      <c r="J306" s="44"/>
      <c r="K306" s="44"/>
      <c r="L306" s="45"/>
      <c r="M306" s="44"/>
      <c r="N306" s="44"/>
      <c r="O306" s="44"/>
    </row>
    <row r="307" spans="2:15" s="90" customFormat="1" ht="12.95" customHeight="1">
      <c r="B307" s="46"/>
      <c r="C307" s="47"/>
      <c r="D307" s="45"/>
      <c r="E307" s="45"/>
      <c r="F307" s="45"/>
      <c r="G307" s="45"/>
      <c r="H307" s="44"/>
      <c r="I307" s="79"/>
      <c r="J307" s="44"/>
      <c r="K307" s="44"/>
      <c r="L307" s="45"/>
      <c r="M307" s="44"/>
      <c r="N307" s="44"/>
      <c r="O307" s="44"/>
    </row>
    <row r="308" spans="2:15" s="90" customFormat="1" ht="12.95" customHeight="1">
      <c r="B308" s="46"/>
      <c r="C308" s="47"/>
      <c r="D308" s="45"/>
      <c r="E308" s="45"/>
      <c r="F308" s="45"/>
      <c r="G308" s="45"/>
      <c r="H308" s="44"/>
      <c r="I308" s="79"/>
      <c r="J308" s="44"/>
      <c r="K308" s="44"/>
      <c r="L308" s="45"/>
      <c r="M308" s="44"/>
      <c r="N308" s="44"/>
      <c r="O308" s="44"/>
    </row>
    <row r="309" spans="2:15" s="90" customFormat="1" ht="12.95" customHeight="1">
      <c r="B309" s="46"/>
      <c r="C309" s="47"/>
      <c r="D309" s="45"/>
      <c r="E309" s="45"/>
      <c r="F309" s="45"/>
      <c r="G309" s="45"/>
      <c r="H309" s="44"/>
      <c r="I309" s="79"/>
      <c r="J309" s="44"/>
      <c r="K309" s="44"/>
      <c r="L309" s="45"/>
      <c r="M309" s="44"/>
      <c r="N309" s="44"/>
      <c r="O309" s="44"/>
    </row>
    <row r="310" spans="2:15" s="90" customFormat="1" ht="12.95" customHeight="1">
      <c r="B310" s="46"/>
      <c r="C310" s="47"/>
      <c r="D310" s="45"/>
      <c r="E310" s="45"/>
      <c r="F310" s="45"/>
      <c r="G310" s="45"/>
      <c r="H310" s="44"/>
      <c r="I310" s="79"/>
      <c r="J310" s="44"/>
      <c r="K310" s="44"/>
      <c r="L310" s="45"/>
      <c r="M310" s="44"/>
      <c r="N310" s="44"/>
      <c r="O310" s="44"/>
    </row>
    <row r="311" spans="2:15" s="90" customFormat="1" ht="12.95" customHeight="1">
      <c r="B311" s="46"/>
      <c r="C311" s="47"/>
      <c r="D311" s="45"/>
      <c r="E311" s="45"/>
      <c r="F311" s="45"/>
      <c r="G311" s="45"/>
      <c r="H311" s="44"/>
      <c r="I311" s="79"/>
      <c r="J311" s="44"/>
      <c r="K311" s="44"/>
      <c r="L311" s="45"/>
      <c r="M311" s="44"/>
      <c r="N311" s="44"/>
      <c r="O311" s="44"/>
    </row>
    <row r="312" spans="2:15" s="90" customFormat="1" ht="12.95" customHeight="1">
      <c r="B312" s="46"/>
      <c r="C312" s="47"/>
      <c r="D312" s="45"/>
      <c r="E312" s="45"/>
      <c r="F312" s="45"/>
      <c r="G312" s="45"/>
      <c r="H312" s="44"/>
      <c r="I312" s="79"/>
      <c r="J312" s="44"/>
      <c r="K312" s="44"/>
      <c r="L312" s="45"/>
      <c r="M312" s="44"/>
      <c r="N312" s="44"/>
      <c r="O312" s="44"/>
    </row>
    <row r="313" spans="2:15" s="90" customFormat="1" ht="12.95" customHeight="1">
      <c r="B313" s="46"/>
      <c r="C313" s="47"/>
      <c r="D313" s="45"/>
      <c r="E313" s="45"/>
      <c r="F313" s="45"/>
      <c r="G313" s="45"/>
      <c r="H313" s="44"/>
      <c r="I313" s="79"/>
      <c r="J313" s="44"/>
      <c r="K313" s="44"/>
      <c r="L313" s="45"/>
      <c r="M313" s="44"/>
      <c r="N313" s="44"/>
      <c r="O313" s="44"/>
    </row>
    <row r="314" spans="2:15" s="90" customFormat="1" ht="12.95" customHeight="1">
      <c r="B314" s="46"/>
      <c r="C314" s="47"/>
      <c r="D314" s="45"/>
      <c r="E314" s="45"/>
      <c r="F314" s="45"/>
      <c r="G314" s="45"/>
      <c r="H314" s="44"/>
      <c r="I314" s="79"/>
      <c r="J314" s="44"/>
      <c r="K314" s="44"/>
      <c r="L314" s="45"/>
      <c r="M314" s="44"/>
      <c r="N314" s="44"/>
      <c r="O314" s="44"/>
    </row>
    <row r="315" spans="2:15" s="90" customFormat="1" ht="12.95" customHeight="1">
      <c r="B315" s="46"/>
      <c r="C315" s="47"/>
      <c r="D315" s="45"/>
      <c r="E315" s="45"/>
      <c r="F315" s="45"/>
      <c r="G315" s="45"/>
      <c r="H315" s="44"/>
      <c r="I315" s="79"/>
      <c r="J315" s="44"/>
      <c r="K315" s="44"/>
      <c r="L315" s="45"/>
      <c r="M315" s="44"/>
      <c r="N315" s="44"/>
      <c r="O315" s="44"/>
    </row>
    <row r="316" spans="2:15" s="90" customFormat="1" ht="12.95" customHeight="1">
      <c r="B316" s="46"/>
      <c r="C316" s="47"/>
      <c r="D316" s="45"/>
      <c r="E316" s="45"/>
      <c r="F316" s="45"/>
      <c r="G316" s="45"/>
      <c r="H316" s="44"/>
      <c r="I316" s="79"/>
      <c r="J316" s="44"/>
      <c r="K316" s="44"/>
      <c r="L316" s="45"/>
      <c r="M316" s="44"/>
      <c r="N316" s="44"/>
      <c r="O316" s="44"/>
    </row>
    <row r="317" spans="2:15" s="90" customFormat="1" ht="12.95" customHeight="1">
      <c r="B317" s="46"/>
      <c r="C317" s="47"/>
      <c r="D317" s="45"/>
      <c r="E317" s="45"/>
      <c r="F317" s="45"/>
      <c r="G317" s="45"/>
      <c r="H317" s="44"/>
      <c r="I317" s="79"/>
      <c r="J317" s="44"/>
      <c r="K317" s="44"/>
      <c r="L317" s="45"/>
      <c r="M317" s="44"/>
      <c r="N317" s="44"/>
      <c r="O317" s="44"/>
    </row>
    <row r="318" spans="2:15" s="90" customFormat="1" ht="12.95" customHeight="1">
      <c r="B318" s="46"/>
      <c r="C318" s="47"/>
      <c r="D318" s="45"/>
      <c r="E318" s="45"/>
      <c r="F318" s="45"/>
      <c r="G318" s="45"/>
      <c r="H318" s="44"/>
      <c r="I318" s="79"/>
      <c r="J318" s="44"/>
      <c r="K318" s="44"/>
      <c r="L318" s="45"/>
      <c r="M318" s="44"/>
      <c r="N318" s="44"/>
      <c r="O318" s="44"/>
    </row>
    <row r="319" spans="2:15" s="90" customFormat="1" ht="12.95" customHeight="1">
      <c r="B319" s="46"/>
      <c r="C319" s="47"/>
      <c r="D319" s="45"/>
      <c r="E319" s="45"/>
      <c r="F319" s="45"/>
      <c r="G319" s="45"/>
      <c r="H319" s="44"/>
      <c r="I319" s="79"/>
      <c r="J319" s="44"/>
      <c r="K319" s="44"/>
      <c r="L319" s="45"/>
      <c r="M319" s="44"/>
      <c r="N319" s="44"/>
      <c r="O319" s="44"/>
    </row>
    <row r="320" spans="2:15" s="90" customFormat="1" ht="12.95" customHeight="1">
      <c r="B320" s="46"/>
      <c r="C320" s="47"/>
      <c r="D320" s="45"/>
      <c r="E320" s="45"/>
      <c r="F320" s="45"/>
      <c r="G320" s="45"/>
      <c r="H320" s="44"/>
      <c r="I320" s="79"/>
      <c r="J320" s="44"/>
      <c r="K320" s="44"/>
      <c r="L320" s="45"/>
      <c r="M320" s="44"/>
      <c r="N320" s="44"/>
      <c r="O320" s="44"/>
    </row>
    <row r="321" spans="2:15" s="90" customFormat="1" ht="12.95" customHeight="1">
      <c r="B321" s="46"/>
      <c r="C321" s="47"/>
      <c r="D321" s="45"/>
      <c r="E321" s="45"/>
      <c r="F321" s="45"/>
      <c r="G321" s="45"/>
      <c r="H321" s="44"/>
      <c r="I321" s="79"/>
      <c r="J321" s="44"/>
      <c r="K321" s="44"/>
      <c r="L321" s="45"/>
      <c r="M321" s="44"/>
      <c r="N321" s="44"/>
      <c r="O321" s="44"/>
    </row>
    <row r="322" spans="2:15" s="90" customFormat="1" ht="12.95" customHeight="1">
      <c r="B322" s="46"/>
      <c r="C322" s="47"/>
      <c r="D322" s="45"/>
      <c r="E322" s="45"/>
      <c r="F322" s="45"/>
      <c r="G322" s="45"/>
      <c r="H322" s="44"/>
      <c r="I322" s="79"/>
      <c r="J322" s="44"/>
      <c r="K322" s="44"/>
      <c r="L322" s="45"/>
      <c r="M322" s="44"/>
      <c r="N322" s="44"/>
      <c r="O322" s="44"/>
    </row>
    <row r="323" spans="2:15" s="90" customFormat="1" ht="12.95" customHeight="1">
      <c r="B323" s="46"/>
      <c r="C323" s="47"/>
      <c r="D323" s="45"/>
      <c r="E323" s="45"/>
      <c r="F323" s="45"/>
      <c r="G323" s="45"/>
      <c r="H323" s="44"/>
      <c r="I323" s="79"/>
      <c r="J323" s="44"/>
      <c r="K323" s="44"/>
      <c r="L323" s="45"/>
      <c r="M323" s="44"/>
      <c r="N323" s="44"/>
      <c r="O323" s="44"/>
    </row>
    <row r="324" spans="2:15" s="90" customFormat="1" ht="12.95" customHeight="1">
      <c r="B324" s="46"/>
      <c r="C324" s="47"/>
      <c r="D324" s="45"/>
      <c r="E324" s="45"/>
      <c r="F324" s="45"/>
      <c r="G324" s="45"/>
      <c r="H324" s="44"/>
      <c r="I324" s="79"/>
      <c r="J324" s="44"/>
      <c r="K324" s="44"/>
      <c r="L324" s="45"/>
      <c r="M324" s="44"/>
      <c r="N324" s="44"/>
      <c r="O324" s="44"/>
    </row>
    <row r="325" spans="2:15" s="90" customFormat="1" ht="12.95" customHeight="1">
      <c r="B325" s="46"/>
      <c r="C325" s="47"/>
      <c r="D325" s="45"/>
      <c r="E325" s="45"/>
      <c r="F325" s="45"/>
      <c r="G325" s="45"/>
      <c r="H325" s="44"/>
      <c r="I325" s="79"/>
      <c r="J325" s="44"/>
      <c r="K325" s="44"/>
      <c r="L325" s="45"/>
      <c r="M325" s="44"/>
      <c r="N325" s="44"/>
      <c r="O325" s="44"/>
    </row>
    <row r="326" spans="2:15" s="90" customFormat="1" ht="12.95" customHeight="1">
      <c r="B326" s="46"/>
      <c r="C326" s="47"/>
      <c r="D326" s="45"/>
      <c r="E326" s="45"/>
      <c r="F326" s="45"/>
      <c r="G326" s="45"/>
      <c r="H326" s="44"/>
      <c r="I326" s="79"/>
      <c r="J326" s="44"/>
      <c r="K326" s="44"/>
      <c r="L326" s="45"/>
      <c r="M326" s="44"/>
      <c r="N326" s="44"/>
      <c r="O326" s="44"/>
    </row>
    <row r="327" spans="2:15" s="90" customFormat="1" ht="12.95" customHeight="1">
      <c r="B327" s="46"/>
      <c r="C327" s="47"/>
      <c r="D327" s="45"/>
      <c r="E327" s="45"/>
      <c r="F327" s="45"/>
      <c r="G327" s="45"/>
      <c r="H327" s="44"/>
      <c r="I327" s="79"/>
      <c r="J327" s="44"/>
      <c r="K327" s="44"/>
      <c r="L327" s="45"/>
      <c r="M327" s="44"/>
      <c r="N327" s="44"/>
      <c r="O327" s="44"/>
    </row>
    <row r="328" spans="2:15" s="90" customFormat="1" ht="12.95" customHeight="1">
      <c r="B328" s="46"/>
      <c r="C328" s="47"/>
      <c r="D328" s="45"/>
      <c r="E328" s="45"/>
      <c r="F328" s="45"/>
      <c r="G328" s="45"/>
      <c r="H328" s="44"/>
      <c r="I328" s="79"/>
      <c r="J328" s="44"/>
      <c r="K328" s="44"/>
      <c r="L328" s="45"/>
      <c r="M328" s="44"/>
      <c r="N328" s="44"/>
      <c r="O328" s="44"/>
    </row>
    <row r="329" spans="2:15" s="90" customFormat="1" ht="12.95" customHeight="1">
      <c r="B329" s="46"/>
      <c r="C329" s="47"/>
      <c r="D329" s="45"/>
      <c r="E329" s="45"/>
      <c r="F329" s="45"/>
      <c r="G329" s="45"/>
      <c r="H329" s="44"/>
      <c r="I329" s="79"/>
      <c r="J329" s="44"/>
      <c r="K329" s="44"/>
      <c r="L329" s="45"/>
      <c r="M329" s="44"/>
      <c r="N329" s="44"/>
      <c r="O329" s="44"/>
    </row>
    <row r="330" spans="2:15" s="90" customFormat="1" ht="12.95" customHeight="1">
      <c r="B330" s="46"/>
      <c r="C330" s="47"/>
      <c r="D330" s="45"/>
      <c r="E330" s="45"/>
      <c r="F330" s="45"/>
      <c r="G330" s="45"/>
      <c r="H330" s="44"/>
      <c r="I330" s="79"/>
      <c r="J330" s="44"/>
      <c r="K330" s="44"/>
      <c r="L330" s="45"/>
      <c r="M330" s="44"/>
      <c r="N330" s="44"/>
      <c r="O330" s="44"/>
    </row>
    <row r="331" spans="2:15" s="90" customFormat="1" ht="12.95" customHeight="1">
      <c r="B331" s="46"/>
      <c r="C331" s="47"/>
      <c r="D331" s="45"/>
      <c r="E331" s="45"/>
      <c r="F331" s="45"/>
      <c r="G331" s="45"/>
      <c r="H331" s="44"/>
      <c r="I331" s="79"/>
      <c r="J331" s="44"/>
      <c r="K331" s="44"/>
      <c r="L331" s="45"/>
      <c r="M331" s="44"/>
      <c r="N331" s="44"/>
      <c r="O331" s="44"/>
    </row>
    <row r="332" spans="2:15" s="90" customFormat="1" ht="12.95" customHeight="1">
      <c r="B332" s="46"/>
      <c r="C332" s="47"/>
      <c r="D332" s="45"/>
      <c r="E332" s="45"/>
      <c r="F332" s="45"/>
      <c r="G332" s="45"/>
      <c r="H332" s="44"/>
      <c r="I332" s="79"/>
      <c r="J332" s="44"/>
      <c r="K332" s="44"/>
      <c r="L332" s="45"/>
      <c r="M332" s="44"/>
      <c r="N332" s="44"/>
      <c r="O332" s="44"/>
    </row>
    <row r="333" spans="2:15" s="90" customFormat="1" ht="12.95" customHeight="1">
      <c r="B333" s="46"/>
      <c r="C333" s="47"/>
      <c r="D333" s="45"/>
      <c r="E333" s="45"/>
      <c r="F333" s="45"/>
      <c r="G333" s="45"/>
      <c r="H333" s="44"/>
      <c r="I333" s="79"/>
      <c r="J333" s="44"/>
      <c r="K333" s="44"/>
      <c r="L333" s="45"/>
      <c r="M333" s="44"/>
      <c r="N333" s="44"/>
      <c r="O333" s="44"/>
    </row>
    <row r="334" spans="2:15" s="90" customFormat="1" ht="12.95" customHeight="1">
      <c r="B334" s="46"/>
      <c r="C334" s="47"/>
      <c r="D334" s="45"/>
      <c r="E334" s="45"/>
      <c r="F334" s="45"/>
      <c r="G334" s="45"/>
      <c r="H334" s="44"/>
      <c r="I334" s="79"/>
      <c r="J334" s="44"/>
      <c r="K334" s="44"/>
      <c r="L334" s="45"/>
      <c r="M334" s="44"/>
      <c r="N334" s="44"/>
      <c r="O334" s="44"/>
    </row>
    <row r="335" spans="2:15" s="90" customFormat="1" ht="12.95" customHeight="1">
      <c r="B335" s="46"/>
      <c r="C335" s="47"/>
      <c r="D335" s="45"/>
      <c r="E335" s="45"/>
      <c r="F335" s="45"/>
      <c r="G335" s="45"/>
      <c r="H335" s="44"/>
      <c r="I335" s="79"/>
      <c r="J335" s="44"/>
      <c r="K335" s="44"/>
      <c r="L335" s="45"/>
      <c r="M335" s="44"/>
      <c r="N335" s="44"/>
      <c r="O335" s="44"/>
    </row>
    <row r="336" spans="2:15" s="90" customFormat="1" ht="12.95" customHeight="1">
      <c r="B336" s="46"/>
      <c r="C336" s="47"/>
      <c r="D336" s="45"/>
      <c r="E336" s="45"/>
      <c r="F336" s="45"/>
      <c r="G336" s="45"/>
      <c r="H336" s="44"/>
      <c r="I336" s="79"/>
      <c r="J336" s="44"/>
      <c r="K336" s="44"/>
      <c r="L336" s="45"/>
      <c r="M336" s="44"/>
      <c r="N336" s="44"/>
      <c r="O336" s="44"/>
    </row>
    <row r="337" spans="2:15" s="90" customFormat="1" ht="12.95" customHeight="1">
      <c r="B337" s="46"/>
      <c r="C337" s="47"/>
      <c r="D337" s="45"/>
      <c r="E337" s="45"/>
      <c r="F337" s="45"/>
      <c r="G337" s="45"/>
      <c r="H337" s="44"/>
      <c r="I337" s="79"/>
      <c r="J337" s="44"/>
      <c r="K337" s="44"/>
      <c r="L337" s="45"/>
      <c r="M337" s="44"/>
      <c r="N337" s="44"/>
      <c r="O337" s="44"/>
    </row>
    <row r="338" spans="2:15" s="90" customFormat="1" ht="12.95" customHeight="1">
      <c r="B338" s="46"/>
      <c r="C338" s="47"/>
      <c r="D338" s="45"/>
      <c r="E338" s="45"/>
      <c r="F338" s="45"/>
      <c r="G338" s="45"/>
      <c r="H338" s="44"/>
      <c r="I338" s="79"/>
      <c r="J338" s="44"/>
      <c r="K338" s="44"/>
      <c r="L338" s="45"/>
      <c r="M338" s="44"/>
      <c r="N338" s="44"/>
      <c r="O338" s="44"/>
    </row>
    <row r="339" spans="2:15" s="90" customFormat="1" ht="12.95" customHeight="1">
      <c r="B339" s="46"/>
      <c r="C339" s="47"/>
      <c r="D339" s="45"/>
      <c r="E339" s="45"/>
      <c r="F339" s="45"/>
      <c r="G339" s="45"/>
      <c r="H339" s="44"/>
      <c r="I339" s="79"/>
      <c r="J339" s="44"/>
      <c r="K339" s="44"/>
      <c r="L339" s="45"/>
      <c r="M339" s="44"/>
      <c r="N339" s="44"/>
      <c r="O339" s="44"/>
    </row>
    <row r="340" spans="2:15" s="90" customFormat="1" ht="12.95" customHeight="1">
      <c r="B340" s="46"/>
      <c r="C340" s="47"/>
      <c r="D340" s="45"/>
      <c r="E340" s="45"/>
      <c r="F340" s="45"/>
      <c r="G340" s="45"/>
      <c r="H340" s="44"/>
      <c r="I340" s="79"/>
      <c r="J340" s="44"/>
      <c r="K340" s="44"/>
      <c r="L340" s="45"/>
      <c r="M340" s="44"/>
      <c r="N340" s="44"/>
      <c r="O340" s="44"/>
    </row>
    <row r="341" spans="2:15" s="90" customFormat="1" ht="12.95" customHeight="1">
      <c r="B341" s="46"/>
      <c r="C341" s="47"/>
      <c r="D341" s="45"/>
      <c r="E341" s="45"/>
      <c r="F341" s="45"/>
      <c r="G341" s="45"/>
      <c r="H341" s="44"/>
      <c r="I341" s="79"/>
      <c r="J341" s="44"/>
      <c r="K341" s="44"/>
      <c r="L341" s="45"/>
      <c r="M341" s="44"/>
      <c r="N341" s="44"/>
      <c r="O341" s="44"/>
    </row>
    <row r="342" spans="2:15" s="90" customFormat="1" ht="12.95" customHeight="1">
      <c r="B342" s="46"/>
      <c r="C342" s="47"/>
      <c r="D342" s="45"/>
      <c r="E342" s="45"/>
      <c r="F342" s="45"/>
      <c r="G342" s="45"/>
      <c r="H342" s="44"/>
      <c r="I342" s="79"/>
      <c r="J342" s="44"/>
      <c r="K342" s="44"/>
      <c r="L342" s="45"/>
      <c r="M342" s="44"/>
      <c r="N342" s="44"/>
      <c r="O342" s="44"/>
    </row>
    <row r="343" spans="2:15" s="90" customFormat="1" ht="12.95" customHeight="1">
      <c r="B343" s="46"/>
      <c r="C343" s="47"/>
      <c r="D343" s="45"/>
      <c r="E343" s="45"/>
      <c r="F343" s="45"/>
      <c r="G343" s="45"/>
      <c r="H343" s="44"/>
      <c r="I343" s="79"/>
      <c r="J343" s="44"/>
      <c r="K343" s="44"/>
      <c r="L343" s="45"/>
      <c r="M343" s="44"/>
      <c r="N343" s="44"/>
      <c r="O343" s="44"/>
    </row>
    <row r="344" spans="2:15" s="90" customFormat="1" ht="12.95" customHeight="1">
      <c r="B344" s="46"/>
      <c r="C344" s="47"/>
      <c r="D344" s="45"/>
      <c r="E344" s="45"/>
      <c r="F344" s="45"/>
      <c r="G344" s="45"/>
      <c r="H344" s="44"/>
      <c r="I344" s="79"/>
      <c r="J344" s="44"/>
      <c r="K344" s="44"/>
      <c r="L344" s="45"/>
      <c r="M344" s="44"/>
      <c r="N344" s="44"/>
      <c r="O344" s="44"/>
    </row>
    <row r="345" spans="2:15" s="90" customFormat="1" ht="12.95" customHeight="1">
      <c r="B345" s="46"/>
      <c r="C345" s="47"/>
      <c r="D345" s="45"/>
      <c r="E345" s="45"/>
      <c r="F345" s="45"/>
      <c r="G345" s="45"/>
      <c r="H345" s="44"/>
      <c r="I345" s="79"/>
      <c r="J345" s="44"/>
      <c r="K345" s="44"/>
      <c r="L345" s="45"/>
      <c r="M345" s="44"/>
      <c r="N345" s="44"/>
      <c r="O345" s="44"/>
    </row>
    <row r="346" spans="2:15" s="90" customFormat="1" ht="12.95" customHeight="1">
      <c r="B346" s="46"/>
      <c r="C346" s="47"/>
      <c r="D346" s="45"/>
      <c r="E346" s="45"/>
      <c r="F346" s="45"/>
      <c r="G346" s="45"/>
      <c r="H346" s="44"/>
      <c r="I346" s="79"/>
      <c r="J346" s="44"/>
      <c r="K346" s="44"/>
      <c r="L346" s="45"/>
      <c r="M346" s="44"/>
      <c r="N346" s="44"/>
      <c r="O346" s="44"/>
    </row>
    <row r="347" spans="2:15" s="90" customFormat="1" ht="12.95" customHeight="1">
      <c r="B347" s="46"/>
      <c r="C347" s="47"/>
      <c r="D347" s="45"/>
      <c r="E347" s="45"/>
      <c r="F347" s="45"/>
      <c r="G347" s="45"/>
      <c r="H347" s="44"/>
      <c r="I347" s="79"/>
      <c r="J347" s="44"/>
      <c r="K347" s="44"/>
      <c r="L347" s="45"/>
      <c r="M347" s="44"/>
      <c r="N347" s="44"/>
      <c r="O347" s="44"/>
    </row>
    <row r="348" spans="2:15" s="90" customFormat="1" ht="12.95" customHeight="1">
      <c r="B348" s="46"/>
      <c r="C348" s="47"/>
      <c r="D348" s="45"/>
      <c r="E348" s="45"/>
      <c r="F348" s="45"/>
      <c r="G348" s="45"/>
      <c r="H348" s="44"/>
      <c r="I348" s="79"/>
      <c r="J348" s="44"/>
      <c r="K348" s="44"/>
      <c r="L348" s="45"/>
      <c r="M348" s="44"/>
      <c r="N348" s="44"/>
      <c r="O348" s="44"/>
    </row>
    <row r="349" spans="2:15" s="90" customFormat="1" ht="12.95" customHeight="1">
      <c r="B349" s="46"/>
      <c r="C349" s="47"/>
      <c r="D349" s="45"/>
      <c r="E349" s="45"/>
      <c r="F349" s="45"/>
      <c r="G349" s="45"/>
      <c r="H349" s="44"/>
      <c r="I349" s="79"/>
      <c r="J349" s="44"/>
      <c r="K349" s="44"/>
      <c r="L349" s="45"/>
      <c r="M349" s="44"/>
      <c r="N349" s="44"/>
      <c r="O349" s="44"/>
    </row>
    <row r="350" spans="2:15" s="90" customFormat="1" ht="12.95" customHeight="1">
      <c r="B350" s="46"/>
      <c r="C350" s="47"/>
      <c r="D350" s="45"/>
      <c r="E350" s="45"/>
      <c r="F350" s="45"/>
      <c r="G350" s="45"/>
      <c r="H350" s="44"/>
      <c r="I350" s="79"/>
      <c r="J350" s="44"/>
      <c r="K350" s="44"/>
      <c r="L350" s="45"/>
      <c r="M350" s="44"/>
      <c r="N350" s="44"/>
      <c r="O350" s="44"/>
    </row>
    <row r="351" spans="2:15" s="90" customFormat="1" ht="12.95" customHeight="1">
      <c r="B351" s="46"/>
      <c r="C351" s="47"/>
      <c r="D351" s="45"/>
      <c r="E351" s="45"/>
      <c r="F351" s="45"/>
      <c r="G351" s="45"/>
      <c r="H351" s="44"/>
      <c r="I351" s="79"/>
      <c r="J351" s="44"/>
      <c r="K351" s="44"/>
      <c r="L351" s="45"/>
      <c r="M351" s="44"/>
      <c r="N351" s="44"/>
      <c r="O351" s="44"/>
    </row>
    <row r="352" spans="2:15" s="90" customFormat="1" ht="12.95" customHeight="1">
      <c r="B352" s="46"/>
      <c r="C352" s="47"/>
      <c r="D352" s="45"/>
      <c r="E352" s="45"/>
      <c r="F352" s="45"/>
      <c r="G352" s="45"/>
      <c r="H352" s="44"/>
      <c r="I352" s="79"/>
      <c r="J352" s="44"/>
      <c r="K352" s="44"/>
      <c r="L352" s="45"/>
      <c r="M352" s="44"/>
      <c r="N352" s="44"/>
      <c r="O352" s="44"/>
    </row>
    <row r="353" spans="2:15" s="90" customFormat="1" ht="12.95" customHeight="1">
      <c r="B353" s="46"/>
      <c r="C353" s="47"/>
      <c r="D353" s="45"/>
      <c r="E353" s="45"/>
      <c r="F353" s="45"/>
      <c r="G353" s="45"/>
      <c r="H353" s="44"/>
      <c r="I353" s="79"/>
      <c r="J353" s="44"/>
      <c r="K353" s="44"/>
      <c r="L353" s="45"/>
      <c r="M353" s="44"/>
      <c r="N353" s="44"/>
      <c r="O353" s="44"/>
    </row>
    <row r="354" spans="2:15" s="90" customFormat="1" ht="12.95" customHeight="1">
      <c r="B354" s="46"/>
      <c r="C354" s="47"/>
      <c r="D354" s="45"/>
      <c r="E354" s="45"/>
      <c r="F354" s="45"/>
      <c r="G354" s="45"/>
      <c r="H354" s="44"/>
      <c r="I354" s="79"/>
      <c r="J354" s="44"/>
      <c r="K354" s="44"/>
      <c r="L354" s="45"/>
      <c r="M354" s="44"/>
      <c r="N354" s="44"/>
      <c r="O354" s="44"/>
    </row>
    <row r="355" spans="2:15" s="90" customFormat="1" ht="12.95" customHeight="1">
      <c r="B355" s="46"/>
      <c r="C355" s="47"/>
      <c r="D355" s="45"/>
      <c r="E355" s="45"/>
      <c r="F355" s="45"/>
      <c r="G355" s="45"/>
      <c r="H355" s="44"/>
      <c r="I355" s="79"/>
      <c r="J355" s="44"/>
      <c r="K355" s="44"/>
      <c r="L355" s="45"/>
      <c r="M355" s="44"/>
      <c r="N355" s="44"/>
      <c r="O355" s="44"/>
    </row>
    <row r="356" spans="2:15" s="90" customFormat="1" ht="12.95" customHeight="1">
      <c r="B356" s="46"/>
      <c r="C356" s="47"/>
      <c r="D356" s="45"/>
      <c r="E356" s="45"/>
      <c r="F356" s="45"/>
      <c r="G356" s="45"/>
      <c r="H356" s="44"/>
      <c r="I356" s="79"/>
      <c r="J356" s="44"/>
      <c r="K356" s="44"/>
      <c r="L356" s="45"/>
      <c r="M356" s="44"/>
      <c r="N356" s="44"/>
      <c r="O356" s="44"/>
    </row>
    <row r="357" spans="2:15" s="90" customFormat="1" ht="12.95" customHeight="1">
      <c r="B357" s="46"/>
      <c r="C357" s="47"/>
      <c r="D357" s="45"/>
      <c r="E357" s="45"/>
      <c r="F357" s="45"/>
      <c r="G357" s="45"/>
      <c r="H357" s="44"/>
      <c r="I357" s="79"/>
      <c r="J357" s="44"/>
      <c r="K357" s="44"/>
      <c r="L357" s="45"/>
      <c r="M357" s="44"/>
      <c r="N357" s="44"/>
      <c r="O357" s="44"/>
    </row>
    <row r="358" spans="2:15" s="90" customFormat="1" ht="12.95" customHeight="1">
      <c r="B358" s="46"/>
      <c r="C358" s="47"/>
      <c r="D358" s="45"/>
      <c r="E358" s="45"/>
      <c r="F358" s="45"/>
      <c r="G358" s="45"/>
      <c r="H358" s="44"/>
      <c r="I358" s="79"/>
      <c r="J358" s="44"/>
      <c r="K358" s="44"/>
      <c r="L358" s="45"/>
      <c r="M358" s="44"/>
      <c r="N358" s="44"/>
      <c r="O358" s="44"/>
    </row>
    <row r="359" spans="2:15" s="90" customFormat="1" ht="12.95" customHeight="1">
      <c r="B359" s="46"/>
      <c r="C359" s="47"/>
      <c r="D359" s="45"/>
      <c r="E359" s="45"/>
      <c r="F359" s="45"/>
      <c r="G359" s="45"/>
      <c r="H359" s="44"/>
      <c r="I359" s="79"/>
      <c r="J359" s="44"/>
      <c r="K359" s="44"/>
      <c r="L359" s="45"/>
      <c r="M359" s="44"/>
      <c r="N359" s="44"/>
      <c r="O359" s="44"/>
    </row>
    <row r="360" spans="2:15" s="90" customFormat="1" ht="12.95" customHeight="1">
      <c r="B360" s="46"/>
      <c r="C360" s="47"/>
      <c r="D360" s="45"/>
      <c r="E360" s="45"/>
      <c r="F360" s="45"/>
      <c r="G360" s="45"/>
      <c r="H360" s="44"/>
      <c r="I360" s="79"/>
      <c r="J360" s="44"/>
      <c r="K360" s="44"/>
      <c r="L360" s="45"/>
      <c r="M360" s="44"/>
      <c r="N360" s="44"/>
      <c r="O360" s="44"/>
    </row>
    <row r="361" spans="2:15" s="90" customFormat="1" ht="12.95" customHeight="1">
      <c r="B361" s="46"/>
      <c r="C361" s="47"/>
      <c r="D361" s="45"/>
      <c r="E361" s="45"/>
      <c r="F361" s="45"/>
      <c r="G361" s="45"/>
      <c r="H361" s="44"/>
      <c r="I361" s="79"/>
      <c r="J361" s="44"/>
      <c r="K361" s="44"/>
      <c r="L361" s="45"/>
      <c r="M361" s="44"/>
      <c r="N361" s="44"/>
      <c r="O361" s="44"/>
    </row>
    <row r="362" spans="2:15" s="90" customFormat="1" ht="12.95" customHeight="1">
      <c r="B362" s="46"/>
      <c r="C362" s="47"/>
      <c r="D362" s="45"/>
      <c r="E362" s="45"/>
      <c r="F362" s="45"/>
      <c r="G362" s="45"/>
      <c r="H362" s="44"/>
      <c r="I362" s="79"/>
      <c r="J362" s="44"/>
      <c r="K362" s="44"/>
      <c r="L362" s="45"/>
      <c r="M362" s="44"/>
      <c r="N362" s="44"/>
      <c r="O362" s="44"/>
    </row>
    <row r="363" spans="2:15" s="90" customFormat="1" ht="12.95" customHeight="1">
      <c r="B363" s="46"/>
      <c r="C363" s="47"/>
      <c r="D363" s="45"/>
      <c r="E363" s="45"/>
      <c r="F363" s="45"/>
      <c r="G363" s="45"/>
      <c r="H363" s="44"/>
      <c r="I363" s="79"/>
      <c r="J363" s="44"/>
      <c r="K363" s="44"/>
      <c r="L363" s="45"/>
      <c r="M363" s="44"/>
      <c r="N363" s="44"/>
      <c r="O363" s="44"/>
    </row>
    <row r="364" spans="2:15" s="90" customFormat="1" ht="12.95" customHeight="1">
      <c r="B364" s="46"/>
      <c r="C364" s="47"/>
      <c r="D364" s="45"/>
      <c r="E364" s="45"/>
      <c r="F364" s="45"/>
      <c r="G364" s="45"/>
      <c r="H364" s="44"/>
      <c r="I364" s="79"/>
      <c r="J364" s="44"/>
      <c r="K364" s="44"/>
      <c r="L364" s="45"/>
      <c r="M364" s="44"/>
      <c r="N364" s="44"/>
      <c r="O364" s="44"/>
    </row>
    <row r="365" spans="2:15" s="90" customFormat="1" ht="12.95" customHeight="1">
      <c r="B365" s="46"/>
      <c r="C365" s="47"/>
      <c r="D365" s="45"/>
      <c r="E365" s="45"/>
      <c r="F365" s="45"/>
      <c r="G365" s="45"/>
      <c r="H365" s="44"/>
      <c r="I365" s="79"/>
      <c r="J365" s="44"/>
      <c r="K365" s="44"/>
      <c r="L365" s="45"/>
      <c r="M365" s="44"/>
      <c r="N365" s="44"/>
      <c r="O365" s="44"/>
    </row>
    <row r="366" spans="2:15" s="90" customFormat="1" ht="12.95" customHeight="1">
      <c r="B366" s="46"/>
      <c r="C366" s="47"/>
      <c r="D366" s="45"/>
      <c r="E366" s="45"/>
      <c r="F366" s="45"/>
      <c r="G366" s="45"/>
      <c r="H366" s="44"/>
      <c r="I366" s="79"/>
      <c r="J366" s="44"/>
      <c r="K366" s="44"/>
      <c r="L366" s="45"/>
      <c r="M366" s="44"/>
      <c r="N366" s="44"/>
      <c r="O366" s="44"/>
    </row>
    <row r="367" spans="2:15" s="90" customFormat="1" ht="12.95" customHeight="1">
      <c r="B367" s="46"/>
      <c r="C367" s="47"/>
      <c r="D367" s="45"/>
      <c r="E367" s="45"/>
      <c r="F367" s="45"/>
      <c r="G367" s="45"/>
      <c r="H367" s="44"/>
      <c r="I367" s="79"/>
      <c r="J367" s="44"/>
      <c r="K367" s="44"/>
      <c r="L367" s="45"/>
      <c r="M367" s="44"/>
      <c r="N367" s="44"/>
      <c r="O367" s="44"/>
    </row>
    <row r="368" spans="2:15" s="90" customFormat="1" ht="12.95" customHeight="1">
      <c r="B368" s="46"/>
      <c r="C368" s="47"/>
      <c r="D368" s="45"/>
      <c r="E368" s="45"/>
      <c r="F368" s="45"/>
      <c r="G368" s="45"/>
      <c r="H368" s="44"/>
      <c r="I368" s="79"/>
      <c r="J368" s="44"/>
      <c r="K368" s="44"/>
      <c r="L368" s="45"/>
      <c r="M368" s="44"/>
      <c r="N368" s="44"/>
      <c r="O368" s="44"/>
    </row>
    <row r="369" spans="2:15" s="90" customFormat="1" ht="12.95" customHeight="1">
      <c r="B369" s="46"/>
      <c r="C369" s="47"/>
      <c r="D369" s="45"/>
      <c r="E369" s="45"/>
      <c r="F369" s="45"/>
      <c r="G369" s="45"/>
      <c r="H369" s="44"/>
      <c r="I369" s="79"/>
      <c r="J369" s="44"/>
      <c r="K369" s="44"/>
      <c r="L369" s="45"/>
      <c r="M369" s="44"/>
      <c r="N369" s="44"/>
      <c r="O369" s="44"/>
    </row>
    <row r="370" spans="2:15" s="90" customFormat="1" ht="12.95" customHeight="1">
      <c r="B370" s="46"/>
      <c r="C370" s="47"/>
      <c r="D370" s="45"/>
      <c r="E370" s="45"/>
      <c r="F370" s="45"/>
      <c r="G370" s="45"/>
      <c r="H370" s="44"/>
      <c r="I370" s="79"/>
      <c r="J370" s="44"/>
      <c r="K370" s="44"/>
      <c r="L370" s="45"/>
      <c r="M370" s="44"/>
      <c r="N370" s="44"/>
      <c r="O370" s="44"/>
    </row>
    <row r="371" spans="2:15" s="90" customFormat="1" ht="12.95" customHeight="1">
      <c r="B371" s="46"/>
      <c r="C371" s="47"/>
      <c r="D371" s="45"/>
      <c r="E371" s="45"/>
      <c r="F371" s="45"/>
      <c r="G371" s="45"/>
      <c r="H371" s="44"/>
      <c r="I371" s="79"/>
      <c r="J371" s="44"/>
      <c r="K371" s="44"/>
      <c r="L371" s="45"/>
      <c r="M371" s="44"/>
      <c r="N371" s="44"/>
      <c r="O371" s="44"/>
    </row>
    <row r="372" spans="2:15" s="90" customFormat="1" ht="12.95" customHeight="1">
      <c r="B372" s="46"/>
      <c r="C372" s="47"/>
      <c r="D372" s="45"/>
      <c r="E372" s="45"/>
      <c r="F372" s="45"/>
      <c r="G372" s="45"/>
      <c r="H372" s="44"/>
      <c r="I372" s="79"/>
      <c r="J372" s="44"/>
      <c r="K372" s="44"/>
      <c r="L372" s="45"/>
      <c r="M372" s="44"/>
      <c r="N372" s="44"/>
      <c r="O372" s="44"/>
    </row>
    <row r="373" spans="2:15" s="90" customFormat="1" ht="12.95" customHeight="1">
      <c r="B373" s="46"/>
      <c r="C373" s="47"/>
      <c r="D373" s="45"/>
      <c r="E373" s="45"/>
      <c r="F373" s="45"/>
      <c r="G373" s="45"/>
      <c r="H373" s="44"/>
      <c r="I373" s="79"/>
      <c r="J373" s="44"/>
      <c r="K373" s="44"/>
      <c r="L373" s="45"/>
      <c r="M373" s="44"/>
      <c r="N373" s="44"/>
      <c r="O373" s="44"/>
    </row>
    <row r="374" spans="2:15" s="90" customFormat="1" ht="12.95" customHeight="1">
      <c r="B374" s="46"/>
      <c r="C374" s="47"/>
      <c r="D374" s="45"/>
      <c r="E374" s="45"/>
      <c r="F374" s="45"/>
      <c r="G374" s="45"/>
      <c r="H374" s="44"/>
      <c r="I374" s="79"/>
      <c r="J374" s="44"/>
      <c r="K374" s="44"/>
      <c r="L374" s="45"/>
      <c r="M374" s="44"/>
      <c r="N374" s="44"/>
      <c r="O374" s="44"/>
    </row>
    <row r="375" spans="2:15" s="90" customFormat="1" ht="12.95" customHeight="1">
      <c r="B375" s="46"/>
      <c r="C375" s="47"/>
      <c r="D375" s="45"/>
      <c r="E375" s="45"/>
      <c r="F375" s="45"/>
      <c r="G375" s="45"/>
      <c r="H375" s="44"/>
      <c r="I375" s="79"/>
      <c r="J375" s="44"/>
      <c r="K375" s="44"/>
      <c r="L375" s="45"/>
      <c r="M375" s="44"/>
      <c r="N375" s="44"/>
      <c r="O375" s="44"/>
    </row>
    <row r="376" spans="2:15" s="90" customFormat="1" ht="12.95" customHeight="1">
      <c r="B376" s="46"/>
      <c r="C376" s="47"/>
      <c r="D376" s="45"/>
      <c r="E376" s="45"/>
      <c r="F376" s="45"/>
      <c r="G376" s="45"/>
      <c r="H376" s="44"/>
      <c r="I376" s="79"/>
      <c r="J376" s="44"/>
      <c r="K376" s="44"/>
      <c r="L376" s="45"/>
      <c r="M376" s="44"/>
      <c r="N376" s="44"/>
      <c r="O376" s="44"/>
    </row>
    <row r="377" spans="2:15" s="90" customFormat="1" ht="12.95" customHeight="1">
      <c r="B377" s="46"/>
      <c r="C377" s="47"/>
      <c r="D377" s="45"/>
      <c r="E377" s="45"/>
      <c r="F377" s="45"/>
      <c r="G377" s="45"/>
      <c r="H377" s="44"/>
      <c r="I377" s="79"/>
      <c r="J377" s="44"/>
      <c r="K377" s="44"/>
      <c r="L377" s="45"/>
      <c r="M377" s="44"/>
      <c r="N377" s="44"/>
      <c r="O377" s="44"/>
    </row>
    <row r="378" spans="2:15" s="90" customFormat="1" ht="12.95" customHeight="1">
      <c r="B378" s="46"/>
      <c r="C378" s="47"/>
      <c r="D378" s="45"/>
      <c r="E378" s="45"/>
      <c r="F378" s="45"/>
      <c r="G378" s="45"/>
      <c r="H378" s="44"/>
      <c r="I378" s="79"/>
      <c r="J378" s="44"/>
      <c r="K378" s="44"/>
      <c r="L378" s="45"/>
      <c r="M378" s="44"/>
      <c r="N378" s="44"/>
      <c r="O378" s="44"/>
    </row>
    <row r="379" spans="2:15" s="90" customFormat="1" ht="12.95" customHeight="1">
      <c r="B379" s="46"/>
      <c r="C379" s="47"/>
      <c r="D379" s="45"/>
      <c r="E379" s="45"/>
      <c r="F379" s="45"/>
      <c r="G379" s="45"/>
      <c r="H379" s="44"/>
      <c r="I379" s="79"/>
      <c r="J379" s="44"/>
      <c r="K379" s="44"/>
      <c r="L379" s="45"/>
      <c r="M379" s="44"/>
      <c r="N379" s="44"/>
      <c r="O379" s="44"/>
    </row>
    <row r="380" spans="2:15" s="90" customFormat="1" ht="12.95" customHeight="1">
      <c r="B380" s="46"/>
      <c r="C380" s="47"/>
      <c r="D380" s="45"/>
      <c r="E380" s="45"/>
      <c r="F380" s="45"/>
      <c r="G380" s="45"/>
      <c r="H380" s="44"/>
      <c r="I380" s="79"/>
      <c r="J380" s="44"/>
      <c r="K380" s="44"/>
      <c r="L380" s="45"/>
      <c r="M380" s="44"/>
      <c r="N380" s="44"/>
      <c r="O380" s="44"/>
    </row>
    <row r="381" spans="2:15" s="90" customFormat="1" ht="12.95" customHeight="1">
      <c r="B381" s="46"/>
      <c r="C381" s="47"/>
      <c r="D381" s="45"/>
      <c r="E381" s="45"/>
      <c r="F381" s="45"/>
      <c r="G381" s="45"/>
      <c r="H381" s="44"/>
      <c r="I381" s="79"/>
      <c r="J381" s="44"/>
      <c r="K381" s="44"/>
      <c r="L381" s="45"/>
      <c r="M381" s="44"/>
      <c r="N381" s="44"/>
      <c r="O381" s="44"/>
    </row>
    <row r="382" spans="2:15" s="90" customFormat="1" ht="12.95" customHeight="1">
      <c r="B382" s="46"/>
      <c r="C382" s="47"/>
      <c r="D382" s="45"/>
      <c r="E382" s="45"/>
      <c r="F382" s="45"/>
      <c r="G382" s="45"/>
      <c r="H382" s="44"/>
      <c r="I382" s="79"/>
      <c r="J382" s="44"/>
      <c r="K382" s="44"/>
      <c r="L382" s="45"/>
      <c r="M382" s="44"/>
      <c r="N382" s="44"/>
      <c r="O382" s="44"/>
    </row>
    <row r="383" spans="2:15" s="90" customFormat="1" ht="12.95" customHeight="1">
      <c r="B383" s="46"/>
      <c r="C383" s="47"/>
      <c r="D383" s="45"/>
      <c r="E383" s="45"/>
      <c r="F383" s="45"/>
      <c r="G383" s="45"/>
      <c r="H383" s="44"/>
      <c r="I383" s="79"/>
      <c r="J383" s="44"/>
      <c r="K383" s="44"/>
      <c r="L383" s="45"/>
      <c r="M383" s="44"/>
      <c r="N383" s="44"/>
      <c r="O383" s="44"/>
    </row>
    <row r="384" spans="2:15" s="90" customFormat="1" ht="12.95" customHeight="1">
      <c r="B384" s="46"/>
      <c r="C384" s="47"/>
      <c r="D384" s="45"/>
      <c r="E384" s="45"/>
      <c r="F384" s="45"/>
      <c r="G384" s="45"/>
      <c r="H384" s="44"/>
      <c r="I384" s="79"/>
      <c r="J384" s="44"/>
      <c r="K384" s="44"/>
      <c r="L384" s="45"/>
      <c r="M384" s="44"/>
      <c r="N384" s="44"/>
      <c r="O384" s="44"/>
    </row>
    <row r="385" spans="2:15" s="90" customFormat="1" ht="12.95" customHeight="1">
      <c r="B385" s="46"/>
      <c r="C385" s="47"/>
      <c r="D385" s="45"/>
      <c r="E385" s="45"/>
      <c r="F385" s="45"/>
      <c r="G385" s="45"/>
      <c r="H385" s="44"/>
      <c r="I385" s="79"/>
      <c r="J385" s="44"/>
      <c r="K385" s="44"/>
      <c r="L385" s="45"/>
      <c r="M385" s="44"/>
      <c r="N385" s="44"/>
      <c r="O385" s="44"/>
    </row>
    <row r="386" spans="2:15" s="90" customFormat="1" ht="12.95" customHeight="1">
      <c r="B386" s="46"/>
      <c r="C386" s="47"/>
      <c r="D386" s="45"/>
      <c r="E386" s="45"/>
      <c r="F386" s="45"/>
      <c r="G386" s="45"/>
      <c r="H386" s="44"/>
      <c r="I386" s="79"/>
      <c r="J386" s="44"/>
      <c r="K386" s="44"/>
      <c r="L386" s="45"/>
      <c r="M386" s="44"/>
      <c r="N386" s="44"/>
      <c r="O386" s="44"/>
    </row>
    <row r="387" spans="2:15" s="90" customFormat="1" ht="12.95" customHeight="1">
      <c r="B387" s="46"/>
      <c r="C387" s="47"/>
      <c r="D387" s="45"/>
      <c r="E387" s="45"/>
      <c r="F387" s="45"/>
      <c r="G387" s="45"/>
      <c r="H387" s="44"/>
      <c r="I387" s="79"/>
      <c r="J387" s="44"/>
      <c r="K387" s="44"/>
      <c r="L387" s="45"/>
      <c r="M387" s="44"/>
      <c r="N387" s="44"/>
      <c r="O387" s="44"/>
    </row>
    <row r="388" spans="2:15" s="90" customFormat="1" ht="12.95" customHeight="1">
      <c r="B388" s="46"/>
      <c r="C388" s="47"/>
      <c r="D388" s="45"/>
      <c r="E388" s="45"/>
      <c r="F388" s="45"/>
      <c r="G388" s="45"/>
      <c r="H388" s="44"/>
      <c r="I388" s="79"/>
      <c r="J388" s="44"/>
      <c r="K388" s="44"/>
      <c r="L388" s="45"/>
      <c r="M388" s="44"/>
      <c r="N388" s="44"/>
      <c r="O388" s="44"/>
    </row>
    <row r="389" spans="2:15" s="90" customFormat="1" ht="12.95" customHeight="1">
      <c r="B389" s="46"/>
      <c r="C389" s="47"/>
      <c r="D389" s="45"/>
      <c r="E389" s="45"/>
      <c r="F389" s="45"/>
      <c r="G389" s="45"/>
      <c r="H389" s="44"/>
      <c r="I389" s="79"/>
      <c r="J389" s="44"/>
      <c r="K389" s="44"/>
      <c r="L389" s="45"/>
      <c r="M389" s="44"/>
      <c r="N389" s="44"/>
      <c r="O389" s="44"/>
    </row>
    <row r="390" spans="2:15" s="90" customFormat="1" ht="12.95" customHeight="1">
      <c r="B390" s="46"/>
      <c r="C390" s="47"/>
      <c r="D390" s="45"/>
      <c r="E390" s="45"/>
      <c r="F390" s="45"/>
      <c r="G390" s="45"/>
      <c r="H390" s="44"/>
      <c r="I390" s="79"/>
      <c r="J390" s="44"/>
      <c r="K390" s="44"/>
      <c r="L390" s="45"/>
      <c r="M390" s="44"/>
      <c r="N390" s="44"/>
      <c r="O390" s="44"/>
    </row>
    <row r="391" spans="2:15" s="90" customFormat="1" ht="12.95" customHeight="1">
      <c r="B391" s="46"/>
      <c r="C391" s="47"/>
      <c r="D391" s="45"/>
      <c r="E391" s="45"/>
      <c r="F391" s="45"/>
      <c r="G391" s="45"/>
      <c r="H391" s="44"/>
      <c r="I391" s="79"/>
      <c r="J391" s="44"/>
      <c r="K391" s="44"/>
      <c r="L391" s="45"/>
      <c r="M391" s="44"/>
      <c r="N391" s="44"/>
      <c r="O391" s="44"/>
    </row>
    <row r="392" spans="2:15" s="90" customFormat="1" ht="12.95" customHeight="1">
      <c r="B392" s="46"/>
      <c r="C392" s="47"/>
      <c r="D392" s="45"/>
      <c r="E392" s="45"/>
      <c r="F392" s="45"/>
      <c r="G392" s="45"/>
      <c r="H392" s="44"/>
      <c r="I392" s="79"/>
      <c r="J392" s="44"/>
      <c r="K392" s="44"/>
      <c r="L392" s="45"/>
      <c r="M392" s="44"/>
      <c r="N392" s="44"/>
      <c r="O392" s="44"/>
    </row>
    <row r="393" spans="2:15" s="90" customFormat="1" ht="12.95" customHeight="1">
      <c r="B393" s="46"/>
      <c r="C393" s="47"/>
      <c r="D393" s="45"/>
      <c r="E393" s="45"/>
      <c r="F393" s="45"/>
      <c r="G393" s="45"/>
      <c r="H393" s="44"/>
      <c r="I393" s="79"/>
      <c r="J393" s="44"/>
      <c r="K393" s="44"/>
      <c r="L393" s="45"/>
      <c r="M393" s="44"/>
      <c r="N393" s="44"/>
      <c r="O393" s="44"/>
    </row>
    <row r="394" spans="2:15" s="90" customFormat="1" ht="12.95" customHeight="1">
      <c r="B394" s="46"/>
      <c r="C394" s="47"/>
      <c r="D394" s="45"/>
      <c r="E394" s="45"/>
      <c r="F394" s="45"/>
      <c r="G394" s="45"/>
      <c r="H394" s="44"/>
      <c r="I394" s="79"/>
      <c r="J394" s="44"/>
      <c r="K394" s="44"/>
      <c r="L394" s="45"/>
      <c r="M394" s="44"/>
      <c r="N394" s="44"/>
      <c r="O394" s="44"/>
    </row>
    <row r="395" spans="2:15" s="90" customFormat="1" ht="12.95" customHeight="1">
      <c r="B395" s="46"/>
      <c r="C395" s="47"/>
      <c r="D395" s="45"/>
      <c r="E395" s="45"/>
      <c r="F395" s="45"/>
      <c r="G395" s="45"/>
      <c r="H395" s="44"/>
      <c r="I395" s="79"/>
      <c r="J395" s="44"/>
      <c r="K395" s="44"/>
      <c r="L395" s="45"/>
      <c r="M395" s="44"/>
      <c r="N395" s="44"/>
      <c r="O395" s="44"/>
    </row>
    <row r="396" spans="2:15" s="90" customFormat="1" ht="12.95" customHeight="1">
      <c r="B396" s="46"/>
      <c r="C396" s="47"/>
      <c r="D396" s="45"/>
      <c r="E396" s="45"/>
      <c r="F396" s="45"/>
      <c r="G396" s="45"/>
      <c r="H396" s="44"/>
      <c r="I396" s="79"/>
      <c r="J396" s="44"/>
      <c r="K396" s="44"/>
      <c r="L396" s="45"/>
      <c r="M396" s="44"/>
      <c r="N396" s="44"/>
      <c r="O396" s="44"/>
    </row>
    <row r="397" spans="2:15" s="90" customFormat="1" ht="12.95" customHeight="1">
      <c r="B397" s="46"/>
      <c r="C397" s="47"/>
      <c r="D397" s="45"/>
      <c r="E397" s="45"/>
      <c r="F397" s="45"/>
      <c r="G397" s="45"/>
      <c r="H397" s="44"/>
      <c r="I397" s="79"/>
      <c r="J397" s="44"/>
      <c r="K397" s="44"/>
      <c r="L397" s="45"/>
      <c r="M397" s="44"/>
      <c r="N397" s="44"/>
      <c r="O397" s="44"/>
    </row>
    <row r="398" spans="2:15" s="90" customFormat="1" ht="12.95" customHeight="1">
      <c r="B398" s="46"/>
      <c r="C398" s="47"/>
      <c r="D398" s="45"/>
      <c r="E398" s="45"/>
      <c r="F398" s="45"/>
      <c r="G398" s="45"/>
      <c r="H398" s="44"/>
      <c r="I398" s="79"/>
      <c r="J398" s="44"/>
      <c r="K398" s="44"/>
      <c r="L398" s="45"/>
      <c r="M398" s="44"/>
      <c r="N398" s="44"/>
      <c r="O398" s="44"/>
    </row>
    <row r="399" spans="2:15" s="90" customFormat="1" ht="12.95" customHeight="1">
      <c r="B399" s="46"/>
      <c r="C399" s="47"/>
      <c r="D399" s="45"/>
      <c r="E399" s="45"/>
      <c r="F399" s="45"/>
      <c r="G399" s="45"/>
      <c r="H399" s="44"/>
      <c r="I399" s="79"/>
      <c r="J399" s="44"/>
      <c r="K399" s="44"/>
      <c r="L399" s="45"/>
      <c r="M399" s="44"/>
      <c r="N399" s="44"/>
      <c r="O399" s="44"/>
    </row>
    <row r="400" spans="2:15" s="90" customFormat="1" ht="12.95" customHeight="1">
      <c r="B400" s="46"/>
      <c r="C400" s="47"/>
      <c r="D400" s="45"/>
      <c r="E400" s="45"/>
      <c r="F400" s="45"/>
      <c r="G400" s="45"/>
      <c r="H400" s="44"/>
      <c r="I400" s="79"/>
      <c r="J400" s="44"/>
      <c r="K400" s="44"/>
      <c r="L400" s="45"/>
      <c r="M400" s="44"/>
      <c r="N400" s="44"/>
      <c r="O400" s="44"/>
    </row>
    <row r="401" spans="2:15" s="90" customFormat="1" ht="12.95" customHeight="1">
      <c r="B401" s="46"/>
      <c r="C401" s="47"/>
      <c r="D401" s="45"/>
      <c r="E401" s="45"/>
      <c r="F401" s="45"/>
      <c r="G401" s="45"/>
      <c r="H401" s="44"/>
      <c r="I401" s="79"/>
      <c r="J401" s="44"/>
      <c r="K401" s="44"/>
      <c r="L401" s="45"/>
      <c r="M401" s="44"/>
      <c r="N401" s="44"/>
      <c r="O401" s="44"/>
    </row>
    <row r="402" spans="2:15" s="90" customFormat="1" ht="12.95" customHeight="1">
      <c r="B402" s="46"/>
      <c r="C402" s="47"/>
      <c r="D402" s="45"/>
      <c r="E402" s="45"/>
      <c r="F402" s="45"/>
      <c r="G402" s="45"/>
      <c r="H402" s="44"/>
      <c r="I402" s="79"/>
      <c r="J402" s="44"/>
      <c r="K402" s="44"/>
      <c r="L402" s="45"/>
      <c r="M402" s="44"/>
      <c r="N402" s="44"/>
      <c r="O402" s="44"/>
    </row>
    <row r="403" spans="2:15" s="90" customFormat="1" ht="12.95" customHeight="1">
      <c r="B403" s="46"/>
      <c r="C403" s="47"/>
      <c r="D403" s="45"/>
      <c r="E403" s="45"/>
      <c r="F403" s="45"/>
      <c r="G403" s="45"/>
      <c r="H403" s="44"/>
      <c r="I403" s="79"/>
      <c r="J403" s="44"/>
      <c r="K403" s="44"/>
      <c r="L403" s="45"/>
      <c r="M403" s="44"/>
      <c r="N403" s="44"/>
      <c r="O403" s="44"/>
    </row>
    <row r="404" spans="2:15" s="90" customFormat="1" ht="12.95" customHeight="1">
      <c r="B404" s="46"/>
      <c r="C404" s="47"/>
      <c r="D404" s="45"/>
      <c r="E404" s="45"/>
      <c r="F404" s="45"/>
      <c r="G404" s="45"/>
      <c r="H404" s="44"/>
      <c r="I404" s="79"/>
      <c r="J404" s="44"/>
      <c r="K404" s="44"/>
      <c r="L404" s="45"/>
      <c r="M404" s="44"/>
      <c r="N404" s="44"/>
      <c r="O404" s="44"/>
    </row>
    <row r="405" spans="2:15" s="90" customFormat="1" ht="12.95" customHeight="1">
      <c r="B405" s="46"/>
      <c r="C405" s="47"/>
      <c r="D405" s="45"/>
      <c r="E405" s="45"/>
      <c r="F405" s="45"/>
      <c r="G405" s="45"/>
      <c r="H405" s="44"/>
      <c r="I405" s="79"/>
      <c r="J405" s="44"/>
      <c r="K405" s="44"/>
      <c r="L405" s="45"/>
      <c r="M405" s="44"/>
      <c r="N405" s="44"/>
      <c r="O405" s="44"/>
    </row>
    <row r="406" spans="2:15" s="90" customFormat="1" ht="12.95" customHeight="1">
      <c r="B406" s="46"/>
      <c r="C406" s="47"/>
      <c r="D406" s="45"/>
      <c r="E406" s="45"/>
      <c r="F406" s="45"/>
      <c r="G406" s="45"/>
      <c r="H406" s="44"/>
      <c r="I406" s="79"/>
      <c r="J406" s="44"/>
      <c r="K406" s="44"/>
      <c r="L406" s="45"/>
      <c r="M406" s="44"/>
      <c r="N406" s="44"/>
      <c r="O406" s="44"/>
    </row>
    <row r="407" spans="2:15" s="90" customFormat="1" ht="12.95" customHeight="1">
      <c r="B407" s="46"/>
      <c r="C407" s="47"/>
      <c r="D407" s="45"/>
      <c r="E407" s="45"/>
      <c r="F407" s="45"/>
      <c r="G407" s="45"/>
      <c r="H407" s="44"/>
      <c r="I407" s="79"/>
      <c r="J407" s="44"/>
      <c r="K407" s="44"/>
      <c r="L407" s="45"/>
      <c r="M407" s="44"/>
      <c r="N407" s="44"/>
      <c r="O407" s="44"/>
    </row>
    <row r="408" spans="2:15" s="90" customFormat="1" ht="12.95" customHeight="1">
      <c r="B408" s="46"/>
      <c r="C408" s="47"/>
      <c r="D408" s="45"/>
      <c r="E408" s="45"/>
      <c r="F408" s="45"/>
      <c r="G408" s="45"/>
      <c r="H408" s="44"/>
      <c r="I408" s="79"/>
      <c r="J408" s="44"/>
      <c r="K408" s="44"/>
      <c r="L408" s="45"/>
      <c r="M408" s="44"/>
      <c r="N408" s="44"/>
      <c r="O408" s="44"/>
    </row>
    <row r="409" spans="2:15" s="90" customFormat="1" ht="12.95" customHeight="1">
      <c r="B409" s="46"/>
      <c r="C409" s="47"/>
      <c r="D409" s="45"/>
      <c r="E409" s="45"/>
      <c r="F409" s="45"/>
      <c r="G409" s="45"/>
      <c r="H409" s="44"/>
      <c r="I409" s="79"/>
      <c r="J409" s="44"/>
      <c r="K409" s="44"/>
      <c r="L409" s="45"/>
      <c r="M409" s="44"/>
      <c r="N409" s="44"/>
      <c r="O409" s="44"/>
    </row>
    <row r="410" spans="2:15" s="90" customFormat="1" ht="12.95" customHeight="1">
      <c r="B410" s="46"/>
      <c r="C410" s="47"/>
      <c r="D410" s="45"/>
      <c r="E410" s="45"/>
      <c r="F410" s="45"/>
      <c r="G410" s="45"/>
      <c r="H410" s="44"/>
      <c r="I410" s="79"/>
      <c r="J410" s="44"/>
      <c r="K410" s="44"/>
      <c r="L410" s="45"/>
      <c r="M410" s="44"/>
      <c r="N410" s="44"/>
      <c r="O410" s="44"/>
    </row>
    <row r="411" spans="2:15" s="90" customFormat="1" ht="12.95" customHeight="1">
      <c r="B411" s="46"/>
      <c r="C411" s="47"/>
      <c r="D411" s="45"/>
      <c r="E411" s="45"/>
      <c r="F411" s="45"/>
      <c r="G411" s="45"/>
      <c r="H411" s="44"/>
      <c r="I411" s="79"/>
      <c r="J411" s="44"/>
      <c r="K411" s="44"/>
      <c r="L411" s="45"/>
      <c r="M411" s="44"/>
      <c r="N411" s="44"/>
      <c r="O411" s="44"/>
    </row>
    <row r="412" spans="2:15" s="90" customFormat="1" ht="12.95" customHeight="1">
      <c r="B412" s="46"/>
      <c r="C412" s="47"/>
      <c r="D412" s="45"/>
      <c r="E412" s="45"/>
      <c r="F412" s="45"/>
      <c r="G412" s="45"/>
      <c r="H412" s="44"/>
      <c r="I412" s="79"/>
      <c r="J412" s="44"/>
      <c r="K412" s="44"/>
      <c r="L412" s="45"/>
      <c r="M412" s="44"/>
      <c r="N412" s="44"/>
      <c r="O412" s="44"/>
    </row>
    <row r="413" spans="2:15" s="90" customFormat="1" ht="12.95" customHeight="1">
      <c r="B413" s="46"/>
      <c r="C413" s="47"/>
      <c r="D413" s="45"/>
      <c r="E413" s="45"/>
      <c r="F413" s="45"/>
      <c r="G413" s="45"/>
      <c r="H413" s="44"/>
      <c r="I413" s="79"/>
      <c r="J413" s="44"/>
      <c r="K413" s="44"/>
      <c r="L413" s="45"/>
      <c r="M413" s="44"/>
      <c r="N413" s="44"/>
      <c r="O413" s="44"/>
    </row>
    <row r="414" spans="2:15" s="90" customFormat="1" ht="12.95" customHeight="1">
      <c r="B414" s="46"/>
      <c r="C414" s="47"/>
      <c r="D414" s="45"/>
      <c r="E414" s="45"/>
      <c r="F414" s="45"/>
      <c r="G414" s="45"/>
      <c r="H414" s="44"/>
      <c r="I414" s="79"/>
      <c r="J414" s="44"/>
      <c r="K414" s="44"/>
      <c r="L414" s="45"/>
      <c r="M414" s="44"/>
      <c r="N414" s="44"/>
      <c r="O414" s="44"/>
    </row>
    <row r="415" spans="2:15" s="90" customFormat="1" ht="12.95" customHeight="1">
      <c r="B415" s="46"/>
      <c r="C415" s="47"/>
      <c r="D415" s="45"/>
      <c r="E415" s="45"/>
      <c r="F415" s="45"/>
      <c r="G415" s="45"/>
      <c r="H415" s="44"/>
      <c r="I415" s="79"/>
      <c r="J415" s="44"/>
      <c r="K415" s="44"/>
      <c r="L415" s="45"/>
      <c r="M415" s="44"/>
      <c r="N415" s="44"/>
      <c r="O415" s="44"/>
    </row>
    <row r="416" spans="2:15" s="90" customFormat="1" ht="12.95" customHeight="1">
      <c r="B416" s="46"/>
      <c r="C416" s="47"/>
      <c r="D416" s="45"/>
      <c r="E416" s="45"/>
      <c r="F416" s="45"/>
      <c r="G416" s="45"/>
      <c r="H416" s="44"/>
      <c r="I416" s="79"/>
      <c r="J416" s="44"/>
      <c r="K416" s="44"/>
      <c r="L416" s="45"/>
      <c r="M416" s="44"/>
      <c r="N416" s="44"/>
      <c r="O416" s="44"/>
    </row>
    <row r="417" spans="2:15" s="90" customFormat="1" ht="12.95" customHeight="1">
      <c r="B417" s="46"/>
      <c r="C417" s="47"/>
      <c r="D417" s="45"/>
      <c r="E417" s="45"/>
      <c r="F417" s="45"/>
      <c r="G417" s="45"/>
      <c r="H417" s="44"/>
      <c r="I417" s="79"/>
      <c r="J417" s="44"/>
      <c r="K417" s="44"/>
      <c r="L417" s="45"/>
      <c r="M417" s="44"/>
      <c r="N417" s="44"/>
      <c r="O417" s="44"/>
    </row>
    <row r="418" spans="2:15" s="90" customFormat="1" ht="12.95" customHeight="1">
      <c r="B418" s="46"/>
      <c r="C418" s="47"/>
      <c r="D418" s="45"/>
      <c r="E418" s="45"/>
      <c r="F418" s="45"/>
      <c r="G418" s="45"/>
      <c r="H418" s="44"/>
      <c r="I418" s="79"/>
      <c r="J418" s="44"/>
      <c r="K418" s="44"/>
      <c r="L418" s="45"/>
      <c r="M418" s="44"/>
      <c r="N418" s="44"/>
      <c r="O418" s="44"/>
    </row>
    <row r="419" spans="2:15" s="90" customFormat="1" ht="12.95" customHeight="1">
      <c r="B419" s="46"/>
      <c r="C419" s="47"/>
      <c r="D419" s="45"/>
      <c r="E419" s="45"/>
      <c r="F419" s="45"/>
      <c r="G419" s="45"/>
      <c r="H419" s="44"/>
      <c r="I419" s="79"/>
      <c r="J419" s="44"/>
      <c r="K419" s="44"/>
      <c r="L419" s="45"/>
      <c r="M419" s="44"/>
      <c r="N419" s="44"/>
      <c r="O419" s="44"/>
    </row>
    <row r="420" spans="2:15" s="90" customFormat="1" ht="12.95" customHeight="1">
      <c r="B420" s="46"/>
      <c r="C420" s="47"/>
      <c r="D420" s="45"/>
      <c r="E420" s="45"/>
      <c r="F420" s="45"/>
      <c r="G420" s="45"/>
      <c r="H420" s="44"/>
      <c r="I420" s="79"/>
      <c r="J420" s="44"/>
      <c r="K420" s="44"/>
      <c r="L420" s="45"/>
      <c r="M420" s="44"/>
      <c r="N420" s="44"/>
      <c r="O420" s="44"/>
    </row>
    <row r="421" spans="2:15" s="90" customFormat="1" ht="12.95" customHeight="1">
      <c r="B421" s="46"/>
      <c r="C421" s="47"/>
      <c r="D421" s="45"/>
      <c r="E421" s="45"/>
      <c r="F421" s="45"/>
      <c r="G421" s="45"/>
      <c r="H421" s="44"/>
      <c r="I421" s="79"/>
      <c r="J421" s="44"/>
      <c r="K421" s="44"/>
      <c r="L421" s="45"/>
      <c r="M421" s="44"/>
      <c r="N421" s="44"/>
      <c r="O421" s="44"/>
    </row>
    <row r="422" spans="2:15" s="90" customFormat="1" ht="12.95" customHeight="1">
      <c r="B422" s="46"/>
      <c r="C422" s="47"/>
      <c r="D422" s="45"/>
      <c r="E422" s="45"/>
      <c r="F422" s="45"/>
      <c r="G422" s="45"/>
      <c r="H422" s="44"/>
      <c r="I422" s="79"/>
      <c r="J422" s="44"/>
      <c r="K422" s="44"/>
      <c r="L422" s="45"/>
      <c r="M422" s="44"/>
      <c r="N422" s="44"/>
      <c r="O422" s="44"/>
    </row>
    <row r="423" spans="2:15" s="90" customFormat="1" ht="12.95" customHeight="1">
      <c r="B423" s="46"/>
      <c r="C423" s="47"/>
      <c r="D423" s="45"/>
      <c r="E423" s="45"/>
      <c r="F423" s="45"/>
      <c r="G423" s="45"/>
      <c r="H423" s="44"/>
      <c r="I423" s="79"/>
      <c r="J423" s="44"/>
      <c r="K423" s="44"/>
      <c r="L423" s="45"/>
      <c r="M423" s="44"/>
      <c r="N423" s="44"/>
      <c r="O423" s="44"/>
    </row>
    <row r="424" spans="2:15" s="90" customFormat="1" ht="12.95" customHeight="1">
      <c r="B424" s="46"/>
      <c r="C424" s="47"/>
      <c r="D424" s="45"/>
      <c r="E424" s="45"/>
      <c r="F424" s="45"/>
      <c r="G424" s="45"/>
      <c r="H424" s="44"/>
      <c r="I424" s="79"/>
      <c r="J424" s="44"/>
      <c r="K424" s="44"/>
      <c r="L424" s="45"/>
      <c r="M424" s="44"/>
      <c r="N424" s="44"/>
      <c r="O424" s="44"/>
    </row>
    <row r="425" spans="2:15" s="90" customFormat="1" ht="12.95" customHeight="1">
      <c r="B425" s="46"/>
      <c r="C425" s="47"/>
      <c r="D425" s="45"/>
      <c r="E425" s="45"/>
      <c r="F425" s="45"/>
      <c r="G425" s="45"/>
      <c r="H425" s="44"/>
      <c r="I425" s="79"/>
      <c r="J425" s="44"/>
      <c r="K425" s="44"/>
      <c r="L425" s="45"/>
      <c r="M425" s="44"/>
      <c r="N425" s="44"/>
      <c r="O425" s="44"/>
    </row>
    <row r="426" spans="2:15" s="90" customFormat="1" ht="12.95" customHeight="1">
      <c r="B426" s="46"/>
      <c r="C426" s="47"/>
      <c r="D426" s="45"/>
      <c r="E426" s="45"/>
      <c r="F426" s="45"/>
      <c r="G426" s="45"/>
      <c r="H426" s="44"/>
      <c r="I426" s="79"/>
      <c r="J426" s="44"/>
      <c r="K426" s="44"/>
      <c r="L426" s="45"/>
      <c r="M426" s="44"/>
      <c r="N426" s="44"/>
      <c r="O426" s="44"/>
    </row>
    <row r="427" spans="2:15" s="90" customFormat="1" ht="12.95" customHeight="1">
      <c r="B427" s="46"/>
      <c r="C427" s="47"/>
      <c r="D427" s="45"/>
      <c r="E427" s="45"/>
      <c r="F427" s="45"/>
      <c r="G427" s="45"/>
      <c r="H427" s="44"/>
      <c r="I427" s="79"/>
      <c r="J427" s="44"/>
      <c r="K427" s="44"/>
      <c r="L427" s="45"/>
      <c r="M427" s="44"/>
      <c r="N427" s="44"/>
      <c r="O427" s="44"/>
    </row>
    <row r="428" spans="2:15" s="90" customFormat="1" ht="12.95" customHeight="1">
      <c r="B428" s="46"/>
      <c r="C428" s="47"/>
      <c r="D428" s="45"/>
      <c r="E428" s="45"/>
      <c r="F428" s="45"/>
      <c r="G428" s="45"/>
      <c r="H428" s="44"/>
      <c r="I428" s="79"/>
      <c r="J428" s="44"/>
      <c r="K428" s="44"/>
      <c r="L428" s="45"/>
      <c r="M428" s="44"/>
      <c r="N428" s="44"/>
      <c r="O428" s="44"/>
    </row>
    <row r="429" spans="2:15" s="90" customFormat="1" ht="12.95" customHeight="1">
      <c r="B429" s="46"/>
      <c r="C429" s="47"/>
      <c r="D429" s="45"/>
      <c r="E429" s="45"/>
      <c r="F429" s="45"/>
      <c r="G429" s="45"/>
      <c r="H429" s="44"/>
      <c r="I429" s="79"/>
      <c r="J429" s="44"/>
      <c r="K429" s="44"/>
      <c r="L429" s="45"/>
      <c r="M429" s="44"/>
      <c r="N429" s="44"/>
      <c r="O429" s="44"/>
    </row>
    <row r="430" spans="2:15" s="90" customFormat="1" ht="12.95" customHeight="1">
      <c r="B430" s="46"/>
      <c r="C430" s="47"/>
      <c r="D430" s="45"/>
      <c r="E430" s="45"/>
      <c r="F430" s="45"/>
      <c r="G430" s="45"/>
      <c r="H430" s="44"/>
      <c r="I430" s="79"/>
      <c r="J430" s="44"/>
      <c r="K430" s="44"/>
      <c r="L430" s="45"/>
      <c r="M430" s="44"/>
      <c r="N430" s="44"/>
      <c r="O430" s="44"/>
    </row>
    <row r="431" spans="2:15" s="90" customFormat="1" ht="12.95" customHeight="1">
      <c r="B431" s="46"/>
      <c r="C431" s="47"/>
      <c r="D431" s="45"/>
      <c r="E431" s="45"/>
      <c r="F431" s="45"/>
      <c r="G431" s="45"/>
      <c r="H431" s="44"/>
      <c r="I431" s="79"/>
      <c r="J431" s="44"/>
      <c r="K431" s="44"/>
      <c r="L431" s="45"/>
      <c r="M431" s="44"/>
      <c r="N431" s="44"/>
      <c r="O431" s="44"/>
    </row>
    <row r="432" spans="2:15" s="90" customFormat="1" ht="12.95" customHeight="1">
      <c r="B432" s="46"/>
      <c r="C432" s="47"/>
      <c r="D432" s="45"/>
      <c r="E432" s="45"/>
      <c r="F432" s="45"/>
      <c r="G432" s="45"/>
      <c r="H432" s="44"/>
      <c r="I432" s="79"/>
      <c r="J432" s="44"/>
      <c r="K432" s="44"/>
      <c r="L432" s="45"/>
      <c r="M432" s="44"/>
      <c r="N432" s="44"/>
      <c r="O432" s="44"/>
    </row>
    <row r="433" spans="2:15" s="90" customFormat="1" ht="12.95" customHeight="1">
      <c r="B433" s="46"/>
      <c r="C433" s="47"/>
      <c r="D433" s="45"/>
      <c r="E433" s="45"/>
      <c r="F433" s="45"/>
      <c r="G433" s="45"/>
      <c r="H433" s="44"/>
      <c r="I433" s="79"/>
      <c r="J433" s="44"/>
      <c r="K433" s="44"/>
      <c r="L433" s="45"/>
      <c r="M433" s="44"/>
      <c r="N433" s="44"/>
      <c r="O433" s="44"/>
    </row>
    <row r="434" spans="2:15" s="90" customFormat="1" ht="12.95" customHeight="1">
      <c r="B434" s="46"/>
      <c r="C434" s="47"/>
      <c r="D434" s="45"/>
      <c r="E434" s="45"/>
      <c r="F434" s="45"/>
      <c r="G434" s="45"/>
      <c r="H434" s="44"/>
      <c r="I434" s="79"/>
      <c r="J434" s="44"/>
      <c r="K434" s="44"/>
      <c r="L434" s="45"/>
      <c r="M434" s="44"/>
      <c r="N434" s="44"/>
      <c r="O434" s="44"/>
    </row>
    <row r="435" spans="2:15" s="90" customFormat="1" ht="12.95" customHeight="1">
      <c r="B435" s="46"/>
      <c r="C435" s="47"/>
      <c r="D435" s="45"/>
      <c r="E435" s="45"/>
      <c r="F435" s="45"/>
      <c r="G435" s="45"/>
      <c r="H435" s="44"/>
      <c r="I435" s="79"/>
      <c r="J435" s="44"/>
      <c r="K435" s="44"/>
      <c r="L435" s="45"/>
      <c r="M435" s="44"/>
      <c r="N435" s="44"/>
      <c r="O435" s="44"/>
    </row>
    <row r="436" spans="2:15" s="90" customFormat="1" ht="12.95" customHeight="1">
      <c r="B436" s="46"/>
      <c r="C436" s="47"/>
      <c r="D436" s="45"/>
      <c r="E436" s="45"/>
      <c r="F436" s="45"/>
      <c r="G436" s="45"/>
      <c r="H436" s="44"/>
      <c r="I436" s="79"/>
      <c r="J436" s="44"/>
      <c r="K436" s="44"/>
      <c r="L436" s="45"/>
      <c r="M436" s="44"/>
      <c r="N436" s="44"/>
      <c r="O436" s="44"/>
    </row>
    <row r="437" spans="2:15" s="90" customFormat="1" ht="12.95" customHeight="1">
      <c r="B437" s="46"/>
      <c r="C437" s="47"/>
      <c r="D437" s="45"/>
      <c r="E437" s="45"/>
      <c r="F437" s="45"/>
      <c r="G437" s="45"/>
      <c r="H437" s="44"/>
      <c r="I437" s="79"/>
      <c r="J437" s="44"/>
      <c r="K437" s="44"/>
      <c r="L437" s="45"/>
      <c r="M437" s="44"/>
      <c r="N437" s="44"/>
      <c r="O437" s="44"/>
    </row>
    <row r="438" spans="2:15" s="90" customFormat="1" ht="12.95" customHeight="1">
      <c r="B438" s="46"/>
      <c r="C438" s="47"/>
      <c r="D438" s="45"/>
      <c r="E438" s="45"/>
      <c r="F438" s="45"/>
      <c r="G438" s="45"/>
      <c r="H438" s="44"/>
      <c r="I438" s="79"/>
      <c r="J438" s="44"/>
      <c r="K438" s="44"/>
      <c r="L438" s="45"/>
      <c r="M438" s="44"/>
      <c r="N438" s="44"/>
      <c r="O438" s="44"/>
    </row>
    <row r="439" spans="2:15" s="90" customFormat="1" ht="12.95" customHeight="1">
      <c r="B439" s="46"/>
      <c r="C439" s="47"/>
      <c r="D439" s="45"/>
      <c r="E439" s="45"/>
      <c r="F439" s="45"/>
      <c r="G439" s="45"/>
      <c r="H439" s="44"/>
      <c r="I439" s="79"/>
      <c r="J439" s="44"/>
      <c r="K439" s="44"/>
      <c r="L439" s="45"/>
      <c r="M439" s="44"/>
      <c r="N439" s="44"/>
      <c r="O439" s="44"/>
    </row>
    <row r="440" spans="2:15" s="90" customFormat="1" ht="12.95" customHeight="1">
      <c r="B440" s="46"/>
      <c r="C440" s="47"/>
      <c r="D440" s="45"/>
      <c r="E440" s="45"/>
      <c r="F440" s="45"/>
      <c r="G440" s="45"/>
      <c r="H440" s="44"/>
      <c r="I440" s="79"/>
      <c r="J440" s="44"/>
      <c r="K440" s="44"/>
      <c r="L440" s="45"/>
      <c r="M440" s="44"/>
      <c r="N440" s="44"/>
      <c r="O440" s="44"/>
    </row>
    <row r="441" spans="2:15" s="90" customFormat="1" ht="12.95" customHeight="1">
      <c r="B441" s="46"/>
      <c r="C441" s="47"/>
      <c r="D441" s="45"/>
      <c r="E441" s="45"/>
      <c r="F441" s="45"/>
      <c r="G441" s="45"/>
      <c r="H441" s="44"/>
      <c r="I441" s="79"/>
      <c r="J441" s="44"/>
      <c r="K441" s="44"/>
      <c r="L441" s="45"/>
      <c r="M441" s="44"/>
      <c r="N441" s="44"/>
      <c r="O441" s="44"/>
    </row>
    <row r="442" spans="2:15" s="90" customFormat="1" ht="12.95" customHeight="1">
      <c r="B442" s="46"/>
      <c r="C442" s="47"/>
      <c r="D442" s="45"/>
      <c r="E442" s="45"/>
      <c r="F442" s="45"/>
      <c r="G442" s="45"/>
      <c r="H442" s="44"/>
      <c r="I442" s="79"/>
      <c r="J442" s="44"/>
      <c r="K442" s="44"/>
      <c r="L442" s="45"/>
      <c r="M442" s="44"/>
      <c r="N442" s="44"/>
      <c r="O442" s="44"/>
    </row>
    <row r="443" spans="2:15" s="90" customFormat="1" ht="12.95" customHeight="1">
      <c r="B443" s="46"/>
      <c r="C443" s="47"/>
      <c r="D443" s="45"/>
      <c r="E443" s="45"/>
      <c r="F443" s="45"/>
      <c r="G443" s="45"/>
      <c r="H443" s="44"/>
      <c r="I443" s="79"/>
      <c r="J443" s="44"/>
      <c r="K443" s="44"/>
      <c r="L443" s="45"/>
      <c r="M443" s="44"/>
      <c r="N443" s="44"/>
      <c r="O443" s="44"/>
    </row>
    <row r="444" spans="2:15" s="90" customFormat="1" ht="12.95" customHeight="1">
      <c r="B444" s="46"/>
      <c r="C444" s="47"/>
      <c r="D444" s="45"/>
      <c r="E444" s="45"/>
      <c r="F444" s="45"/>
      <c r="G444" s="45"/>
      <c r="H444" s="44"/>
      <c r="I444" s="79"/>
      <c r="J444" s="44"/>
      <c r="K444" s="44"/>
      <c r="L444" s="45"/>
      <c r="M444" s="44"/>
      <c r="N444" s="44"/>
      <c r="O444" s="44"/>
    </row>
    <row r="445" spans="2:15" s="90" customFormat="1" ht="12.95" customHeight="1">
      <c r="B445" s="46"/>
      <c r="C445" s="47"/>
      <c r="D445" s="45"/>
      <c r="E445" s="45"/>
      <c r="F445" s="45"/>
      <c r="G445" s="45"/>
      <c r="H445" s="44"/>
      <c r="I445" s="79"/>
      <c r="J445" s="44"/>
      <c r="K445" s="44"/>
      <c r="L445" s="45"/>
      <c r="M445" s="44"/>
      <c r="N445" s="44"/>
      <c r="O445" s="44"/>
    </row>
    <row r="446" spans="2:15" s="90" customFormat="1" ht="12.95" customHeight="1">
      <c r="B446" s="46"/>
      <c r="C446" s="47"/>
      <c r="D446" s="45"/>
      <c r="E446" s="45"/>
      <c r="F446" s="45"/>
      <c r="G446" s="45"/>
      <c r="H446" s="44"/>
      <c r="I446" s="79"/>
      <c r="J446" s="44"/>
      <c r="K446" s="44"/>
      <c r="L446" s="45"/>
      <c r="M446" s="44"/>
      <c r="N446" s="44"/>
      <c r="O446" s="44"/>
    </row>
    <row r="447" spans="2:15" s="90" customFormat="1" ht="12.95" customHeight="1">
      <c r="B447" s="46"/>
      <c r="C447" s="47"/>
      <c r="D447" s="45"/>
      <c r="E447" s="45"/>
      <c r="F447" s="45"/>
      <c r="G447" s="45"/>
      <c r="H447" s="44"/>
      <c r="I447" s="79"/>
      <c r="J447" s="44"/>
      <c r="K447" s="44"/>
      <c r="L447" s="45"/>
      <c r="M447" s="44"/>
      <c r="N447" s="44"/>
      <c r="O447" s="44"/>
    </row>
    <row r="448" spans="2:15" s="90" customFormat="1" ht="12.95" customHeight="1">
      <c r="B448" s="46"/>
      <c r="C448" s="47"/>
      <c r="D448" s="45"/>
      <c r="E448" s="45"/>
      <c r="F448" s="45"/>
      <c r="G448" s="45"/>
      <c r="H448" s="44"/>
      <c r="I448" s="79"/>
      <c r="J448" s="44"/>
      <c r="K448" s="44"/>
      <c r="L448" s="45"/>
      <c r="M448" s="44"/>
      <c r="N448" s="44"/>
      <c r="O448" s="44"/>
    </row>
    <row r="449" spans="2:15" s="90" customFormat="1" ht="12.95" customHeight="1">
      <c r="B449" s="46"/>
      <c r="C449" s="47"/>
      <c r="D449" s="45"/>
      <c r="E449" s="45"/>
      <c r="F449" s="45"/>
      <c r="G449" s="45"/>
      <c r="H449" s="44"/>
      <c r="I449" s="79"/>
      <c r="J449" s="44"/>
      <c r="K449" s="44"/>
      <c r="L449" s="45"/>
      <c r="M449" s="44"/>
      <c r="N449" s="44"/>
      <c r="O449" s="44"/>
    </row>
    <row r="450" spans="2:15" s="90" customFormat="1" ht="12.95" customHeight="1">
      <c r="B450" s="46"/>
      <c r="C450" s="47"/>
      <c r="D450" s="45"/>
      <c r="E450" s="45"/>
      <c r="F450" s="45"/>
      <c r="G450" s="45"/>
      <c r="H450" s="44"/>
      <c r="I450" s="79"/>
      <c r="J450" s="44"/>
      <c r="K450" s="44"/>
      <c r="L450" s="45"/>
      <c r="M450" s="44"/>
      <c r="N450" s="44"/>
      <c r="O450" s="44"/>
    </row>
    <row r="451" spans="2:15" s="90" customFormat="1" ht="12.95" customHeight="1">
      <c r="B451" s="46"/>
      <c r="C451" s="47"/>
      <c r="D451" s="45"/>
      <c r="E451" s="45"/>
      <c r="F451" s="45"/>
      <c r="G451" s="45"/>
      <c r="H451" s="44"/>
      <c r="I451" s="79"/>
      <c r="J451" s="44"/>
      <c r="K451" s="44"/>
      <c r="L451" s="45"/>
      <c r="M451" s="44"/>
      <c r="N451" s="44"/>
      <c r="O451" s="44"/>
    </row>
    <row r="452" spans="2:15" s="90" customFormat="1" ht="12.95" customHeight="1">
      <c r="B452" s="46"/>
      <c r="C452" s="47"/>
      <c r="D452" s="45"/>
      <c r="E452" s="45"/>
      <c r="F452" s="45"/>
      <c r="G452" s="45"/>
      <c r="H452" s="44"/>
      <c r="I452" s="79"/>
      <c r="J452" s="44"/>
      <c r="K452" s="44"/>
      <c r="L452" s="45"/>
      <c r="M452" s="44"/>
      <c r="N452" s="44"/>
      <c r="O452" s="44"/>
    </row>
    <row r="453" spans="2:15" s="90" customFormat="1" ht="12.95" customHeight="1">
      <c r="B453" s="46"/>
      <c r="C453" s="47"/>
      <c r="D453" s="45"/>
      <c r="E453" s="45"/>
      <c r="F453" s="45"/>
      <c r="G453" s="45"/>
      <c r="H453" s="44"/>
      <c r="I453" s="79"/>
      <c r="J453" s="44"/>
      <c r="K453" s="44"/>
      <c r="L453" s="45"/>
      <c r="M453" s="44"/>
      <c r="N453" s="44"/>
      <c r="O453" s="44"/>
    </row>
    <row r="454" spans="2:15" s="90" customFormat="1" ht="12.95" customHeight="1">
      <c r="B454" s="46"/>
      <c r="C454" s="47"/>
      <c r="D454" s="45"/>
      <c r="E454" s="45"/>
      <c r="F454" s="45"/>
      <c r="G454" s="45"/>
      <c r="H454" s="44"/>
      <c r="I454" s="79"/>
      <c r="J454" s="44"/>
      <c r="K454" s="44"/>
      <c r="L454" s="45"/>
      <c r="M454" s="44"/>
      <c r="N454" s="44"/>
      <c r="O454" s="44"/>
    </row>
    <row r="455" spans="2:15" s="90" customFormat="1" ht="12.95" customHeight="1">
      <c r="B455" s="46"/>
      <c r="C455" s="47"/>
      <c r="D455" s="45"/>
      <c r="E455" s="45"/>
      <c r="F455" s="45"/>
      <c r="G455" s="45"/>
      <c r="H455" s="44"/>
      <c r="I455" s="79"/>
      <c r="J455" s="44"/>
      <c r="K455" s="44"/>
      <c r="L455" s="45"/>
      <c r="M455" s="44"/>
      <c r="N455" s="44"/>
      <c r="O455" s="44"/>
    </row>
    <row r="456" spans="2:15" s="90" customFormat="1" ht="12.95" customHeight="1">
      <c r="B456" s="46"/>
      <c r="C456" s="47"/>
      <c r="D456" s="45"/>
      <c r="E456" s="45"/>
      <c r="F456" s="45"/>
      <c r="G456" s="45"/>
      <c r="H456" s="44"/>
      <c r="I456" s="79"/>
      <c r="J456" s="44"/>
      <c r="K456" s="44"/>
      <c r="L456" s="45"/>
      <c r="M456" s="44"/>
      <c r="N456" s="44"/>
      <c r="O456" s="44"/>
    </row>
    <row r="457" spans="2:15" s="90" customFormat="1" ht="12.95" customHeight="1">
      <c r="B457" s="46"/>
      <c r="C457" s="47"/>
      <c r="D457" s="45"/>
      <c r="E457" s="45"/>
      <c r="F457" s="45"/>
      <c r="G457" s="45"/>
      <c r="H457" s="44"/>
      <c r="I457" s="79"/>
      <c r="J457" s="44"/>
      <c r="K457" s="44"/>
      <c r="L457" s="45"/>
      <c r="M457" s="44"/>
      <c r="N457" s="44"/>
      <c r="O457" s="44"/>
    </row>
    <row r="458" spans="2:15" s="90" customFormat="1" ht="12.95" customHeight="1">
      <c r="B458" s="46"/>
      <c r="C458" s="47"/>
      <c r="D458" s="45"/>
      <c r="E458" s="45"/>
      <c r="F458" s="45"/>
      <c r="G458" s="45"/>
      <c r="H458" s="44"/>
      <c r="I458" s="79"/>
      <c r="J458" s="44"/>
      <c r="K458" s="44"/>
      <c r="L458" s="45"/>
      <c r="M458" s="44"/>
      <c r="N458" s="44"/>
      <c r="O458" s="44"/>
    </row>
    <row r="459" spans="2:15" s="90" customFormat="1" ht="12.95" customHeight="1">
      <c r="B459" s="46"/>
      <c r="C459" s="47"/>
      <c r="D459" s="45"/>
      <c r="E459" s="45"/>
      <c r="F459" s="45"/>
      <c r="G459" s="45"/>
      <c r="H459" s="44"/>
      <c r="I459" s="79"/>
      <c r="J459" s="44"/>
      <c r="K459" s="44"/>
      <c r="L459" s="45"/>
      <c r="M459" s="44"/>
      <c r="N459" s="44"/>
      <c r="O459" s="44"/>
    </row>
    <row r="460" spans="2:15" s="90" customFormat="1" ht="12.95" customHeight="1">
      <c r="B460" s="46"/>
      <c r="C460" s="47"/>
      <c r="D460" s="45"/>
      <c r="E460" s="45"/>
      <c r="F460" s="45"/>
      <c r="G460" s="45"/>
      <c r="H460" s="44"/>
      <c r="I460" s="79"/>
      <c r="J460" s="44"/>
      <c r="K460" s="44"/>
      <c r="L460" s="45"/>
      <c r="M460" s="44"/>
      <c r="N460" s="44"/>
      <c r="O460" s="44"/>
    </row>
    <row r="461" spans="2:15" s="90" customFormat="1" ht="12.95" customHeight="1">
      <c r="B461" s="46"/>
      <c r="C461" s="47"/>
      <c r="D461" s="45"/>
      <c r="E461" s="45"/>
      <c r="F461" s="45"/>
      <c r="G461" s="45"/>
      <c r="H461" s="44"/>
      <c r="I461" s="79"/>
      <c r="J461" s="44"/>
      <c r="K461" s="44"/>
      <c r="L461" s="45"/>
      <c r="M461" s="44"/>
      <c r="N461" s="44"/>
      <c r="O461" s="44"/>
    </row>
    <row r="462" spans="2:15" s="90" customFormat="1" ht="12.95" customHeight="1">
      <c r="B462" s="46"/>
      <c r="C462" s="47"/>
      <c r="D462" s="45"/>
      <c r="E462" s="45"/>
      <c r="F462" s="45"/>
      <c r="G462" s="45"/>
      <c r="H462" s="44"/>
      <c r="I462" s="79"/>
      <c r="J462" s="44"/>
      <c r="K462" s="44"/>
      <c r="L462" s="45"/>
      <c r="M462" s="44"/>
      <c r="N462" s="44"/>
      <c r="O462" s="44"/>
    </row>
    <row r="463" spans="2:15" s="90" customFormat="1" ht="12.95" customHeight="1">
      <c r="B463" s="46"/>
      <c r="C463" s="47"/>
      <c r="D463" s="45"/>
      <c r="E463" s="45"/>
      <c r="F463" s="45"/>
      <c r="G463" s="45"/>
      <c r="H463" s="44"/>
      <c r="I463" s="79"/>
      <c r="J463" s="44"/>
      <c r="K463" s="44"/>
      <c r="L463" s="45"/>
      <c r="M463" s="44"/>
      <c r="N463" s="44"/>
      <c r="O463" s="44"/>
    </row>
    <row r="464" spans="2:15" s="90" customFormat="1" ht="12.95" customHeight="1">
      <c r="B464" s="46"/>
      <c r="C464" s="47"/>
      <c r="D464" s="45"/>
      <c r="E464" s="45"/>
      <c r="F464" s="45"/>
      <c r="G464" s="45"/>
      <c r="H464" s="44"/>
      <c r="I464" s="79"/>
      <c r="J464" s="44"/>
      <c r="K464" s="44"/>
      <c r="L464" s="45"/>
      <c r="M464" s="44"/>
      <c r="N464" s="44"/>
      <c r="O464" s="44"/>
    </row>
    <row r="465" spans="2:15" s="90" customFormat="1" ht="12.95" customHeight="1">
      <c r="B465" s="46"/>
      <c r="C465" s="47"/>
      <c r="D465" s="45"/>
      <c r="E465" s="45"/>
      <c r="F465" s="45"/>
      <c r="G465" s="45"/>
      <c r="H465" s="44"/>
      <c r="I465" s="79"/>
      <c r="J465" s="44"/>
      <c r="K465" s="44"/>
      <c r="L465" s="45"/>
      <c r="M465" s="44"/>
      <c r="N465" s="44"/>
      <c r="O465" s="44"/>
    </row>
    <row r="466" spans="2:15" s="90" customFormat="1" ht="12.95" customHeight="1">
      <c r="B466" s="46"/>
      <c r="C466" s="47"/>
      <c r="D466" s="45"/>
      <c r="E466" s="45"/>
      <c r="F466" s="45"/>
      <c r="G466" s="45"/>
      <c r="H466" s="44"/>
      <c r="I466" s="79"/>
      <c r="J466" s="44"/>
      <c r="K466" s="44"/>
      <c r="L466" s="45"/>
      <c r="M466" s="44"/>
      <c r="N466" s="44"/>
      <c r="O466" s="44"/>
    </row>
    <row r="467" spans="2:15" s="90" customFormat="1" ht="12.95" customHeight="1">
      <c r="B467" s="46"/>
      <c r="C467" s="47"/>
      <c r="D467" s="45"/>
      <c r="E467" s="45"/>
      <c r="F467" s="45"/>
      <c r="G467" s="45"/>
      <c r="H467" s="44"/>
      <c r="I467" s="79"/>
      <c r="J467" s="44"/>
      <c r="K467" s="44"/>
      <c r="L467" s="45"/>
      <c r="M467" s="44"/>
      <c r="N467" s="44"/>
      <c r="O467" s="44"/>
    </row>
    <row r="468" spans="2:15" s="90" customFormat="1" ht="12.95" customHeight="1">
      <c r="B468" s="46"/>
      <c r="C468" s="47"/>
      <c r="D468" s="45"/>
      <c r="E468" s="45"/>
      <c r="F468" s="45"/>
      <c r="G468" s="45"/>
      <c r="H468" s="44"/>
      <c r="I468" s="79"/>
      <c r="J468" s="44"/>
      <c r="K468" s="44"/>
      <c r="L468" s="45"/>
      <c r="M468" s="44"/>
      <c r="N468" s="44"/>
      <c r="O468" s="44"/>
    </row>
    <row r="469" spans="2:15" s="90" customFormat="1" ht="12.95" customHeight="1">
      <c r="B469" s="46"/>
      <c r="C469" s="47"/>
      <c r="D469" s="45"/>
      <c r="E469" s="45"/>
      <c r="F469" s="45"/>
      <c r="G469" s="45"/>
      <c r="H469" s="44"/>
      <c r="I469" s="79"/>
      <c r="J469" s="44"/>
      <c r="K469" s="44"/>
      <c r="L469" s="45"/>
      <c r="M469" s="44"/>
      <c r="N469" s="44"/>
      <c r="O469" s="44"/>
    </row>
    <row r="470" spans="2:15" s="90" customFormat="1" ht="12.95" customHeight="1">
      <c r="B470" s="46"/>
      <c r="C470" s="47"/>
      <c r="D470" s="45"/>
      <c r="E470" s="45"/>
      <c r="F470" s="45"/>
      <c r="G470" s="45"/>
      <c r="H470" s="44"/>
      <c r="I470" s="79"/>
      <c r="J470" s="44"/>
      <c r="K470" s="44"/>
      <c r="L470" s="45"/>
      <c r="M470" s="44"/>
      <c r="N470" s="44"/>
      <c r="O470" s="44"/>
    </row>
    <row r="471" spans="2:15" s="90" customFormat="1" ht="12.95" customHeight="1">
      <c r="B471" s="46"/>
      <c r="C471" s="47"/>
      <c r="D471" s="45"/>
      <c r="E471" s="45"/>
      <c r="F471" s="45"/>
      <c r="G471" s="45"/>
      <c r="H471" s="44"/>
      <c r="I471" s="79"/>
      <c r="J471" s="44"/>
      <c r="K471" s="44"/>
      <c r="L471" s="45"/>
      <c r="M471" s="44"/>
      <c r="N471" s="44"/>
      <c r="O471" s="44"/>
    </row>
    <row r="472" spans="2:15" s="90" customFormat="1" ht="12.95" customHeight="1">
      <c r="B472" s="46"/>
      <c r="C472" s="47"/>
      <c r="D472" s="45"/>
      <c r="E472" s="45"/>
      <c r="F472" s="45"/>
      <c r="G472" s="45"/>
      <c r="H472" s="44"/>
      <c r="I472" s="79"/>
      <c r="J472" s="44"/>
      <c r="K472" s="44"/>
      <c r="L472" s="45"/>
      <c r="M472" s="44"/>
      <c r="N472" s="44"/>
      <c r="O472" s="44"/>
    </row>
    <row r="473" spans="2:15" s="90" customFormat="1" ht="12.95" customHeight="1">
      <c r="B473" s="46"/>
      <c r="C473" s="47"/>
      <c r="D473" s="45"/>
      <c r="E473" s="45"/>
      <c r="F473" s="45"/>
      <c r="G473" s="45"/>
      <c r="H473" s="44"/>
      <c r="I473" s="79"/>
      <c r="J473" s="44"/>
      <c r="K473" s="44"/>
      <c r="L473" s="45"/>
      <c r="M473" s="44"/>
      <c r="N473" s="44"/>
      <c r="O473" s="44"/>
    </row>
    <row r="474" spans="2:15" s="90" customFormat="1" ht="12.95" customHeight="1">
      <c r="B474" s="46"/>
      <c r="C474" s="47"/>
      <c r="D474" s="45"/>
      <c r="E474" s="45"/>
      <c r="F474" s="45"/>
      <c r="G474" s="45"/>
      <c r="H474" s="44"/>
      <c r="I474" s="79"/>
      <c r="J474" s="44"/>
      <c r="K474" s="44"/>
      <c r="L474" s="45"/>
      <c r="M474" s="44"/>
      <c r="N474" s="44"/>
      <c r="O474" s="44"/>
    </row>
    <row r="475" spans="2:15" s="90" customFormat="1" ht="12.95" customHeight="1">
      <c r="B475" s="46"/>
      <c r="C475" s="47"/>
      <c r="D475" s="45"/>
      <c r="E475" s="45"/>
      <c r="F475" s="45"/>
      <c r="G475" s="45"/>
      <c r="H475" s="44"/>
      <c r="I475" s="79"/>
      <c r="J475" s="44"/>
      <c r="K475" s="44"/>
      <c r="L475" s="45"/>
      <c r="M475" s="44"/>
      <c r="N475" s="44"/>
      <c r="O475" s="44"/>
    </row>
    <row r="476" spans="2:15" s="90" customFormat="1" ht="12.95" customHeight="1">
      <c r="B476" s="46"/>
      <c r="C476" s="47"/>
      <c r="D476" s="45"/>
      <c r="E476" s="45"/>
      <c r="F476" s="45"/>
      <c r="G476" s="45"/>
      <c r="H476" s="44"/>
      <c r="I476" s="79"/>
      <c r="J476" s="44"/>
      <c r="K476" s="44"/>
      <c r="L476" s="45"/>
      <c r="M476" s="44"/>
      <c r="N476" s="44"/>
      <c r="O476" s="44"/>
    </row>
    <row r="477" spans="2:15" s="90" customFormat="1" ht="12.95" customHeight="1">
      <c r="B477" s="46"/>
      <c r="C477" s="47"/>
      <c r="D477" s="45"/>
      <c r="E477" s="45"/>
      <c r="F477" s="45"/>
      <c r="G477" s="45"/>
      <c r="H477" s="44"/>
      <c r="I477" s="79"/>
      <c r="J477" s="44"/>
      <c r="K477" s="44"/>
      <c r="L477" s="45"/>
      <c r="M477" s="44"/>
      <c r="N477" s="44"/>
      <c r="O477" s="44"/>
    </row>
    <row r="478" spans="2:15" s="90" customFormat="1" ht="12.95" customHeight="1">
      <c r="B478" s="46"/>
      <c r="C478" s="47"/>
      <c r="D478" s="45"/>
      <c r="E478" s="45"/>
      <c r="F478" s="45"/>
      <c r="G478" s="45"/>
      <c r="H478" s="44"/>
      <c r="I478" s="79"/>
      <c r="J478" s="44"/>
      <c r="K478" s="44"/>
      <c r="L478" s="45"/>
      <c r="M478" s="44"/>
      <c r="N478" s="44"/>
      <c r="O478" s="44"/>
    </row>
    <row r="479" spans="2:15" s="90" customFormat="1" ht="12.95" customHeight="1">
      <c r="B479" s="46"/>
      <c r="C479" s="47"/>
      <c r="D479" s="45"/>
      <c r="E479" s="45"/>
      <c r="F479" s="45"/>
      <c r="G479" s="45"/>
      <c r="H479" s="44"/>
      <c r="I479" s="79"/>
      <c r="J479" s="44"/>
      <c r="K479" s="44"/>
      <c r="L479" s="45"/>
      <c r="M479" s="44"/>
      <c r="N479" s="44"/>
      <c r="O479" s="44"/>
    </row>
    <row r="480" spans="2:15" s="90" customFormat="1" ht="12.95" customHeight="1">
      <c r="B480" s="46"/>
      <c r="C480" s="47"/>
      <c r="D480" s="45"/>
      <c r="E480" s="45"/>
      <c r="F480" s="45"/>
      <c r="G480" s="45"/>
      <c r="H480" s="44"/>
      <c r="I480" s="79"/>
      <c r="J480" s="44"/>
      <c r="K480" s="44"/>
      <c r="L480" s="45"/>
      <c r="M480" s="44"/>
      <c r="N480" s="44"/>
      <c r="O480" s="44"/>
    </row>
    <row r="481" spans="2:15" s="90" customFormat="1" ht="12.95" customHeight="1">
      <c r="B481" s="46"/>
      <c r="C481" s="47"/>
      <c r="D481" s="45"/>
      <c r="E481" s="45"/>
      <c r="F481" s="45"/>
      <c r="G481" s="45"/>
      <c r="H481" s="44"/>
      <c r="I481" s="79"/>
      <c r="J481" s="44"/>
      <c r="K481" s="44"/>
      <c r="L481" s="45"/>
      <c r="M481" s="44"/>
      <c r="N481" s="44"/>
      <c r="O481" s="44"/>
    </row>
    <row r="482" spans="2:15" s="90" customFormat="1" ht="12.95" customHeight="1">
      <c r="B482" s="46"/>
      <c r="C482" s="47"/>
      <c r="D482" s="45"/>
      <c r="E482" s="45"/>
      <c r="F482" s="45"/>
      <c r="G482" s="45"/>
      <c r="H482" s="44"/>
      <c r="I482" s="79"/>
      <c r="J482" s="44"/>
      <c r="K482" s="44"/>
      <c r="L482" s="45"/>
      <c r="M482" s="44"/>
      <c r="N482" s="44"/>
      <c r="O482" s="44"/>
    </row>
    <row r="483" spans="2:15" s="90" customFormat="1" ht="12.95" customHeight="1">
      <c r="B483" s="46"/>
      <c r="C483" s="47"/>
      <c r="D483" s="45"/>
      <c r="E483" s="45"/>
      <c r="F483" s="45"/>
      <c r="G483" s="45"/>
      <c r="H483" s="44"/>
      <c r="I483" s="79"/>
      <c r="J483" s="44"/>
      <c r="K483" s="44"/>
      <c r="L483" s="45"/>
      <c r="M483" s="44"/>
      <c r="N483" s="44"/>
      <c r="O483" s="44"/>
    </row>
    <row r="484" spans="2:15" s="90" customFormat="1" ht="12.95" customHeight="1">
      <c r="B484" s="46"/>
      <c r="C484" s="47"/>
      <c r="D484" s="45"/>
      <c r="E484" s="45"/>
      <c r="F484" s="45"/>
      <c r="G484" s="45"/>
      <c r="H484" s="44"/>
      <c r="I484" s="79"/>
      <c r="J484" s="44"/>
      <c r="K484" s="44"/>
      <c r="L484" s="45"/>
      <c r="M484" s="44"/>
      <c r="N484" s="44"/>
      <c r="O484" s="44"/>
    </row>
    <row r="485" spans="2:15" s="90" customFormat="1" ht="12.95" customHeight="1">
      <c r="B485" s="46"/>
      <c r="C485" s="47"/>
      <c r="D485" s="45"/>
      <c r="E485" s="45"/>
      <c r="F485" s="45"/>
      <c r="G485" s="45"/>
      <c r="H485" s="44"/>
      <c r="I485" s="79"/>
      <c r="J485" s="44"/>
      <c r="K485" s="44"/>
      <c r="L485" s="45"/>
      <c r="M485" s="44"/>
      <c r="N485" s="44"/>
      <c r="O485" s="44"/>
    </row>
    <row r="486" spans="2:15" s="90" customFormat="1" ht="12.95" customHeight="1">
      <c r="B486" s="46"/>
      <c r="C486" s="47"/>
      <c r="D486" s="45"/>
      <c r="E486" s="45"/>
      <c r="F486" s="45"/>
      <c r="G486" s="45"/>
      <c r="H486" s="44"/>
      <c r="I486" s="79"/>
      <c r="J486" s="44"/>
      <c r="K486" s="44"/>
      <c r="L486" s="45"/>
      <c r="M486" s="44"/>
      <c r="N486" s="44"/>
      <c r="O486" s="44"/>
    </row>
    <row r="487" spans="2:15" s="90" customFormat="1" ht="12.95" customHeight="1">
      <c r="B487" s="46"/>
      <c r="C487" s="47"/>
      <c r="D487" s="45"/>
      <c r="E487" s="45"/>
      <c r="F487" s="45"/>
      <c r="G487" s="45"/>
      <c r="H487" s="44"/>
      <c r="I487" s="79"/>
      <c r="J487" s="44"/>
      <c r="K487" s="44"/>
      <c r="L487" s="45"/>
      <c r="M487" s="44"/>
      <c r="N487" s="44"/>
      <c r="O487" s="44"/>
    </row>
    <row r="488" spans="2:15" s="90" customFormat="1" ht="12.95" customHeight="1">
      <c r="B488" s="46"/>
      <c r="C488" s="47"/>
      <c r="D488" s="45"/>
      <c r="E488" s="45"/>
      <c r="F488" s="45"/>
      <c r="G488" s="45"/>
      <c r="H488" s="44"/>
      <c r="I488" s="79"/>
      <c r="J488" s="44"/>
      <c r="K488" s="44"/>
      <c r="L488" s="45"/>
      <c r="M488" s="44"/>
      <c r="N488" s="44"/>
      <c r="O488" s="44"/>
    </row>
    <row r="489" spans="2:15" s="90" customFormat="1" ht="12.95" customHeight="1">
      <c r="B489" s="46"/>
      <c r="C489" s="47"/>
      <c r="D489" s="45"/>
      <c r="E489" s="45"/>
      <c r="F489" s="45"/>
      <c r="G489" s="45"/>
      <c r="H489" s="44"/>
      <c r="I489" s="79"/>
      <c r="J489" s="44"/>
      <c r="K489" s="44"/>
      <c r="L489" s="45"/>
      <c r="M489" s="44"/>
      <c r="N489" s="44"/>
      <c r="O489" s="44"/>
    </row>
    <row r="490" spans="2:15" s="90" customFormat="1" ht="12.95" customHeight="1">
      <c r="B490" s="46"/>
      <c r="C490" s="47"/>
      <c r="D490" s="45"/>
      <c r="E490" s="45"/>
      <c r="F490" s="45"/>
      <c r="G490" s="45"/>
      <c r="H490" s="44"/>
      <c r="I490" s="79"/>
      <c r="J490" s="44"/>
      <c r="K490" s="44"/>
      <c r="L490" s="45"/>
      <c r="M490" s="44"/>
      <c r="N490" s="44"/>
      <c r="O490" s="44"/>
    </row>
    <row r="491" spans="2:15" s="90" customFormat="1" ht="12.95" customHeight="1">
      <c r="B491" s="46"/>
      <c r="C491" s="47"/>
      <c r="D491" s="45"/>
      <c r="E491" s="45"/>
      <c r="F491" s="45"/>
      <c r="G491" s="45"/>
      <c r="H491" s="44"/>
      <c r="I491" s="79"/>
      <c r="J491" s="44"/>
      <c r="K491" s="44"/>
      <c r="L491" s="45"/>
      <c r="M491" s="44"/>
      <c r="N491" s="44"/>
      <c r="O491" s="44"/>
    </row>
    <row r="492" spans="2:15" s="90" customFormat="1" ht="12.95" customHeight="1">
      <c r="B492" s="46"/>
      <c r="C492" s="47"/>
      <c r="D492" s="45"/>
      <c r="E492" s="45"/>
      <c r="F492" s="45"/>
      <c r="G492" s="45"/>
      <c r="H492" s="44"/>
      <c r="I492" s="79"/>
      <c r="J492" s="44"/>
      <c r="K492" s="44"/>
      <c r="L492" s="45"/>
      <c r="M492" s="44"/>
      <c r="N492" s="44"/>
      <c r="O492" s="44"/>
    </row>
    <row r="493" spans="2:15" s="90" customFormat="1" ht="12.95" customHeight="1">
      <c r="B493" s="46"/>
      <c r="C493" s="47"/>
      <c r="D493" s="45"/>
      <c r="E493" s="45"/>
      <c r="F493" s="45"/>
      <c r="G493" s="45"/>
      <c r="H493" s="44"/>
      <c r="I493" s="79"/>
      <c r="J493" s="44"/>
      <c r="K493" s="44"/>
      <c r="L493" s="45"/>
      <c r="M493" s="44"/>
      <c r="N493" s="44"/>
      <c r="O493" s="44"/>
    </row>
    <row r="494" spans="2:15" s="90" customFormat="1" ht="12.95" customHeight="1">
      <c r="B494" s="46"/>
      <c r="C494" s="47"/>
      <c r="D494" s="45"/>
      <c r="E494" s="45"/>
      <c r="F494" s="45"/>
      <c r="G494" s="45"/>
      <c r="H494" s="44"/>
      <c r="I494" s="79"/>
      <c r="J494" s="44"/>
      <c r="K494" s="44"/>
      <c r="L494" s="45"/>
      <c r="M494" s="44"/>
      <c r="N494" s="44"/>
      <c r="O494" s="44"/>
    </row>
    <row r="495" spans="2:15" s="90" customFormat="1" ht="12.95" customHeight="1">
      <c r="B495" s="46"/>
      <c r="C495" s="47"/>
      <c r="D495" s="45"/>
      <c r="E495" s="45"/>
      <c r="F495" s="45"/>
      <c r="G495" s="45"/>
      <c r="H495" s="44"/>
      <c r="I495" s="79"/>
      <c r="J495" s="44"/>
      <c r="K495" s="44"/>
      <c r="L495" s="45"/>
      <c r="M495" s="44"/>
      <c r="N495" s="44"/>
      <c r="O495" s="44"/>
    </row>
    <row r="496" spans="2:15" s="90" customFormat="1" ht="12.95" customHeight="1">
      <c r="B496" s="46"/>
      <c r="C496" s="47"/>
      <c r="D496" s="45"/>
      <c r="E496" s="45"/>
      <c r="F496" s="45"/>
      <c r="G496" s="45"/>
      <c r="H496" s="44"/>
      <c r="I496" s="79"/>
      <c r="J496" s="44"/>
      <c r="K496" s="44"/>
      <c r="L496" s="45"/>
      <c r="M496" s="44"/>
      <c r="N496" s="44"/>
      <c r="O496" s="44"/>
    </row>
    <row r="497" spans="2:15" s="90" customFormat="1" ht="12.95" customHeight="1">
      <c r="B497" s="46"/>
      <c r="C497" s="47"/>
      <c r="D497" s="45"/>
      <c r="E497" s="45"/>
      <c r="F497" s="45"/>
      <c r="G497" s="45"/>
      <c r="H497" s="44"/>
      <c r="I497" s="79"/>
      <c r="J497" s="44"/>
      <c r="K497" s="44"/>
      <c r="L497" s="45"/>
      <c r="M497" s="44"/>
      <c r="N497" s="44"/>
      <c r="O497" s="44"/>
    </row>
    <row r="498" spans="2:15" s="90" customFormat="1" ht="12.95" customHeight="1">
      <c r="B498" s="46"/>
      <c r="C498" s="47"/>
      <c r="D498" s="45"/>
      <c r="E498" s="45"/>
      <c r="F498" s="45"/>
      <c r="G498" s="45"/>
      <c r="H498" s="44"/>
      <c r="I498" s="79"/>
      <c r="J498" s="44"/>
      <c r="K498" s="44"/>
      <c r="L498" s="45"/>
      <c r="M498" s="44"/>
      <c r="N498" s="44"/>
      <c r="O498" s="44"/>
    </row>
    <row r="499" spans="2:15" s="90" customFormat="1" ht="12.95" customHeight="1">
      <c r="B499" s="46"/>
      <c r="C499" s="47"/>
      <c r="D499" s="45"/>
      <c r="E499" s="45"/>
      <c r="F499" s="45"/>
      <c r="G499" s="45"/>
      <c r="H499" s="44"/>
      <c r="I499" s="79"/>
      <c r="J499" s="44"/>
      <c r="K499" s="44"/>
      <c r="L499" s="45"/>
      <c r="M499" s="44"/>
      <c r="N499" s="44"/>
      <c r="O499" s="44"/>
    </row>
    <row r="500" spans="2:15" s="90" customFormat="1" ht="12.95" customHeight="1">
      <c r="B500" s="46"/>
      <c r="C500" s="47"/>
      <c r="D500" s="45"/>
      <c r="E500" s="45"/>
      <c r="F500" s="45"/>
      <c r="G500" s="45"/>
      <c r="H500" s="44"/>
      <c r="I500" s="79"/>
      <c r="J500" s="44"/>
      <c r="K500" s="44"/>
      <c r="L500" s="45"/>
      <c r="M500" s="44"/>
      <c r="N500" s="44"/>
      <c r="O500" s="44"/>
    </row>
    <row r="501" spans="2:15" s="90" customFormat="1" ht="12.95" customHeight="1">
      <c r="B501" s="46"/>
      <c r="C501" s="47"/>
      <c r="D501" s="45"/>
      <c r="E501" s="45"/>
      <c r="F501" s="45"/>
      <c r="G501" s="45"/>
      <c r="H501" s="44"/>
      <c r="I501" s="79"/>
      <c r="J501" s="44"/>
      <c r="K501" s="44"/>
      <c r="L501" s="45"/>
      <c r="M501" s="44"/>
      <c r="N501" s="44"/>
      <c r="O501" s="44"/>
    </row>
    <row r="502" spans="2:15" s="90" customFormat="1" ht="12.95" customHeight="1">
      <c r="B502" s="46"/>
      <c r="C502" s="47"/>
      <c r="D502" s="45"/>
      <c r="E502" s="45"/>
      <c r="F502" s="45"/>
      <c r="G502" s="45"/>
      <c r="H502" s="44"/>
      <c r="I502" s="79"/>
      <c r="J502" s="44"/>
      <c r="K502" s="44"/>
      <c r="L502" s="45"/>
      <c r="M502" s="44"/>
      <c r="N502" s="44"/>
      <c r="O502" s="44"/>
    </row>
    <row r="503" spans="2:15" s="90" customFormat="1" ht="12.95" customHeight="1">
      <c r="B503" s="46"/>
      <c r="C503" s="47"/>
      <c r="D503" s="45"/>
      <c r="E503" s="45"/>
      <c r="F503" s="45"/>
      <c r="G503" s="45"/>
      <c r="H503" s="44"/>
      <c r="I503" s="79"/>
      <c r="J503" s="44"/>
      <c r="K503" s="44"/>
      <c r="L503" s="45"/>
      <c r="M503" s="44"/>
      <c r="N503" s="44"/>
      <c r="O503" s="44"/>
    </row>
    <row r="504" spans="2:15" s="90" customFormat="1" ht="12.95" customHeight="1">
      <c r="B504" s="46"/>
      <c r="C504" s="47"/>
      <c r="D504" s="45"/>
      <c r="E504" s="45"/>
      <c r="F504" s="45"/>
      <c r="G504" s="45"/>
      <c r="H504" s="44"/>
      <c r="I504" s="79"/>
      <c r="J504" s="44"/>
      <c r="K504" s="44"/>
      <c r="L504" s="45"/>
      <c r="M504" s="44"/>
      <c r="N504" s="44"/>
      <c r="O504" s="44"/>
    </row>
    <row r="505" spans="2:15" s="90" customFormat="1" ht="12.95" customHeight="1">
      <c r="B505" s="46"/>
      <c r="C505" s="47"/>
      <c r="D505" s="45"/>
      <c r="E505" s="45"/>
      <c r="F505" s="45"/>
      <c r="G505" s="45"/>
      <c r="H505" s="44"/>
      <c r="I505" s="79"/>
      <c r="J505" s="44"/>
      <c r="K505" s="44"/>
      <c r="L505" s="45"/>
      <c r="M505" s="44"/>
      <c r="N505" s="44"/>
      <c r="O505" s="44"/>
    </row>
    <row r="506" spans="2:15" s="90" customFormat="1" ht="12.95" customHeight="1">
      <c r="B506" s="46"/>
      <c r="C506" s="47"/>
      <c r="D506" s="45"/>
      <c r="E506" s="45"/>
      <c r="F506" s="45"/>
      <c r="G506" s="45"/>
      <c r="H506" s="44"/>
      <c r="I506" s="79"/>
      <c r="J506" s="44"/>
      <c r="K506" s="44"/>
      <c r="L506" s="45"/>
      <c r="M506" s="44"/>
      <c r="N506" s="44"/>
      <c r="O506" s="44"/>
    </row>
    <row r="507" spans="2:15" s="90" customFormat="1" ht="12.95" customHeight="1">
      <c r="B507" s="46"/>
      <c r="C507" s="47"/>
      <c r="D507" s="45"/>
      <c r="E507" s="45"/>
      <c r="F507" s="45"/>
      <c r="G507" s="45"/>
      <c r="H507" s="44"/>
      <c r="I507" s="79"/>
      <c r="J507" s="44"/>
      <c r="K507" s="44"/>
      <c r="L507" s="45"/>
      <c r="M507" s="44"/>
      <c r="N507" s="44"/>
      <c r="O507" s="44"/>
    </row>
    <row r="508" spans="2:15" s="90" customFormat="1" ht="12.95" customHeight="1">
      <c r="B508" s="46"/>
      <c r="C508" s="47"/>
      <c r="D508" s="45"/>
      <c r="E508" s="45"/>
      <c r="F508" s="45"/>
      <c r="G508" s="45"/>
      <c r="H508" s="44"/>
      <c r="I508" s="79"/>
      <c r="J508" s="44"/>
      <c r="K508" s="44"/>
      <c r="L508" s="45"/>
      <c r="M508" s="44"/>
      <c r="N508" s="44"/>
      <c r="O508" s="44"/>
    </row>
    <row r="509" spans="2:15" s="90" customFormat="1" ht="12.95" customHeight="1">
      <c r="B509" s="46"/>
      <c r="C509" s="47"/>
      <c r="D509" s="45"/>
      <c r="E509" s="45"/>
      <c r="F509" s="45"/>
      <c r="G509" s="45"/>
      <c r="H509" s="44"/>
      <c r="I509" s="79"/>
      <c r="J509" s="44"/>
      <c r="K509" s="44"/>
      <c r="L509" s="45"/>
      <c r="M509" s="44"/>
      <c r="N509" s="44"/>
      <c r="O509" s="44"/>
    </row>
    <row r="510" spans="2:15" s="90" customFormat="1" ht="12.95" customHeight="1">
      <c r="B510" s="46"/>
      <c r="C510" s="47"/>
      <c r="D510" s="45"/>
      <c r="E510" s="45"/>
      <c r="F510" s="45"/>
      <c r="G510" s="45"/>
      <c r="H510" s="44"/>
      <c r="I510" s="79"/>
      <c r="J510" s="44"/>
      <c r="K510" s="44"/>
      <c r="L510" s="45"/>
      <c r="M510" s="44"/>
      <c r="N510" s="44"/>
      <c r="O510" s="44"/>
    </row>
    <row r="511" spans="2:15" s="90" customFormat="1" ht="12.95" customHeight="1">
      <c r="B511" s="46"/>
      <c r="C511" s="47"/>
      <c r="D511" s="45"/>
      <c r="E511" s="45"/>
      <c r="F511" s="45"/>
      <c r="G511" s="45"/>
      <c r="H511" s="44"/>
      <c r="I511" s="79"/>
      <c r="J511" s="44"/>
      <c r="K511" s="44"/>
      <c r="L511" s="45"/>
      <c r="M511" s="44"/>
      <c r="N511" s="44"/>
      <c r="O511" s="44"/>
    </row>
    <row r="512" spans="2:15" s="90" customFormat="1" ht="12.95" customHeight="1">
      <c r="B512" s="46"/>
      <c r="C512" s="47"/>
      <c r="D512" s="45"/>
      <c r="E512" s="45"/>
      <c r="F512" s="45"/>
      <c r="G512" s="45"/>
      <c r="H512" s="44"/>
      <c r="I512" s="79"/>
      <c r="J512" s="44"/>
      <c r="K512" s="44"/>
      <c r="L512" s="45"/>
      <c r="M512" s="44"/>
      <c r="N512" s="44"/>
      <c r="O512" s="44"/>
    </row>
    <row r="513" spans="2:15" s="90" customFormat="1" ht="12.95" customHeight="1">
      <c r="B513" s="46"/>
      <c r="C513" s="47"/>
      <c r="D513" s="45"/>
      <c r="E513" s="45"/>
      <c r="F513" s="45"/>
      <c r="G513" s="45"/>
      <c r="H513" s="44"/>
      <c r="I513" s="79"/>
      <c r="J513" s="44"/>
      <c r="K513" s="44"/>
      <c r="L513" s="45"/>
      <c r="M513" s="44"/>
      <c r="N513" s="44"/>
      <c r="O513" s="44"/>
    </row>
    <row r="514" spans="2:15" s="90" customFormat="1" ht="12.95" customHeight="1">
      <c r="B514" s="46"/>
      <c r="C514" s="47"/>
      <c r="D514" s="45"/>
      <c r="E514" s="45"/>
      <c r="F514" s="45"/>
      <c r="G514" s="45"/>
      <c r="H514" s="44"/>
      <c r="I514" s="79"/>
      <c r="J514" s="44"/>
      <c r="K514" s="44"/>
      <c r="L514" s="45"/>
      <c r="M514" s="44"/>
      <c r="N514" s="44"/>
      <c r="O514" s="44"/>
    </row>
    <row r="515" spans="2:15" s="90" customFormat="1" ht="12.95" customHeight="1">
      <c r="B515" s="46"/>
      <c r="C515" s="47"/>
      <c r="D515" s="45"/>
      <c r="E515" s="45"/>
      <c r="F515" s="45"/>
      <c r="G515" s="45"/>
      <c r="H515" s="44"/>
      <c r="I515" s="79"/>
      <c r="J515" s="44"/>
      <c r="K515" s="44"/>
      <c r="L515" s="45"/>
      <c r="M515" s="44"/>
      <c r="N515" s="44"/>
      <c r="O515" s="44"/>
    </row>
    <row r="516" spans="2:15" s="90" customFormat="1" ht="12.95" customHeight="1">
      <c r="B516" s="46"/>
      <c r="C516" s="47"/>
      <c r="D516" s="45"/>
      <c r="E516" s="45"/>
      <c r="F516" s="45"/>
      <c r="G516" s="45"/>
      <c r="H516" s="44"/>
      <c r="I516" s="79"/>
      <c r="J516" s="44"/>
      <c r="K516" s="44"/>
      <c r="L516" s="45"/>
      <c r="M516" s="44"/>
      <c r="N516" s="44"/>
      <c r="O516" s="44"/>
    </row>
    <row r="517" spans="2:15" s="90" customFormat="1" ht="12.95" customHeight="1">
      <c r="B517" s="46"/>
      <c r="C517" s="47"/>
      <c r="D517" s="45"/>
      <c r="E517" s="45"/>
      <c r="F517" s="45"/>
      <c r="G517" s="45"/>
      <c r="H517" s="44"/>
      <c r="I517" s="79"/>
      <c r="J517" s="44"/>
      <c r="K517" s="44"/>
      <c r="L517" s="45"/>
      <c r="M517" s="44"/>
      <c r="N517" s="44"/>
      <c r="O517" s="44"/>
    </row>
    <row r="518" spans="2:15" s="90" customFormat="1" ht="12.95" customHeight="1">
      <c r="B518" s="46"/>
      <c r="C518" s="47"/>
      <c r="D518" s="45"/>
      <c r="E518" s="45"/>
      <c r="F518" s="45"/>
      <c r="G518" s="45"/>
      <c r="H518" s="44"/>
      <c r="I518" s="79"/>
      <c r="J518" s="44"/>
      <c r="K518" s="44"/>
      <c r="L518" s="45"/>
      <c r="M518" s="44"/>
      <c r="N518" s="44"/>
      <c r="O518" s="44"/>
    </row>
    <row r="519" spans="2:15" s="90" customFormat="1" ht="12.95" customHeight="1">
      <c r="B519" s="46"/>
      <c r="C519" s="47"/>
      <c r="D519" s="45"/>
      <c r="E519" s="45"/>
      <c r="F519" s="45"/>
      <c r="G519" s="45"/>
      <c r="H519" s="44"/>
      <c r="I519" s="79"/>
      <c r="J519" s="44"/>
      <c r="K519" s="44"/>
      <c r="L519" s="45"/>
      <c r="M519" s="44"/>
      <c r="N519" s="44"/>
      <c r="O519" s="44"/>
    </row>
    <row r="520" spans="2:15" s="90" customFormat="1" ht="12.95" customHeight="1">
      <c r="B520" s="46"/>
      <c r="C520" s="47"/>
      <c r="D520" s="45"/>
      <c r="E520" s="45"/>
      <c r="F520" s="45"/>
      <c r="G520" s="45"/>
      <c r="H520" s="44"/>
      <c r="I520" s="79"/>
      <c r="J520" s="44"/>
      <c r="K520" s="44"/>
      <c r="L520" s="45"/>
      <c r="M520" s="44"/>
      <c r="N520" s="44"/>
      <c r="O520" s="44"/>
    </row>
    <row r="521" spans="2:15" s="90" customFormat="1" ht="12.95" customHeight="1">
      <c r="B521" s="46"/>
      <c r="C521" s="47"/>
      <c r="D521" s="45"/>
      <c r="E521" s="45"/>
      <c r="F521" s="45"/>
      <c r="G521" s="45"/>
      <c r="H521" s="44"/>
      <c r="I521" s="79"/>
      <c r="J521" s="44"/>
      <c r="K521" s="44"/>
      <c r="L521" s="45"/>
      <c r="M521" s="44"/>
      <c r="N521" s="44"/>
      <c r="O521" s="44"/>
    </row>
    <row r="522" spans="2:15" s="90" customFormat="1" ht="12.95" customHeight="1">
      <c r="B522" s="46"/>
      <c r="C522" s="47"/>
      <c r="D522" s="45"/>
      <c r="E522" s="45"/>
      <c r="F522" s="45"/>
      <c r="G522" s="45"/>
      <c r="H522" s="44"/>
      <c r="I522" s="79"/>
      <c r="J522" s="44"/>
      <c r="K522" s="44"/>
      <c r="L522" s="45"/>
      <c r="M522" s="44"/>
      <c r="N522" s="44"/>
      <c r="O522" s="44"/>
    </row>
    <row r="523" spans="2:15" s="90" customFormat="1" ht="12.95" customHeight="1">
      <c r="B523" s="46"/>
      <c r="C523" s="47"/>
      <c r="D523" s="45"/>
      <c r="E523" s="45"/>
      <c r="F523" s="45"/>
      <c r="G523" s="45"/>
      <c r="H523" s="44"/>
      <c r="I523" s="79"/>
      <c r="J523" s="44"/>
      <c r="K523" s="44"/>
      <c r="L523" s="45"/>
      <c r="M523" s="44"/>
      <c r="N523" s="44"/>
      <c r="O523" s="44"/>
    </row>
    <row r="524" spans="2:15" s="90" customFormat="1" ht="12.95" customHeight="1">
      <c r="B524" s="46"/>
      <c r="C524" s="47"/>
      <c r="D524" s="45"/>
      <c r="E524" s="45"/>
      <c r="F524" s="45"/>
      <c r="G524" s="45"/>
      <c r="H524" s="44"/>
      <c r="I524" s="79"/>
      <c r="J524" s="44"/>
      <c r="K524" s="44"/>
      <c r="L524" s="45"/>
      <c r="M524" s="44"/>
      <c r="N524" s="44"/>
      <c r="O524" s="44"/>
    </row>
    <row r="525" spans="2:15" s="90" customFormat="1" ht="12.95" customHeight="1">
      <c r="B525" s="46"/>
      <c r="C525" s="47"/>
      <c r="D525" s="45"/>
      <c r="E525" s="45"/>
      <c r="F525" s="45"/>
      <c r="G525" s="45"/>
      <c r="H525" s="44"/>
      <c r="I525" s="79"/>
      <c r="J525" s="44"/>
      <c r="K525" s="44"/>
      <c r="L525" s="45"/>
      <c r="M525" s="44"/>
      <c r="N525" s="44"/>
      <c r="O525" s="44"/>
    </row>
    <row r="526" spans="2:15" s="90" customFormat="1" ht="12.95" customHeight="1">
      <c r="B526" s="46"/>
      <c r="C526" s="47"/>
      <c r="D526" s="45"/>
      <c r="E526" s="45"/>
      <c r="F526" s="45"/>
      <c r="G526" s="45"/>
      <c r="H526" s="44"/>
      <c r="I526" s="79"/>
      <c r="J526" s="44"/>
      <c r="K526" s="44"/>
      <c r="L526" s="45"/>
      <c r="M526" s="44"/>
      <c r="N526" s="44"/>
      <c r="O526" s="44"/>
    </row>
    <row r="527" spans="2:15" s="90" customFormat="1" ht="12.95" customHeight="1">
      <c r="B527" s="46"/>
      <c r="C527" s="47"/>
      <c r="D527" s="45"/>
      <c r="E527" s="45"/>
      <c r="F527" s="45"/>
      <c r="G527" s="45"/>
      <c r="H527" s="44"/>
      <c r="I527" s="79"/>
      <c r="J527" s="44"/>
      <c r="K527" s="44"/>
      <c r="L527" s="45"/>
      <c r="M527" s="44"/>
      <c r="N527" s="44"/>
      <c r="O527" s="44"/>
    </row>
    <row r="528" spans="2:15" s="90" customFormat="1" ht="12.95" customHeight="1">
      <c r="B528" s="46"/>
      <c r="C528" s="47"/>
      <c r="D528" s="45"/>
      <c r="E528" s="45"/>
      <c r="F528" s="45"/>
      <c r="G528" s="45"/>
      <c r="H528" s="44"/>
      <c r="I528" s="79"/>
      <c r="J528" s="44"/>
      <c r="K528" s="44"/>
      <c r="L528" s="45"/>
      <c r="M528" s="44"/>
      <c r="N528" s="44"/>
      <c r="O528" s="44"/>
    </row>
    <row r="529" spans="2:15" s="90" customFormat="1" ht="12.95" customHeight="1">
      <c r="B529" s="46"/>
      <c r="C529" s="47"/>
      <c r="D529" s="45"/>
      <c r="E529" s="45"/>
      <c r="F529" s="45"/>
      <c r="G529" s="45"/>
      <c r="H529" s="44"/>
      <c r="I529" s="79"/>
      <c r="J529" s="44"/>
      <c r="K529" s="44"/>
      <c r="L529" s="45"/>
      <c r="M529" s="44"/>
      <c r="N529" s="44"/>
      <c r="O529" s="44"/>
    </row>
    <row r="530" spans="2:15" s="90" customFormat="1" ht="12.95" customHeight="1">
      <c r="B530" s="46"/>
      <c r="C530" s="47"/>
      <c r="D530" s="45"/>
      <c r="E530" s="45"/>
      <c r="F530" s="45"/>
      <c r="G530" s="45"/>
      <c r="H530" s="44"/>
      <c r="I530" s="79"/>
      <c r="J530" s="44"/>
      <c r="K530" s="44"/>
      <c r="L530" s="45"/>
      <c r="M530" s="44"/>
      <c r="N530" s="44"/>
      <c r="O530" s="44"/>
    </row>
    <row r="531" spans="2:15" s="90" customFormat="1" ht="12.95" customHeight="1">
      <c r="B531" s="46"/>
      <c r="C531" s="47"/>
      <c r="D531" s="45"/>
      <c r="E531" s="45"/>
      <c r="F531" s="45"/>
      <c r="G531" s="45"/>
      <c r="H531" s="44"/>
      <c r="I531" s="79"/>
      <c r="J531" s="44"/>
      <c r="K531" s="44"/>
      <c r="L531" s="45"/>
      <c r="M531" s="44"/>
      <c r="N531" s="44"/>
      <c r="O531" s="44"/>
    </row>
    <row r="532" spans="2:15" s="90" customFormat="1" ht="12.95" customHeight="1">
      <c r="B532" s="46"/>
      <c r="C532" s="47"/>
      <c r="D532" s="45"/>
      <c r="E532" s="45"/>
      <c r="F532" s="45"/>
      <c r="G532" s="45"/>
      <c r="H532" s="44"/>
      <c r="I532" s="79"/>
      <c r="J532" s="44"/>
      <c r="K532" s="44"/>
      <c r="L532" s="45"/>
      <c r="M532" s="44"/>
      <c r="N532" s="44"/>
      <c r="O532" s="44"/>
    </row>
    <row r="533" spans="2:15" s="90" customFormat="1" ht="12.95" customHeight="1">
      <c r="B533" s="46"/>
      <c r="C533" s="47"/>
      <c r="D533" s="45"/>
      <c r="E533" s="45"/>
      <c r="F533" s="45"/>
      <c r="G533" s="45"/>
      <c r="H533" s="44"/>
      <c r="I533" s="79"/>
      <c r="J533" s="44"/>
      <c r="K533" s="44"/>
      <c r="L533" s="45"/>
      <c r="M533" s="44"/>
      <c r="N533" s="44"/>
      <c r="O533" s="44"/>
    </row>
    <row r="534" spans="2:15" s="90" customFormat="1" ht="12.95" customHeight="1">
      <c r="B534" s="46"/>
      <c r="C534" s="47"/>
      <c r="D534" s="45"/>
      <c r="E534" s="45"/>
      <c r="F534" s="45"/>
      <c r="G534" s="45"/>
      <c r="H534" s="44"/>
      <c r="I534" s="79"/>
      <c r="J534" s="44"/>
      <c r="K534" s="44"/>
      <c r="L534" s="45"/>
      <c r="M534" s="44"/>
      <c r="N534" s="44"/>
      <c r="O534" s="44"/>
    </row>
    <row r="535" spans="2:15" s="90" customFormat="1" ht="12.95" customHeight="1">
      <c r="B535" s="46"/>
      <c r="C535" s="47"/>
      <c r="D535" s="45"/>
      <c r="E535" s="45"/>
      <c r="F535" s="45"/>
      <c r="G535" s="45"/>
      <c r="H535" s="44"/>
      <c r="I535" s="79"/>
      <c r="J535" s="44"/>
      <c r="K535" s="44"/>
      <c r="L535" s="45"/>
      <c r="M535" s="44"/>
      <c r="N535" s="44"/>
      <c r="O535" s="44"/>
    </row>
    <row r="536" spans="2:15" s="90" customFormat="1" ht="12.95" customHeight="1">
      <c r="B536" s="46"/>
      <c r="C536" s="47"/>
      <c r="D536" s="45"/>
      <c r="E536" s="45"/>
      <c r="F536" s="45"/>
      <c r="G536" s="45"/>
      <c r="H536" s="44"/>
      <c r="I536" s="79"/>
      <c r="J536" s="44"/>
      <c r="K536" s="44"/>
      <c r="L536" s="45"/>
      <c r="M536" s="44"/>
      <c r="N536" s="44"/>
      <c r="O536" s="44"/>
    </row>
    <row r="537" spans="2:15" s="90" customFormat="1" ht="12.95" customHeight="1">
      <c r="B537" s="46"/>
      <c r="C537" s="47"/>
      <c r="D537" s="45"/>
      <c r="E537" s="45"/>
      <c r="F537" s="45"/>
      <c r="G537" s="45"/>
      <c r="H537" s="44"/>
      <c r="I537" s="79"/>
      <c r="J537" s="44"/>
      <c r="K537" s="44"/>
      <c r="L537" s="45"/>
      <c r="M537" s="44"/>
      <c r="N537" s="44"/>
      <c r="O537" s="44"/>
    </row>
    <row r="538" spans="2:15" s="90" customFormat="1" ht="12.95" customHeight="1">
      <c r="B538" s="46"/>
      <c r="C538" s="47"/>
      <c r="D538" s="45"/>
      <c r="E538" s="45"/>
      <c r="F538" s="45"/>
      <c r="G538" s="45"/>
      <c r="H538" s="44"/>
      <c r="I538" s="79"/>
      <c r="J538" s="44"/>
      <c r="K538" s="44"/>
      <c r="L538" s="45"/>
      <c r="M538" s="44"/>
      <c r="N538" s="44"/>
      <c r="O538" s="44"/>
    </row>
    <row r="539" spans="2:15" s="90" customFormat="1" ht="12.95" customHeight="1">
      <c r="B539" s="46"/>
      <c r="C539" s="47"/>
      <c r="D539" s="45"/>
      <c r="E539" s="45"/>
      <c r="F539" s="45"/>
      <c r="G539" s="45"/>
      <c r="H539" s="44"/>
      <c r="I539" s="79"/>
      <c r="J539" s="44"/>
      <c r="K539" s="44"/>
      <c r="L539" s="45"/>
      <c r="M539" s="44"/>
      <c r="N539" s="44"/>
      <c r="O539" s="44"/>
    </row>
    <row r="540" spans="2:15" s="90" customFormat="1" ht="12.95" customHeight="1">
      <c r="B540" s="46"/>
      <c r="C540" s="47"/>
      <c r="D540" s="45"/>
      <c r="E540" s="45"/>
      <c r="F540" s="45"/>
      <c r="G540" s="45"/>
      <c r="H540" s="44"/>
      <c r="I540" s="79"/>
      <c r="J540" s="44"/>
      <c r="K540" s="44"/>
      <c r="L540" s="45"/>
      <c r="M540" s="44"/>
      <c r="N540" s="44"/>
      <c r="O540" s="44"/>
    </row>
    <row r="541" spans="2:15" s="90" customFormat="1" ht="12.95" customHeight="1">
      <c r="B541" s="46"/>
      <c r="C541" s="47"/>
      <c r="D541" s="45"/>
      <c r="E541" s="45"/>
      <c r="F541" s="45"/>
      <c r="G541" s="45"/>
      <c r="H541" s="44"/>
      <c r="I541" s="79"/>
      <c r="J541" s="44"/>
      <c r="K541" s="44"/>
      <c r="L541" s="45"/>
      <c r="M541" s="44"/>
      <c r="N541" s="44"/>
      <c r="O541" s="44"/>
    </row>
    <row r="542" spans="2:15" s="90" customFormat="1" ht="12.95" customHeight="1">
      <c r="B542" s="46"/>
      <c r="C542" s="47"/>
      <c r="D542" s="45"/>
      <c r="E542" s="45"/>
      <c r="F542" s="45"/>
      <c r="G542" s="45"/>
      <c r="H542" s="44"/>
      <c r="I542" s="79"/>
      <c r="J542" s="44"/>
      <c r="K542" s="44"/>
      <c r="L542" s="45"/>
      <c r="M542" s="44"/>
      <c r="N542" s="44"/>
      <c r="O542" s="44"/>
    </row>
    <row r="543" spans="2:15" s="90" customFormat="1" ht="12.95" customHeight="1">
      <c r="B543" s="46"/>
      <c r="C543" s="47"/>
      <c r="D543" s="45"/>
      <c r="E543" s="45"/>
      <c r="F543" s="45"/>
      <c r="G543" s="45"/>
      <c r="H543" s="44"/>
      <c r="I543" s="79"/>
      <c r="J543" s="44"/>
      <c r="K543" s="44"/>
      <c r="L543" s="45"/>
      <c r="M543" s="44"/>
      <c r="N543" s="44"/>
      <c r="O543" s="44"/>
    </row>
    <row r="544" spans="2:15" s="90" customFormat="1" ht="12.95" customHeight="1">
      <c r="B544" s="46"/>
      <c r="C544" s="47"/>
      <c r="D544" s="45"/>
      <c r="E544" s="45"/>
      <c r="F544" s="45"/>
      <c r="G544" s="45"/>
      <c r="H544" s="44"/>
      <c r="I544" s="79"/>
      <c r="J544" s="44"/>
      <c r="K544" s="44"/>
      <c r="L544" s="45"/>
      <c r="M544" s="44"/>
      <c r="N544" s="44"/>
      <c r="O544" s="44"/>
    </row>
    <row r="545" spans="2:15" s="90" customFormat="1" ht="12.95" customHeight="1">
      <c r="B545" s="46"/>
      <c r="C545" s="47"/>
      <c r="D545" s="45"/>
      <c r="E545" s="45"/>
      <c r="F545" s="45"/>
      <c r="G545" s="45"/>
      <c r="H545" s="44"/>
      <c r="I545" s="79"/>
      <c r="J545" s="44"/>
      <c r="K545" s="44"/>
      <c r="L545" s="45"/>
      <c r="M545" s="44"/>
      <c r="N545" s="44"/>
      <c r="O545" s="44"/>
    </row>
    <row r="546" spans="2:15" s="90" customFormat="1" ht="12.95" customHeight="1">
      <c r="B546" s="46"/>
      <c r="C546" s="47"/>
      <c r="D546" s="45"/>
      <c r="E546" s="45"/>
      <c r="F546" s="45"/>
      <c r="G546" s="45"/>
      <c r="H546" s="44"/>
      <c r="I546" s="79"/>
      <c r="J546" s="44"/>
      <c r="K546" s="44"/>
      <c r="L546" s="45"/>
      <c r="M546" s="44"/>
      <c r="N546" s="44"/>
      <c r="O546" s="44"/>
    </row>
    <row r="547" spans="2:15" s="90" customFormat="1" ht="12.95" customHeight="1">
      <c r="B547" s="46"/>
      <c r="C547" s="47"/>
      <c r="D547" s="45"/>
      <c r="E547" s="45"/>
      <c r="F547" s="45"/>
      <c r="G547" s="45"/>
      <c r="H547" s="44"/>
      <c r="I547" s="79"/>
      <c r="J547" s="44"/>
      <c r="K547" s="44"/>
      <c r="L547" s="45"/>
      <c r="M547" s="44"/>
      <c r="N547" s="44"/>
      <c r="O547" s="44"/>
    </row>
    <row r="548" spans="2:15" s="90" customFormat="1" ht="12.95" customHeight="1">
      <c r="B548" s="46"/>
      <c r="C548" s="47"/>
      <c r="D548" s="45"/>
      <c r="E548" s="45"/>
      <c r="F548" s="45"/>
      <c r="G548" s="45"/>
      <c r="H548" s="44"/>
      <c r="I548" s="79"/>
      <c r="J548" s="44"/>
      <c r="K548" s="44"/>
      <c r="L548" s="45"/>
      <c r="M548" s="44"/>
      <c r="N548" s="44"/>
      <c r="O548" s="44"/>
    </row>
    <row r="549" spans="2:15" s="90" customFormat="1" ht="12.95" customHeight="1">
      <c r="B549" s="46"/>
      <c r="C549" s="47"/>
      <c r="D549" s="45"/>
      <c r="E549" s="45"/>
      <c r="F549" s="45"/>
      <c r="G549" s="45"/>
      <c r="H549" s="44"/>
      <c r="I549" s="79"/>
      <c r="J549" s="44"/>
      <c r="K549" s="44"/>
      <c r="L549" s="45"/>
      <c r="M549" s="44"/>
      <c r="N549" s="44"/>
      <c r="O549" s="44"/>
    </row>
    <row r="550" spans="2:15" s="90" customFormat="1" ht="12.95" customHeight="1">
      <c r="B550" s="46"/>
      <c r="C550" s="47"/>
      <c r="D550" s="45"/>
      <c r="E550" s="45"/>
      <c r="F550" s="45"/>
      <c r="G550" s="45"/>
      <c r="H550" s="44"/>
      <c r="I550" s="79"/>
      <c r="J550" s="44"/>
      <c r="K550" s="44"/>
      <c r="L550" s="45"/>
      <c r="M550" s="44"/>
      <c r="N550" s="44"/>
      <c r="O550" s="44"/>
    </row>
    <row r="551" spans="2:15" s="90" customFormat="1" ht="12.95" customHeight="1">
      <c r="B551" s="46"/>
      <c r="C551" s="47"/>
      <c r="D551" s="45"/>
      <c r="E551" s="45"/>
      <c r="F551" s="45"/>
      <c r="G551" s="45"/>
      <c r="H551" s="44"/>
      <c r="I551" s="79"/>
      <c r="J551" s="44"/>
      <c r="K551" s="44"/>
      <c r="L551" s="45"/>
      <c r="M551" s="44"/>
      <c r="N551" s="44"/>
      <c r="O551" s="44"/>
    </row>
    <row r="552" spans="2:15" s="90" customFormat="1" ht="12.95" customHeight="1">
      <c r="B552" s="46"/>
      <c r="C552" s="47"/>
      <c r="D552" s="45"/>
      <c r="E552" s="45"/>
      <c r="F552" s="45"/>
      <c r="G552" s="45"/>
      <c r="H552" s="44"/>
      <c r="I552" s="79"/>
      <c r="J552" s="44"/>
      <c r="K552" s="44"/>
      <c r="L552" s="45"/>
      <c r="M552" s="44"/>
      <c r="N552" s="44"/>
      <c r="O552" s="44"/>
    </row>
    <row r="553" spans="2:15" s="90" customFormat="1" ht="12.95" customHeight="1">
      <c r="B553" s="46"/>
      <c r="C553" s="47"/>
      <c r="D553" s="45"/>
      <c r="E553" s="45"/>
      <c r="F553" s="45"/>
      <c r="G553" s="45"/>
      <c r="H553" s="44"/>
      <c r="I553" s="79"/>
      <c r="J553" s="44"/>
      <c r="K553" s="44"/>
      <c r="L553" s="45"/>
      <c r="M553" s="44"/>
      <c r="N553" s="44"/>
      <c r="O553" s="44"/>
    </row>
    <row r="554" spans="2:15" s="90" customFormat="1" ht="12.95" customHeight="1">
      <c r="B554" s="46"/>
      <c r="C554" s="47"/>
      <c r="D554" s="45"/>
      <c r="E554" s="45"/>
      <c r="F554" s="45"/>
      <c r="G554" s="45"/>
      <c r="H554" s="44"/>
      <c r="I554" s="79"/>
      <c r="J554" s="44"/>
      <c r="K554" s="44"/>
      <c r="L554" s="45"/>
      <c r="M554" s="44"/>
      <c r="N554" s="44"/>
      <c r="O554" s="44"/>
    </row>
    <row r="555" spans="2:15" s="90" customFormat="1" ht="12.95" customHeight="1">
      <c r="B555" s="46"/>
      <c r="C555" s="47"/>
      <c r="D555" s="45"/>
      <c r="E555" s="45"/>
      <c r="F555" s="45"/>
      <c r="G555" s="45"/>
      <c r="H555" s="44"/>
      <c r="I555" s="79"/>
      <c r="J555" s="44"/>
      <c r="K555" s="44"/>
      <c r="L555" s="45"/>
      <c r="M555" s="44"/>
      <c r="N555" s="44"/>
      <c r="O555" s="44"/>
    </row>
    <row r="556" spans="2:15" s="90" customFormat="1" ht="12.95" customHeight="1">
      <c r="B556" s="46"/>
      <c r="C556" s="47"/>
      <c r="D556" s="45"/>
      <c r="E556" s="45"/>
      <c r="F556" s="45"/>
      <c r="G556" s="45"/>
      <c r="H556" s="44"/>
      <c r="I556" s="79"/>
      <c r="J556" s="44"/>
      <c r="K556" s="44"/>
      <c r="L556" s="45"/>
      <c r="M556" s="44"/>
      <c r="N556" s="44"/>
      <c r="O556" s="44"/>
    </row>
    <row r="557" spans="2:15" s="90" customFormat="1" ht="12.95" customHeight="1">
      <c r="B557" s="46"/>
      <c r="C557" s="47"/>
      <c r="D557" s="45"/>
      <c r="E557" s="45"/>
      <c r="F557" s="45"/>
      <c r="G557" s="45"/>
      <c r="H557" s="44"/>
      <c r="I557" s="79"/>
      <c r="J557" s="44"/>
      <c r="K557" s="44"/>
      <c r="L557" s="45"/>
      <c r="M557" s="44"/>
      <c r="N557" s="44"/>
      <c r="O557" s="44"/>
    </row>
    <row r="558" spans="2:15" s="90" customFormat="1" ht="12.95" customHeight="1">
      <c r="B558" s="46"/>
      <c r="C558" s="47"/>
      <c r="D558" s="45"/>
      <c r="E558" s="45"/>
      <c r="F558" s="45"/>
      <c r="G558" s="45"/>
      <c r="H558" s="44"/>
      <c r="I558" s="79"/>
      <c r="J558" s="44"/>
      <c r="K558" s="44"/>
      <c r="L558" s="45"/>
      <c r="M558" s="44"/>
      <c r="N558" s="44"/>
      <c r="O558" s="44"/>
    </row>
    <row r="559" spans="2:15" s="90" customFormat="1" ht="12.95" customHeight="1">
      <c r="B559" s="46"/>
      <c r="C559" s="47"/>
      <c r="D559" s="45"/>
      <c r="E559" s="45"/>
      <c r="F559" s="45"/>
      <c r="G559" s="45"/>
      <c r="H559" s="44"/>
      <c r="I559" s="79"/>
      <c r="J559" s="44"/>
      <c r="K559" s="44"/>
      <c r="L559" s="45"/>
      <c r="M559" s="44"/>
      <c r="N559" s="44"/>
      <c r="O559" s="44"/>
    </row>
    <row r="560" spans="2:15" s="90" customFormat="1" ht="12.95" customHeight="1">
      <c r="B560" s="46"/>
      <c r="C560" s="47"/>
      <c r="D560" s="45"/>
      <c r="E560" s="45"/>
      <c r="F560" s="45"/>
      <c r="G560" s="45"/>
      <c r="H560" s="44"/>
      <c r="I560" s="79"/>
      <c r="J560" s="44"/>
      <c r="K560" s="44"/>
      <c r="L560" s="45"/>
      <c r="M560" s="44"/>
      <c r="N560" s="44"/>
      <c r="O560" s="44"/>
    </row>
    <row r="561" spans="2:15" s="90" customFormat="1" ht="12.95" customHeight="1">
      <c r="B561" s="46"/>
      <c r="C561" s="47"/>
      <c r="D561" s="45"/>
      <c r="E561" s="45"/>
      <c r="F561" s="45"/>
      <c r="G561" s="45"/>
      <c r="H561" s="44"/>
      <c r="I561" s="79"/>
      <c r="J561" s="44"/>
      <c r="K561" s="44"/>
      <c r="L561" s="45"/>
      <c r="M561" s="44"/>
      <c r="N561" s="44"/>
      <c r="O561" s="44"/>
    </row>
    <row r="562" spans="2:15" s="90" customFormat="1" ht="12.95" customHeight="1">
      <c r="B562" s="46"/>
      <c r="C562" s="47"/>
      <c r="D562" s="45"/>
      <c r="E562" s="45"/>
      <c r="F562" s="45"/>
      <c r="G562" s="45"/>
      <c r="H562" s="44"/>
      <c r="I562" s="79"/>
      <c r="J562" s="44"/>
      <c r="K562" s="44"/>
      <c r="L562" s="45"/>
      <c r="M562" s="44"/>
      <c r="N562" s="44"/>
      <c r="O562" s="44"/>
    </row>
    <row r="563" spans="2:15" s="90" customFormat="1" ht="12.95" customHeight="1">
      <c r="B563" s="46"/>
      <c r="C563" s="47"/>
      <c r="D563" s="45"/>
      <c r="E563" s="45"/>
      <c r="F563" s="45"/>
      <c r="G563" s="45"/>
      <c r="H563" s="44"/>
      <c r="I563" s="79"/>
      <c r="J563" s="44"/>
      <c r="K563" s="44"/>
      <c r="L563" s="45"/>
      <c r="M563" s="44"/>
      <c r="N563" s="44"/>
      <c r="O563" s="44"/>
    </row>
    <row r="564" spans="2:15" s="90" customFormat="1" ht="12.95" customHeight="1">
      <c r="B564" s="46"/>
      <c r="C564" s="47"/>
      <c r="D564" s="45"/>
      <c r="E564" s="45"/>
      <c r="F564" s="45"/>
      <c r="G564" s="45"/>
      <c r="H564" s="44"/>
      <c r="I564" s="79"/>
      <c r="J564" s="44"/>
      <c r="K564" s="44"/>
      <c r="L564" s="45"/>
      <c r="M564" s="44"/>
      <c r="N564" s="44"/>
      <c r="O564" s="44"/>
    </row>
    <row r="565" spans="2:15" s="90" customFormat="1" ht="12.95" customHeight="1">
      <c r="B565" s="46"/>
      <c r="C565" s="47"/>
      <c r="D565" s="45"/>
      <c r="E565" s="45"/>
      <c r="F565" s="45"/>
      <c r="G565" s="45"/>
      <c r="H565" s="44"/>
      <c r="I565" s="79"/>
      <c r="J565" s="44"/>
      <c r="K565" s="44"/>
      <c r="L565" s="45"/>
      <c r="M565" s="44"/>
      <c r="N565" s="44"/>
      <c r="O565" s="44"/>
    </row>
    <row r="566" spans="2:15" s="90" customFormat="1" ht="12.95" customHeight="1">
      <c r="B566" s="46"/>
      <c r="C566" s="47"/>
      <c r="D566" s="45"/>
      <c r="E566" s="45"/>
      <c r="F566" s="45"/>
      <c r="G566" s="45"/>
      <c r="H566" s="44"/>
      <c r="I566" s="79"/>
      <c r="J566" s="44"/>
      <c r="K566" s="44"/>
      <c r="L566" s="45"/>
      <c r="M566" s="44"/>
      <c r="N566" s="44"/>
      <c r="O566" s="44"/>
    </row>
    <row r="567" spans="2:15" s="90" customFormat="1" ht="12.95" customHeight="1">
      <c r="B567" s="46"/>
      <c r="C567" s="47"/>
      <c r="D567" s="45"/>
      <c r="E567" s="45"/>
      <c r="F567" s="45"/>
      <c r="G567" s="45"/>
      <c r="H567" s="44"/>
      <c r="I567" s="79"/>
      <c r="J567" s="44"/>
      <c r="K567" s="44"/>
      <c r="L567" s="45"/>
      <c r="M567" s="44"/>
      <c r="N567" s="44"/>
      <c r="O567" s="44"/>
    </row>
    <row r="568" spans="2:15" s="90" customFormat="1" ht="12.95" customHeight="1">
      <c r="B568" s="46"/>
      <c r="C568" s="47"/>
      <c r="D568" s="45"/>
      <c r="E568" s="45"/>
      <c r="F568" s="45"/>
      <c r="G568" s="45"/>
      <c r="H568" s="44"/>
      <c r="I568" s="79"/>
      <c r="J568" s="44"/>
      <c r="K568" s="44"/>
      <c r="L568" s="45"/>
      <c r="M568" s="44"/>
      <c r="N568" s="44"/>
      <c r="O568" s="44"/>
    </row>
    <row r="569" spans="2:15" s="90" customFormat="1" ht="12.95" customHeight="1">
      <c r="B569" s="46"/>
      <c r="C569" s="47"/>
      <c r="D569" s="45"/>
      <c r="E569" s="45"/>
      <c r="F569" s="45"/>
      <c r="G569" s="45"/>
      <c r="H569" s="44"/>
      <c r="I569" s="79"/>
      <c r="J569" s="44"/>
      <c r="K569" s="44"/>
      <c r="L569" s="45"/>
      <c r="M569" s="44"/>
      <c r="N569" s="44"/>
      <c r="O569" s="44"/>
    </row>
    <row r="570" spans="2:15" s="90" customFormat="1" ht="12.95" customHeight="1">
      <c r="B570" s="46"/>
      <c r="C570" s="47"/>
      <c r="D570" s="45"/>
      <c r="E570" s="45"/>
      <c r="F570" s="45"/>
      <c r="G570" s="45"/>
      <c r="H570" s="44"/>
      <c r="I570" s="79"/>
      <c r="J570" s="44"/>
      <c r="K570" s="44"/>
      <c r="L570" s="45"/>
      <c r="M570" s="44"/>
      <c r="N570" s="44"/>
      <c r="O570" s="44"/>
    </row>
    <row r="571" spans="2:15" s="90" customFormat="1" ht="12.95" customHeight="1">
      <c r="B571" s="46"/>
      <c r="C571" s="47"/>
      <c r="D571" s="45"/>
      <c r="E571" s="45"/>
      <c r="F571" s="45"/>
      <c r="G571" s="45"/>
      <c r="H571" s="44"/>
      <c r="I571" s="79"/>
      <c r="J571" s="44"/>
      <c r="K571" s="44"/>
      <c r="L571" s="45"/>
      <c r="M571" s="44"/>
      <c r="N571" s="44"/>
      <c r="O571" s="44"/>
    </row>
    <row r="572" spans="2:15" s="90" customFormat="1" ht="12.95" customHeight="1">
      <c r="B572" s="46"/>
      <c r="C572" s="47"/>
      <c r="D572" s="45"/>
      <c r="E572" s="45"/>
      <c r="F572" s="45"/>
      <c r="G572" s="45"/>
      <c r="H572" s="44"/>
      <c r="I572" s="79"/>
      <c r="J572" s="44"/>
      <c r="K572" s="44"/>
      <c r="L572" s="45"/>
      <c r="M572" s="44"/>
      <c r="N572" s="44"/>
      <c r="O572" s="44"/>
    </row>
    <row r="573" spans="2:15" s="90" customFormat="1" ht="12.95" customHeight="1">
      <c r="B573" s="46"/>
      <c r="C573" s="47"/>
      <c r="D573" s="45"/>
      <c r="E573" s="45"/>
      <c r="F573" s="45"/>
      <c r="G573" s="45"/>
      <c r="H573" s="44"/>
      <c r="I573" s="79"/>
      <c r="J573" s="44"/>
      <c r="K573" s="44"/>
      <c r="L573" s="45"/>
      <c r="M573" s="44"/>
      <c r="N573" s="44"/>
      <c r="O573" s="44"/>
    </row>
    <row r="574" spans="2:15" s="90" customFormat="1" ht="12.95" customHeight="1">
      <c r="B574" s="46"/>
      <c r="C574" s="47"/>
      <c r="D574" s="45"/>
      <c r="E574" s="45"/>
      <c r="F574" s="45"/>
      <c r="G574" s="45"/>
      <c r="H574" s="44"/>
      <c r="I574" s="79"/>
      <c r="J574" s="44"/>
      <c r="K574" s="44"/>
      <c r="L574" s="45"/>
      <c r="M574" s="44"/>
      <c r="N574" s="44"/>
      <c r="O574" s="44"/>
    </row>
    <row r="575" spans="2:15" s="90" customFormat="1" ht="12.95" customHeight="1">
      <c r="B575" s="46"/>
      <c r="C575" s="47"/>
      <c r="D575" s="45"/>
      <c r="E575" s="45"/>
      <c r="F575" s="45"/>
      <c r="G575" s="45"/>
      <c r="H575" s="44"/>
      <c r="I575" s="79"/>
      <c r="J575" s="44"/>
      <c r="K575" s="44"/>
      <c r="L575" s="45"/>
      <c r="M575" s="44"/>
      <c r="N575" s="44"/>
      <c r="O575" s="44"/>
    </row>
    <row r="576" spans="2:15" s="90" customFormat="1" ht="12.95" customHeight="1">
      <c r="B576" s="46"/>
      <c r="C576" s="47"/>
      <c r="D576" s="45"/>
      <c r="E576" s="45"/>
      <c r="F576" s="45"/>
      <c r="G576" s="45"/>
      <c r="H576" s="44"/>
      <c r="I576" s="79"/>
      <c r="J576" s="44"/>
      <c r="K576" s="44"/>
      <c r="L576" s="45"/>
      <c r="M576" s="44"/>
      <c r="N576" s="44"/>
      <c r="O576" s="44"/>
    </row>
    <row r="577" spans="2:15" s="90" customFormat="1" ht="12.95" customHeight="1">
      <c r="B577" s="46"/>
      <c r="C577" s="47"/>
      <c r="D577" s="45"/>
      <c r="E577" s="45"/>
      <c r="F577" s="45"/>
      <c r="G577" s="45"/>
      <c r="H577" s="44"/>
      <c r="I577" s="79"/>
      <c r="J577" s="44"/>
      <c r="K577" s="44"/>
      <c r="L577" s="45"/>
      <c r="M577" s="44"/>
      <c r="N577" s="44"/>
      <c r="O577" s="44"/>
    </row>
    <row r="578" spans="2:15" s="90" customFormat="1" ht="12.95" customHeight="1">
      <c r="B578" s="46"/>
      <c r="C578" s="47"/>
      <c r="D578" s="45"/>
      <c r="E578" s="45"/>
      <c r="F578" s="45"/>
      <c r="G578" s="45"/>
      <c r="H578" s="44"/>
      <c r="I578" s="79"/>
      <c r="J578" s="44"/>
      <c r="K578" s="44"/>
      <c r="L578" s="45"/>
      <c r="M578" s="44"/>
      <c r="N578" s="44"/>
      <c r="O578" s="44"/>
    </row>
    <row r="579" spans="2:15" s="90" customFormat="1" ht="12.95" customHeight="1">
      <c r="B579" s="46"/>
      <c r="C579" s="47"/>
      <c r="D579" s="45"/>
      <c r="E579" s="45"/>
      <c r="F579" s="45"/>
      <c r="G579" s="45"/>
      <c r="H579" s="44"/>
      <c r="I579" s="79"/>
      <c r="J579" s="44"/>
      <c r="K579" s="44"/>
      <c r="L579" s="45"/>
      <c r="M579" s="44"/>
      <c r="N579" s="44"/>
      <c r="O579" s="44"/>
    </row>
    <row r="580" spans="2:15" s="90" customFormat="1" ht="12.95" customHeight="1">
      <c r="B580" s="46"/>
      <c r="C580" s="47"/>
      <c r="D580" s="45"/>
      <c r="E580" s="45"/>
      <c r="F580" s="45"/>
      <c r="G580" s="45"/>
      <c r="H580" s="44"/>
      <c r="I580" s="79"/>
      <c r="J580" s="44"/>
      <c r="K580" s="44"/>
      <c r="L580" s="45"/>
      <c r="M580" s="44"/>
      <c r="N580" s="44"/>
      <c r="O580" s="44"/>
    </row>
    <row r="581" spans="2:15" s="90" customFormat="1" ht="12.95" customHeight="1">
      <c r="B581" s="46"/>
      <c r="C581" s="47"/>
      <c r="D581" s="45"/>
      <c r="E581" s="45"/>
      <c r="F581" s="45"/>
      <c r="G581" s="45"/>
      <c r="H581" s="44"/>
      <c r="I581" s="79"/>
      <c r="J581" s="44"/>
      <c r="K581" s="44"/>
      <c r="L581" s="45"/>
      <c r="M581" s="44"/>
      <c r="N581" s="44"/>
      <c r="O581" s="44"/>
    </row>
    <row r="582" spans="2:15" s="90" customFormat="1" ht="12.95" customHeight="1">
      <c r="B582" s="46"/>
      <c r="C582" s="47"/>
      <c r="D582" s="45"/>
      <c r="E582" s="45"/>
      <c r="F582" s="45"/>
      <c r="G582" s="45"/>
      <c r="H582" s="44"/>
      <c r="I582" s="79"/>
      <c r="J582" s="44"/>
      <c r="K582" s="44"/>
      <c r="L582" s="45"/>
      <c r="M582" s="44"/>
      <c r="N582" s="44"/>
      <c r="O582" s="44"/>
    </row>
    <row r="583" spans="2:15" s="90" customFormat="1" ht="12.95" customHeight="1">
      <c r="B583" s="46"/>
      <c r="C583" s="47"/>
      <c r="D583" s="45"/>
      <c r="E583" s="45"/>
      <c r="F583" s="45"/>
      <c r="G583" s="45"/>
      <c r="H583" s="44"/>
      <c r="I583" s="79"/>
      <c r="J583" s="44"/>
      <c r="K583" s="44"/>
      <c r="L583" s="45"/>
      <c r="M583" s="44"/>
      <c r="N583" s="44"/>
      <c r="O583" s="44"/>
    </row>
    <row r="584" spans="2:15" s="90" customFormat="1" ht="12.95" customHeight="1">
      <c r="B584" s="46"/>
      <c r="C584" s="47"/>
      <c r="D584" s="45"/>
      <c r="E584" s="45"/>
      <c r="F584" s="45"/>
      <c r="G584" s="45"/>
      <c r="H584" s="44"/>
      <c r="I584" s="79"/>
      <c r="J584" s="44"/>
      <c r="K584" s="44"/>
      <c r="L584" s="45"/>
      <c r="M584" s="44"/>
      <c r="N584" s="44"/>
      <c r="O584" s="44"/>
    </row>
    <row r="585" spans="2:15" s="90" customFormat="1" ht="12.95" customHeight="1">
      <c r="B585" s="46"/>
      <c r="C585" s="47"/>
      <c r="D585" s="45"/>
      <c r="E585" s="45"/>
      <c r="F585" s="45"/>
      <c r="G585" s="45"/>
      <c r="H585" s="44"/>
      <c r="I585" s="79"/>
      <c r="J585" s="44"/>
      <c r="K585" s="44"/>
      <c r="L585" s="45"/>
      <c r="M585" s="44"/>
      <c r="N585" s="44"/>
      <c r="O585" s="44"/>
    </row>
    <row r="586" spans="2:15" s="90" customFormat="1" ht="12.95" customHeight="1">
      <c r="B586" s="46"/>
      <c r="C586" s="47"/>
      <c r="D586" s="45"/>
      <c r="E586" s="45"/>
      <c r="F586" s="45"/>
      <c r="G586" s="45"/>
      <c r="H586" s="44"/>
      <c r="I586" s="79"/>
      <c r="J586" s="44"/>
      <c r="K586" s="44"/>
      <c r="L586" s="45"/>
      <c r="M586" s="44"/>
      <c r="N586" s="44"/>
      <c r="O586" s="44"/>
    </row>
    <row r="587" spans="2:15" s="90" customFormat="1" ht="12.95" customHeight="1">
      <c r="B587" s="46"/>
      <c r="C587" s="47"/>
      <c r="D587" s="45"/>
      <c r="E587" s="45"/>
      <c r="F587" s="45"/>
      <c r="G587" s="45"/>
      <c r="H587" s="44"/>
      <c r="I587" s="79"/>
      <c r="J587" s="44"/>
      <c r="K587" s="44"/>
      <c r="L587" s="45"/>
      <c r="M587" s="44"/>
      <c r="N587" s="44"/>
      <c r="O587" s="44"/>
    </row>
    <row r="588" spans="2:15" s="90" customFormat="1" ht="12.95" customHeight="1">
      <c r="B588" s="46"/>
      <c r="C588" s="47"/>
      <c r="D588" s="45"/>
      <c r="E588" s="45"/>
      <c r="F588" s="45"/>
      <c r="G588" s="45"/>
      <c r="H588" s="44"/>
      <c r="I588" s="79"/>
      <c r="J588" s="44"/>
      <c r="K588" s="44"/>
      <c r="L588" s="45"/>
      <c r="M588" s="44"/>
      <c r="N588" s="44"/>
      <c r="O588" s="44"/>
    </row>
    <row r="589" spans="2:15" s="90" customFormat="1" ht="12.95" customHeight="1">
      <c r="B589" s="46"/>
      <c r="C589" s="47"/>
      <c r="D589" s="45"/>
      <c r="E589" s="45"/>
      <c r="F589" s="45"/>
      <c r="G589" s="45"/>
      <c r="H589" s="44"/>
      <c r="I589" s="79"/>
      <c r="J589" s="44"/>
      <c r="K589" s="44"/>
      <c r="L589" s="45"/>
      <c r="M589" s="44"/>
      <c r="N589" s="44"/>
      <c r="O589" s="44"/>
    </row>
    <row r="590" spans="2:15" s="90" customFormat="1" ht="12.95" customHeight="1">
      <c r="B590" s="46"/>
      <c r="C590" s="47"/>
      <c r="D590" s="45"/>
      <c r="E590" s="45"/>
      <c r="F590" s="45"/>
      <c r="G590" s="45"/>
      <c r="H590" s="44"/>
      <c r="I590" s="79"/>
      <c r="J590" s="44"/>
      <c r="K590" s="44"/>
      <c r="L590" s="45"/>
      <c r="M590" s="44"/>
      <c r="N590" s="44"/>
      <c r="O590" s="44"/>
    </row>
    <row r="591" spans="2:15" s="90" customFormat="1" ht="12.95" customHeight="1">
      <c r="B591" s="46"/>
      <c r="C591" s="47"/>
      <c r="D591" s="45"/>
      <c r="E591" s="45"/>
      <c r="F591" s="45"/>
      <c r="G591" s="45"/>
      <c r="H591" s="44"/>
      <c r="I591" s="79"/>
      <c r="J591" s="44"/>
      <c r="K591" s="44"/>
      <c r="L591" s="45"/>
      <c r="M591" s="44"/>
      <c r="N591" s="44"/>
      <c r="O591" s="44"/>
    </row>
    <row r="592" spans="2:15" s="90" customFormat="1" ht="12.95" customHeight="1">
      <c r="B592" s="46"/>
      <c r="C592" s="47"/>
      <c r="D592" s="45"/>
      <c r="E592" s="45"/>
      <c r="F592" s="45"/>
      <c r="G592" s="45"/>
      <c r="H592" s="44"/>
      <c r="I592" s="79"/>
      <c r="J592" s="44"/>
      <c r="K592" s="44"/>
      <c r="L592" s="45"/>
      <c r="M592" s="44"/>
      <c r="N592" s="44"/>
      <c r="O592" s="44"/>
    </row>
    <row r="593" spans="2:15" s="90" customFormat="1" ht="12.95" customHeight="1">
      <c r="B593" s="46"/>
      <c r="C593" s="47"/>
      <c r="D593" s="45"/>
      <c r="E593" s="45"/>
      <c r="F593" s="45"/>
      <c r="G593" s="45"/>
      <c r="H593" s="44"/>
      <c r="I593" s="79"/>
      <c r="J593" s="44"/>
      <c r="K593" s="44"/>
      <c r="L593" s="45"/>
      <c r="M593" s="44"/>
      <c r="N593" s="44"/>
      <c r="O593" s="44"/>
    </row>
    <row r="594" spans="2:15" s="90" customFormat="1" ht="12.95" customHeight="1">
      <c r="B594" s="46"/>
      <c r="C594" s="47"/>
      <c r="D594" s="45"/>
      <c r="E594" s="45"/>
      <c r="F594" s="45"/>
      <c r="G594" s="45"/>
      <c r="H594" s="44"/>
      <c r="I594" s="79"/>
      <c r="J594" s="44"/>
      <c r="K594" s="44"/>
      <c r="L594" s="45"/>
      <c r="M594" s="44"/>
      <c r="N594" s="44"/>
      <c r="O594" s="44"/>
    </row>
    <row r="595" spans="2:15" s="90" customFormat="1" ht="12.95" customHeight="1">
      <c r="B595" s="46"/>
      <c r="C595" s="47"/>
      <c r="D595" s="45"/>
      <c r="E595" s="45"/>
      <c r="F595" s="45"/>
      <c r="G595" s="45"/>
      <c r="H595" s="44"/>
      <c r="I595" s="79"/>
      <c r="J595" s="44"/>
      <c r="K595" s="44"/>
      <c r="L595" s="45"/>
      <c r="M595" s="44"/>
      <c r="N595" s="44"/>
      <c r="O595" s="44"/>
    </row>
    <row r="596" spans="2:15" s="90" customFormat="1" ht="12.95" customHeight="1">
      <c r="B596" s="46"/>
      <c r="C596" s="47"/>
      <c r="D596" s="45"/>
      <c r="E596" s="45"/>
      <c r="F596" s="45"/>
      <c r="G596" s="45"/>
      <c r="H596" s="44"/>
      <c r="I596" s="79"/>
      <c r="J596" s="44"/>
      <c r="K596" s="44"/>
      <c r="L596" s="45"/>
      <c r="M596" s="44"/>
      <c r="N596" s="44"/>
      <c r="O596" s="44"/>
    </row>
    <row r="597" spans="2:15" s="90" customFormat="1" ht="12.95" customHeight="1">
      <c r="B597" s="46"/>
      <c r="C597" s="47"/>
      <c r="D597" s="45"/>
      <c r="E597" s="45"/>
      <c r="F597" s="45"/>
      <c r="G597" s="45"/>
      <c r="H597" s="44"/>
      <c r="I597" s="79"/>
      <c r="J597" s="44"/>
      <c r="K597" s="44"/>
      <c r="L597" s="45"/>
      <c r="M597" s="44"/>
      <c r="N597" s="44"/>
      <c r="O597" s="44"/>
    </row>
    <row r="598" spans="2:15" s="90" customFormat="1" ht="12.95" customHeight="1">
      <c r="B598" s="46"/>
      <c r="C598" s="47"/>
      <c r="D598" s="45"/>
      <c r="E598" s="45"/>
      <c r="F598" s="45"/>
      <c r="G598" s="45"/>
      <c r="H598" s="44"/>
      <c r="I598" s="79"/>
      <c r="J598" s="44"/>
      <c r="K598" s="44"/>
      <c r="L598" s="45"/>
      <c r="M598" s="44"/>
      <c r="N598" s="44"/>
      <c r="O598" s="44"/>
    </row>
    <row r="599" spans="2:15" s="90" customFormat="1" ht="12.95" customHeight="1">
      <c r="B599" s="46"/>
      <c r="C599" s="47"/>
      <c r="D599" s="45"/>
      <c r="E599" s="45"/>
      <c r="F599" s="45"/>
      <c r="G599" s="45"/>
      <c r="H599" s="44"/>
      <c r="I599" s="79"/>
      <c r="J599" s="44"/>
      <c r="K599" s="44"/>
      <c r="L599" s="45"/>
      <c r="M599" s="44"/>
      <c r="N599" s="44"/>
      <c r="O599" s="44"/>
    </row>
    <row r="600" spans="2:15" s="90" customFormat="1" ht="12.95" customHeight="1">
      <c r="B600" s="46"/>
      <c r="C600" s="47"/>
      <c r="D600" s="45"/>
      <c r="E600" s="45"/>
      <c r="F600" s="45"/>
      <c r="G600" s="45"/>
      <c r="H600" s="44"/>
      <c r="I600" s="79"/>
      <c r="J600" s="44"/>
      <c r="K600" s="44"/>
      <c r="L600" s="45"/>
      <c r="M600" s="44"/>
      <c r="N600" s="44"/>
      <c r="O600" s="44"/>
    </row>
    <row r="601" spans="2:15" s="90" customFormat="1" ht="12.95" customHeight="1">
      <c r="B601" s="46"/>
      <c r="C601" s="47"/>
      <c r="D601" s="45"/>
      <c r="E601" s="45"/>
      <c r="F601" s="45"/>
      <c r="G601" s="45"/>
      <c r="H601" s="44"/>
      <c r="I601" s="79"/>
      <c r="J601" s="44"/>
      <c r="K601" s="44"/>
      <c r="L601" s="45"/>
      <c r="M601" s="44"/>
      <c r="N601" s="44"/>
      <c r="O601" s="44"/>
    </row>
    <row r="602" spans="2:15" s="90" customFormat="1" ht="12.95" customHeight="1">
      <c r="B602" s="46"/>
      <c r="C602" s="47"/>
      <c r="D602" s="45"/>
      <c r="E602" s="45"/>
      <c r="F602" s="45"/>
      <c r="G602" s="45"/>
      <c r="H602" s="44"/>
      <c r="I602" s="79"/>
      <c r="J602" s="44"/>
      <c r="K602" s="44"/>
      <c r="L602" s="45"/>
      <c r="M602" s="44"/>
      <c r="N602" s="44"/>
      <c r="O602" s="44"/>
    </row>
    <row r="603" spans="2:15" s="90" customFormat="1" ht="12.95" customHeight="1">
      <c r="B603" s="46"/>
      <c r="C603" s="47"/>
      <c r="D603" s="45"/>
      <c r="E603" s="45"/>
      <c r="F603" s="45"/>
      <c r="G603" s="45"/>
      <c r="H603" s="44"/>
      <c r="I603" s="79"/>
      <c r="J603" s="44"/>
      <c r="K603" s="44"/>
      <c r="L603" s="45"/>
      <c r="M603" s="44"/>
      <c r="N603" s="44"/>
      <c r="O603" s="44"/>
    </row>
    <row r="604" spans="2:15" s="90" customFormat="1" ht="12.95" customHeight="1">
      <c r="B604" s="46"/>
      <c r="C604" s="47"/>
      <c r="D604" s="45"/>
      <c r="E604" s="45"/>
      <c r="F604" s="45"/>
      <c r="G604" s="45"/>
      <c r="H604" s="44"/>
      <c r="I604" s="79"/>
      <c r="J604" s="44"/>
      <c r="K604" s="44"/>
      <c r="L604" s="45"/>
      <c r="M604" s="44"/>
      <c r="N604" s="44"/>
      <c r="O604" s="44"/>
    </row>
    <row r="605" spans="2:15" s="90" customFormat="1" ht="12.95" customHeight="1">
      <c r="B605" s="46"/>
      <c r="C605" s="47"/>
      <c r="D605" s="45"/>
      <c r="E605" s="45"/>
      <c r="F605" s="45"/>
      <c r="G605" s="45"/>
      <c r="H605" s="44"/>
      <c r="I605" s="79"/>
      <c r="J605" s="44"/>
      <c r="K605" s="44"/>
      <c r="L605" s="45"/>
      <c r="M605" s="44"/>
      <c r="N605" s="44"/>
      <c r="O605" s="44"/>
    </row>
    <row r="606" spans="2:15" s="90" customFormat="1" ht="12.95" customHeight="1">
      <c r="B606" s="46"/>
      <c r="C606" s="47"/>
      <c r="D606" s="45"/>
      <c r="E606" s="45"/>
      <c r="F606" s="45"/>
      <c r="G606" s="45"/>
      <c r="H606" s="44"/>
      <c r="I606" s="79"/>
      <c r="J606" s="44"/>
      <c r="K606" s="44"/>
      <c r="L606" s="45"/>
      <c r="M606" s="44"/>
      <c r="N606" s="44"/>
      <c r="O606" s="44"/>
    </row>
    <row r="607" spans="2:15" s="90" customFormat="1" ht="12.95" customHeight="1">
      <c r="B607" s="46"/>
      <c r="C607" s="47"/>
      <c r="D607" s="45"/>
      <c r="E607" s="45"/>
      <c r="F607" s="45"/>
      <c r="G607" s="45"/>
      <c r="H607" s="44"/>
      <c r="I607" s="79"/>
      <c r="J607" s="44"/>
      <c r="K607" s="44"/>
      <c r="L607" s="45"/>
      <c r="M607" s="44"/>
      <c r="N607" s="44"/>
      <c r="O607" s="44"/>
    </row>
    <row r="608" spans="2:15" s="90" customFormat="1" ht="12.95" customHeight="1">
      <c r="B608" s="46"/>
      <c r="C608" s="47"/>
      <c r="D608" s="45"/>
      <c r="E608" s="45"/>
      <c r="F608" s="45"/>
      <c r="G608" s="45"/>
      <c r="H608" s="44"/>
      <c r="I608" s="79"/>
      <c r="J608" s="44"/>
      <c r="K608" s="44"/>
      <c r="L608" s="45"/>
      <c r="M608" s="44"/>
      <c r="N608" s="44"/>
      <c r="O608" s="44"/>
    </row>
    <row r="609" spans="2:15" s="90" customFormat="1" ht="12.95" customHeight="1">
      <c r="B609" s="46"/>
      <c r="C609" s="47"/>
      <c r="D609" s="45"/>
      <c r="E609" s="45"/>
      <c r="F609" s="45"/>
      <c r="G609" s="45"/>
      <c r="H609" s="44"/>
      <c r="I609" s="79"/>
      <c r="J609" s="44"/>
      <c r="K609" s="44"/>
      <c r="L609" s="45"/>
      <c r="M609" s="44"/>
      <c r="N609" s="44"/>
      <c r="O609" s="44"/>
    </row>
    <row r="610" spans="2:15" s="90" customFormat="1" ht="12.95" customHeight="1">
      <c r="B610" s="46"/>
      <c r="C610" s="47"/>
      <c r="D610" s="45"/>
      <c r="E610" s="45"/>
      <c r="F610" s="45"/>
      <c r="G610" s="45"/>
      <c r="H610" s="44"/>
      <c r="I610" s="79"/>
      <c r="J610" s="44"/>
      <c r="K610" s="44"/>
      <c r="L610" s="45"/>
      <c r="M610" s="44"/>
      <c r="N610" s="44"/>
      <c r="O610" s="44"/>
    </row>
    <row r="611" spans="2:15" s="90" customFormat="1" ht="12.95" customHeight="1">
      <c r="B611" s="46"/>
      <c r="C611" s="47"/>
      <c r="D611" s="45"/>
      <c r="E611" s="45"/>
      <c r="F611" s="45"/>
      <c r="G611" s="45"/>
      <c r="H611" s="44"/>
      <c r="I611" s="79"/>
      <c r="J611" s="44"/>
      <c r="K611" s="44"/>
      <c r="L611" s="45"/>
      <c r="M611" s="44"/>
      <c r="N611" s="44"/>
      <c r="O611" s="44"/>
    </row>
    <row r="612" spans="2:15" s="90" customFormat="1" ht="12.95" customHeight="1">
      <c r="B612" s="46"/>
      <c r="C612" s="47"/>
      <c r="D612" s="45"/>
      <c r="E612" s="45"/>
      <c r="F612" s="45"/>
      <c r="G612" s="45"/>
      <c r="H612" s="44"/>
      <c r="I612" s="79"/>
      <c r="J612" s="44"/>
      <c r="K612" s="44"/>
      <c r="L612" s="45"/>
      <c r="M612" s="44"/>
      <c r="N612" s="44"/>
      <c r="O612" s="44"/>
    </row>
    <row r="613" spans="2:15" s="90" customFormat="1" ht="12.95" customHeight="1">
      <c r="B613" s="46"/>
      <c r="C613" s="47"/>
      <c r="D613" s="45"/>
      <c r="E613" s="45"/>
      <c r="F613" s="45"/>
      <c r="G613" s="45"/>
      <c r="H613" s="44"/>
      <c r="I613" s="79"/>
      <c r="J613" s="44"/>
      <c r="K613" s="44"/>
      <c r="L613" s="45"/>
      <c r="M613" s="44"/>
      <c r="N613" s="44"/>
      <c r="O613" s="44"/>
    </row>
    <row r="614" spans="2:15" s="90" customFormat="1" ht="12.95" customHeight="1">
      <c r="B614" s="46"/>
      <c r="C614" s="47"/>
      <c r="D614" s="45"/>
      <c r="E614" s="45"/>
      <c r="F614" s="45"/>
      <c r="G614" s="45"/>
      <c r="H614" s="44"/>
      <c r="I614" s="79"/>
      <c r="J614" s="44"/>
      <c r="K614" s="44"/>
      <c r="L614" s="45"/>
      <c r="M614" s="44"/>
      <c r="N614" s="44"/>
      <c r="O614" s="44"/>
    </row>
    <row r="615" spans="2:15" s="90" customFormat="1" ht="12.95" customHeight="1">
      <c r="B615" s="46"/>
      <c r="C615" s="47"/>
      <c r="D615" s="45"/>
      <c r="E615" s="45"/>
      <c r="F615" s="45"/>
      <c r="G615" s="45"/>
      <c r="H615" s="44"/>
      <c r="I615" s="79"/>
      <c r="J615" s="44"/>
      <c r="K615" s="44"/>
      <c r="L615" s="45"/>
      <c r="M615" s="44"/>
      <c r="N615" s="44"/>
      <c r="O615" s="44"/>
    </row>
    <row r="616" spans="2:15" s="90" customFormat="1" ht="12.95" customHeight="1">
      <c r="B616" s="46"/>
      <c r="C616" s="47"/>
      <c r="D616" s="45"/>
      <c r="E616" s="45"/>
      <c r="F616" s="45"/>
      <c r="G616" s="45"/>
      <c r="H616" s="44"/>
      <c r="I616" s="79"/>
      <c r="J616" s="44"/>
      <c r="K616" s="44"/>
      <c r="L616" s="45"/>
      <c r="M616" s="44"/>
      <c r="N616" s="44"/>
      <c r="O616" s="44"/>
    </row>
    <row r="617" spans="2:15" s="90" customFormat="1" ht="12.95" customHeight="1">
      <c r="B617" s="46"/>
      <c r="C617" s="47"/>
      <c r="D617" s="45"/>
      <c r="E617" s="45"/>
      <c r="F617" s="45"/>
      <c r="G617" s="45"/>
      <c r="H617" s="44"/>
      <c r="I617" s="79"/>
      <c r="J617" s="44"/>
      <c r="K617" s="44"/>
      <c r="L617" s="45"/>
      <c r="M617" s="44"/>
      <c r="N617" s="44"/>
      <c r="O617" s="44"/>
    </row>
    <row r="618" spans="2:15" s="90" customFormat="1" ht="12.95" customHeight="1">
      <c r="B618" s="46"/>
      <c r="C618" s="47"/>
      <c r="D618" s="45"/>
      <c r="E618" s="45"/>
      <c r="F618" s="45"/>
      <c r="G618" s="45"/>
      <c r="H618" s="44"/>
      <c r="I618" s="79"/>
      <c r="J618" s="44"/>
      <c r="K618" s="44"/>
      <c r="L618" s="45"/>
      <c r="M618" s="44"/>
      <c r="N618" s="44"/>
      <c r="O618" s="44"/>
    </row>
    <row r="619" spans="2:15" s="90" customFormat="1" ht="12.95" customHeight="1">
      <c r="B619" s="46"/>
      <c r="C619" s="47"/>
      <c r="D619" s="45"/>
      <c r="E619" s="45"/>
      <c r="F619" s="45"/>
      <c r="G619" s="45"/>
      <c r="H619" s="44"/>
      <c r="I619" s="79"/>
      <c r="J619" s="44"/>
      <c r="K619" s="44"/>
      <c r="L619" s="45"/>
      <c r="M619" s="44"/>
      <c r="N619" s="44"/>
      <c r="O619" s="44"/>
    </row>
    <row r="620" spans="2:15" s="90" customFormat="1" ht="12.95" customHeight="1">
      <c r="B620" s="46"/>
      <c r="C620" s="47"/>
      <c r="D620" s="45"/>
      <c r="E620" s="45"/>
      <c r="F620" s="45"/>
      <c r="G620" s="45"/>
      <c r="H620" s="44"/>
      <c r="I620" s="79"/>
      <c r="J620" s="44"/>
      <c r="K620" s="44"/>
      <c r="L620" s="45"/>
      <c r="M620" s="44"/>
      <c r="N620" s="44"/>
      <c r="O620" s="44"/>
    </row>
    <row r="621" spans="2:15" s="90" customFormat="1" ht="12.95" customHeight="1">
      <c r="B621" s="46"/>
      <c r="C621" s="47"/>
      <c r="D621" s="45"/>
      <c r="E621" s="45"/>
      <c r="F621" s="45"/>
      <c r="G621" s="45"/>
      <c r="H621" s="44"/>
      <c r="I621" s="79"/>
      <c r="J621" s="44"/>
      <c r="K621" s="44"/>
      <c r="L621" s="45"/>
      <c r="M621" s="44"/>
      <c r="N621" s="44"/>
      <c r="O621" s="44"/>
    </row>
    <row r="622" spans="2:15" s="90" customFormat="1" ht="12.95" customHeight="1">
      <c r="B622" s="46"/>
      <c r="C622" s="47"/>
      <c r="D622" s="45"/>
      <c r="E622" s="45"/>
      <c r="F622" s="45"/>
      <c r="G622" s="45"/>
      <c r="H622" s="44"/>
      <c r="I622" s="79"/>
      <c r="J622" s="44"/>
      <c r="K622" s="44"/>
      <c r="L622" s="45"/>
      <c r="M622" s="44"/>
      <c r="N622" s="44"/>
      <c r="O622" s="44"/>
    </row>
    <row r="623" spans="2:15" s="90" customFormat="1" ht="12.95" customHeight="1">
      <c r="B623" s="46"/>
      <c r="C623" s="47"/>
      <c r="D623" s="45"/>
      <c r="E623" s="45"/>
      <c r="F623" s="45"/>
      <c r="G623" s="45"/>
      <c r="H623" s="44"/>
      <c r="I623" s="79"/>
      <c r="J623" s="44"/>
      <c r="K623" s="44"/>
      <c r="L623" s="45"/>
      <c r="M623" s="44"/>
      <c r="N623" s="44"/>
      <c r="O623" s="44"/>
    </row>
    <row r="624" spans="2:15" s="90" customFormat="1" ht="12.95" customHeight="1">
      <c r="B624" s="46"/>
      <c r="C624" s="47"/>
      <c r="D624" s="45"/>
      <c r="E624" s="45"/>
      <c r="F624" s="45"/>
      <c r="G624" s="45"/>
      <c r="H624" s="44"/>
      <c r="I624" s="79"/>
      <c r="J624" s="44"/>
      <c r="K624" s="44"/>
      <c r="L624" s="45"/>
      <c r="M624" s="44"/>
      <c r="N624" s="44"/>
      <c r="O624" s="44"/>
    </row>
    <row r="625" spans="2:15" s="90" customFormat="1" ht="12.95" customHeight="1">
      <c r="B625" s="46"/>
      <c r="C625" s="47"/>
      <c r="D625" s="45"/>
      <c r="E625" s="45"/>
      <c r="F625" s="45"/>
      <c r="G625" s="45"/>
      <c r="H625" s="44"/>
      <c r="I625" s="79"/>
      <c r="J625" s="44"/>
      <c r="K625" s="44"/>
      <c r="L625" s="45"/>
      <c r="M625" s="44"/>
      <c r="N625" s="44"/>
      <c r="O625" s="44"/>
    </row>
    <row r="626" spans="2:15" s="90" customFormat="1" ht="12.95" customHeight="1">
      <c r="B626" s="46"/>
      <c r="C626" s="47"/>
      <c r="D626" s="45"/>
      <c r="E626" s="45"/>
      <c r="F626" s="45"/>
      <c r="G626" s="45"/>
      <c r="H626" s="44"/>
      <c r="I626" s="79"/>
      <c r="J626" s="44"/>
      <c r="K626" s="44"/>
      <c r="L626" s="45"/>
      <c r="M626" s="44"/>
      <c r="N626" s="44"/>
      <c r="O626" s="44"/>
    </row>
    <row r="627" spans="2:15" s="90" customFormat="1" ht="12.95" customHeight="1">
      <c r="B627" s="46"/>
      <c r="C627" s="47"/>
      <c r="D627" s="45"/>
      <c r="E627" s="45"/>
      <c r="F627" s="45"/>
      <c r="G627" s="45"/>
      <c r="H627" s="44"/>
      <c r="I627" s="79"/>
      <c r="J627" s="44"/>
      <c r="K627" s="44"/>
      <c r="L627" s="45"/>
      <c r="M627" s="44"/>
      <c r="N627" s="44"/>
      <c r="O627" s="44"/>
    </row>
    <row r="628" spans="2:15" s="90" customFormat="1" ht="12.95" customHeight="1">
      <c r="B628" s="46"/>
      <c r="C628" s="47"/>
      <c r="D628" s="45"/>
      <c r="E628" s="45"/>
      <c r="F628" s="45"/>
      <c r="G628" s="45"/>
      <c r="H628" s="44"/>
      <c r="I628" s="79"/>
      <c r="J628" s="44"/>
      <c r="K628" s="44"/>
      <c r="L628" s="45"/>
      <c r="M628" s="44"/>
      <c r="N628" s="44"/>
      <c r="O628" s="44"/>
    </row>
    <row r="629" spans="2:15" s="90" customFormat="1" ht="12.95" customHeight="1">
      <c r="B629" s="46"/>
      <c r="C629" s="47"/>
      <c r="D629" s="45"/>
      <c r="E629" s="45"/>
      <c r="F629" s="45"/>
      <c r="G629" s="45"/>
      <c r="H629" s="44"/>
      <c r="I629" s="79"/>
      <c r="J629" s="44"/>
      <c r="K629" s="44"/>
      <c r="L629" s="45"/>
      <c r="M629" s="44"/>
      <c r="N629" s="44"/>
      <c r="O629" s="44"/>
    </row>
    <row r="630" spans="2:15" s="90" customFormat="1" ht="12.95" customHeight="1">
      <c r="B630" s="46"/>
      <c r="C630" s="47"/>
      <c r="D630" s="45"/>
      <c r="E630" s="45"/>
      <c r="F630" s="45"/>
      <c r="G630" s="45"/>
      <c r="H630" s="44"/>
      <c r="I630" s="79"/>
      <c r="J630" s="44"/>
      <c r="K630" s="44"/>
      <c r="L630" s="45"/>
      <c r="M630" s="44"/>
      <c r="N630" s="44"/>
      <c r="O630" s="44"/>
    </row>
    <row r="631" spans="2:15" s="90" customFormat="1" ht="12.95" customHeight="1">
      <c r="B631" s="46"/>
      <c r="C631" s="47"/>
      <c r="D631" s="45"/>
      <c r="E631" s="45"/>
      <c r="F631" s="45"/>
      <c r="G631" s="45"/>
      <c r="H631" s="44"/>
      <c r="I631" s="79"/>
      <c r="J631" s="44"/>
      <c r="K631" s="44"/>
      <c r="L631" s="45"/>
      <c r="M631" s="44"/>
      <c r="N631" s="44"/>
      <c r="O631" s="44"/>
    </row>
    <row r="632" spans="2:15" s="90" customFormat="1" ht="12.95" customHeight="1">
      <c r="B632" s="46"/>
      <c r="C632" s="47"/>
      <c r="D632" s="45"/>
      <c r="E632" s="45"/>
      <c r="F632" s="45"/>
      <c r="G632" s="45"/>
      <c r="H632" s="44"/>
      <c r="I632" s="79"/>
      <c r="J632" s="44"/>
      <c r="K632" s="44"/>
      <c r="L632" s="45"/>
      <c r="M632" s="44"/>
      <c r="N632" s="44"/>
      <c r="O632" s="44"/>
    </row>
    <row r="633" spans="2:15" s="90" customFormat="1" ht="12.95" customHeight="1">
      <c r="B633" s="46"/>
      <c r="C633" s="47"/>
      <c r="D633" s="45"/>
      <c r="E633" s="45"/>
      <c r="F633" s="45"/>
      <c r="G633" s="45"/>
      <c r="H633" s="44"/>
      <c r="I633" s="79"/>
      <c r="J633" s="44"/>
      <c r="K633" s="44"/>
      <c r="L633" s="45"/>
      <c r="M633" s="44"/>
      <c r="N633" s="44"/>
      <c r="O633" s="44"/>
    </row>
    <row r="634" spans="2:15" s="90" customFormat="1" ht="12.95" customHeight="1">
      <c r="B634" s="46"/>
      <c r="C634" s="47"/>
      <c r="D634" s="45"/>
      <c r="E634" s="45"/>
      <c r="F634" s="45"/>
      <c r="G634" s="45"/>
      <c r="H634" s="44"/>
      <c r="I634" s="79"/>
      <c r="J634" s="44"/>
      <c r="K634" s="44"/>
      <c r="L634" s="45"/>
      <c r="M634" s="44"/>
      <c r="N634" s="44"/>
      <c r="O634" s="44"/>
    </row>
    <row r="635" spans="2:15" s="90" customFormat="1" ht="12.95" customHeight="1">
      <c r="B635" s="46"/>
      <c r="C635" s="47"/>
      <c r="D635" s="45"/>
      <c r="E635" s="45"/>
      <c r="F635" s="45"/>
      <c r="G635" s="45"/>
      <c r="H635" s="44"/>
      <c r="I635" s="79"/>
      <c r="J635" s="44"/>
      <c r="K635" s="44"/>
      <c r="L635" s="45"/>
      <c r="M635" s="44"/>
      <c r="N635" s="44"/>
      <c r="O635" s="44"/>
    </row>
    <row r="636" spans="2:15" s="90" customFormat="1" ht="12.95" customHeight="1">
      <c r="B636" s="46"/>
      <c r="C636" s="47"/>
      <c r="D636" s="45"/>
      <c r="E636" s="45"/>
      <c r="F636" s="45"/>
      <c r="G636" s="45"/>
      <c r="H636" s="44"/>
      <c r="I636" s="79"/>
      <c r="J636" s="44"/>
      <c r="K636" s="44"/>
      <c r="L636" s="45"/>
      <c r="M636" s="44"/>
      <c r="N636" s="44"/>
      <c r="O636" s="44"/>
    </row>
    <row r="637" spans="2:15" s="90" customFormat="1" ht="12.95" customHeight="1">
      <c r="B637" s="46"/>
      <c r="C637" s="47"/>
      <c r="D637" s="45"/>
      <c r="E637" s="45"/>
      <c r="F637" s="45"/>
      <c r="G637" s="45"/>
      <c r="H637" s="44"/>
      <c r="I637" s="79"/>
      <c r="J637" s="44"/>
      <c r="K637" s="44"/>
      <c r="L637" s="45"/>
      <c r="M637" s="44"/>
      <c r="N637" s="44"/>
      <c r="O637" s="44"/>
    </row>
    <row r="638" spans="2:15" s="90" customFormat="1" ht="12.95" customHeight="1">
      <c r="B638" s="46"/>
      <c r="C638" s="47"/>
      <c r="D638" s="45"/>
      <c r="E638" s="45"/>
      <c r="F638" s="45"/>
      <c r="G638" s="45"/>
      <c r="H638" s="44"/>
      <c r="I638" s="79"/>
      <c r="J638" s="44"/>
      <c r="K638" s="44"/>
      <c r="L638" s="45"/>
      <c r="M638" s="44"/>
      <c r="N638" s="44"/>
      <c r="O638" s="44"/>
    </row>
    <row r="639" spans="2:15" s="90" customFormat="1" ht="12.95" customHeight="1">
      <c r="B639" s="46"/>
      <c r="C639" s="47"/>
      <c r="D639" s="45"/>
      <c r="E639" s="45"/>
      <c r="F639" s="45"/>
      <c r="G639" s="45"/>
      <c r="H639" s="44"/>
      <c r="I639" s="79"/>
      <c r="J639" s="44"/>
      <c r="K639" s="44"/>
      <c r="L639" s="45"/>
      <c r="M639" s="44"/>
      <c r="N639" s="44"/>
      <c r="O639" s="44"/>
    </row>
    <row r="640" spans="2:15" s="90" customFormat="1" ht="12.95" customHeight="1">
      <c r="B640" s="46"/>
      <c r="C640" s="47"/>
      <c r="D640" s="45"/>
      <c r="E640" s="45"/>
      <c r="F640" s="45"/>
      <c r="G640" s="45"/>
      <c r="H640" s="44"/>
      <c r="I640" s="79"/>
      <c r="J640" s="44"/>
      <c r="K640" s="44"/>
      <c r="L640" s="45"/>
      <c r="M640" s="44"/>
      <c r="N640" s="44"/>
      <c r="O640" s="44"/>
    </row>
    <row r="641" spans="2:15" s="90" customFormat="1" ht="12.95" customHeight="1">
      <c r="B641" s="46"/>
      <c r="C641" s="47"/>
      <c r="D641" s="45"/>
      <c r="E641" s="45"/>
      <c r="F641" s="45"/>
      <c r="G641" s="45"/>
      <c r="H641" s="44"/>
      <c r="I641" s="79"/>
      <c r="J641" s="44"/>
      <c r="K641" s="44"/>
      <c r="L641" s="45"/>
      <c r="M641" s="44"/>
      <c r="N641" s="44"/>
      <c r="O641" s="44"/>
    </row>
    <row r="642" spans="2:15" s="90" customFormat="1" ht="12.95" customHeight="1">
      <c r="B642" s="46"/>
      <c r="C642" s="47"/>
      <c r="D642" s="45"/>
      <c r="E642" s="45"/>
      <c r="F642" s="45"/>
      <c r="G642" s="45"/>
      <c r="H642" s="44"/>
      <c r="I642" s="79"/>
      <c r="J642" s="44"/>
      <c r="K642" s="44"/>
      <c r="L642" s="45"/>
      <c r="M642" s="44"/>
      <c r="N642" s="44"/>
      <c r="O642" s="44"/>
    </row>
    <row r="643" spans="2:15" s="90" customFormat="1" ht="12.95" customHeight="1">
      <c r="B643" s="46"/>
      <c r="C643" s="47"/>
      <c r="D643" s="45"/>
      <c r="E643" s="45"/>
      <c r="F643" s="45"/>
      <c r="G643" s="45"/>
      <c r="H643" s="44"/>
      <c r="I643" s="79"/>
      <c r="J643" s="44"/>
      <c r="K643" s="44"/>
      <c r="L643" s="45"/>
      <c r="M643" s="44"/>
      <c r="N643" s="44"/>
      <c r="O643" s="44"/>
    </row>
    <row r="644" spans="2:15" s="90" customFormat="1" ht="12.95" customHeight="1">
      <c r="B644" s="46"/>
      <c r="C644" s="47"/>
      <c r="D644" s="45"/>
      <c r="E644" s="45"/>
      <c r="F644" s="45"/>
      <c r="G644" s="45"/>
      <c r="H644" s="44"/>
      <c r="I644" s="79"/>
      <c r="J644" s="44"/>
      <c r="K644" s="44"/>
      <c r="L644" s="45"/>
      <c r="M644" s="44"/>
      <c r="N644" s="44"/>
      <c r="O644" s="44"/>
    </row>
    <row r="645" spans="2:15" s="90" customFormat="1" ht="12.95" customHeight="1">
      <c r="B645" s="46"/>
      <c r="C645" s="47"/>
      <c r="D645" s="45"/>
      <c r="E645" s="45"/>
      <c r="F645" s="45"/>
      <c r="G645" s="45"/>
      <c r="H645" s="44"/>
      <c r="I645" s="79"/>
      <c r="J645" s="44"/>
      <c r="K645" s="44"/>
      <c r="L645" s="45"/>
      <c r="M645" s="44"/>
      <c r="N645" s="44"/>
      <c r="O645" s="44"/>
    </row>
    <row r="646" spans="2:15" s="90" customFormat="1" ht="12.95" customHeight="1">
      <c r="B646" s="46"/>
      <c r="C646" s="47"/>
      <c r="D646" s="45"/>
      <c r="E646" s="45"/>
      <c r="F646" s="45"/>
      <c r="G646" s="45"/>
      <c r="H646" s="44"/>
      <c r="I646" s="79"/>
      <c r="J646" s="44"/>
      <c r="K646" s="44"/>
      <c r="L646" s="45"/>
      <c r="M646" s="44"/>
      <c r="N646" s="44"/>
      <c r="O646" s="44"/>
    </row>
    <row r="647" spans="2:15" s="90" customFormat="1" ht="12.95" customHeight="1">
      <c r="B647" s="46"/>
      <c r="C647" s="47"/>
      <c r="D647" s="45"/>
      <c r="E647" s="45"/>
      <c r="F647" s="45"/>
      <c r="G647" s="45"/>
      <c r="H647" s="44"/>
      <c r="I647" s="79"/>
      <c r="J647" s="44"/>
      <c r="K647" s="44"/>
      <c r="L647" s="45"/>
      <c r="M647" s="44"/>
      <c r="N647" s="44"/>
      <c r="O647" s="44"/>
    </row>
    <row r="648" spans="2:15" s="90" customFormat="1" ht="12.95" customHeight="1">
      <c r="B648" s="46"/>
      <c r="C648" s="47"/>
      <c r="D648" s="45"/>
      <c r="E648" s="45"/>
      <c r="F648" s="45"/>
      <c r="G648" s="45"/>
      <c r="H648" s="44"/>
      <c r="I648" s="79"/>
      <c r="J648" s="44"/>
      <c r="K648" s="44"/>
      <c r="L648" s="45"/>
      <c r="M648" s="44"/>
      <c r="N648" s="44"/>
      <c r="O648" s="44"/>
    </row>
    <row r="649" spans="2:15" s="90" customFormat="1" ht="12.95" customHeight="1">
      <c r="B649" s="46"/>
      <c r="C649" s="47"/>
      <c r="D649" s="45"/>
      <c r="E649" s="45"/>
      <c r="F649" s="45"/>
      <c r="G649" s="45"/>
      <c r="H649" s="44"/>
      <c r="I649" s="79"/>
      <c r="J649" s="44"/>
      <c r="K649" s="44"/>
      <c r="L649" s="45"/>
      <c r="M649" s="44"/>
      <c r="N649" s="44"/>
      <c r="O649" s="44"/>
    </row>
    <row r="650" spans="2:15" s="90" customFormat="1" ht="12.95" customHeight="1">
      <c r="B650" s="46"/>
      <c r="C650" s="47"/>
      <c r="D650" s="45"/>
      <c r="E650" s="45"/>
      <c r="F650" s="45"/>
      <c r="G650" s="45"/>
      <c r="H650" s="44"/>
      <c r="I650" s="79"/>
      <c r="J650" s="44"/>
      <c r="K650" s="44"/>
      <c r="L650" s="45"/>
      <c r="M650" s="44"/>
      <c r="N650" s="44"/>
      <c r="O650" s="44"/>
    </row>
    <row r="651" spans="2:15" s="90" customFormat="1" ht="12.95" customHeight="1">
      <c r="B651" s="46"/>
      <c r="C651" s="47"/>
      <c r="D651" s="45"/>
      <c r="E651" s="45"/>
      <c r="F651" s="45"/>
      <c r="G651" s="45"/>
      <c r="H651" s="44"/>
      <c r="I651" s="79"/>
      <c r="J651" s="44"/>
      <c r="K651" s="44"/>
      <c r="L651" s="45"/>
      <c r="M651" s="44"/>
      <c r="N651" s="44"/>
      <c r="O651" s="44"/>
    </row>
    <row r="652" spans="2:15" s="90" customFormat="1" ht="12.95" customHeight="1">
      <c r="B652" s="46"/>
      <c r="C652" s="47"/>
      <c r="D652" s="45"/>
      <c r="E652" s="45"/>
      <c r="F652" s="45"/>
      <c r="G652" s="45"/>
      <c r="H652" s="44"/>
      <c r="I652" s="79"/>
      <c r="J652" s="44"/>
      <c r="K652" s="44"/>
      <c r="L652" s="45"/>
      <c r="M652" s="44"/>
      <c r="N652" s="44"/>
      <c r="O652" s="44"/>
    </row>
    <row r="653" spans="2:15" s="90" customFormat="1" ht="12.95" customHeight="1">
      <c r="B653" s="46"/>
      <c r="C653" s="47"/>
      <c r="D653" s="45"/>
      <c r="E653" s="45"/>
      <c r="F653" s="45"/>
      <c r="G653" s="45"/>
      <c r="H653" s="44"/>
      <c r="I653" s="79"/>
      <c r="J653" s="44"/>
      <c r="K653" s="44"/>
      <c r="L653" s="45"/>
      <c r="M653" s="44"/>
      <c r="N653" s="44"/>
      <c r="O653" s="44"/>
    </row>
    <row r="654" spans="2:15" s="90" customFormat="1" ht="12.95" customHeight="1">
      <c r="B654" s="46"/>
      <c r="C654" s="47"/>
      <c r="D654" s="45"/>
      <c r="E654" s="45"/>
      <c r="F654" s="45"/>
      <c r="G654" s="45"/>
      <c r="H654" s="44"/>
      <c r="I654" s="79"/>
      <c r="J654" s="44"/>
      <c r="K654" s="44"/>
      <c r="L654" s="45"/>
      <c r="M654" s="44"/>
      <c r="N654" s="44"/>
      <c r="O654" s="44"/>
    </row>
    <row r="655" spans="2:15" s="90" customFormat="1" ht="12.95" customHeight="1">
      <c r="B655" s="46"/>
      <c r="C655" s="47"/>
      <c r="D655" s="45"/>
      <c r="E655" s="45"/>
      <c r="F655" s="45"/>
      <c r="G655" s="45"/>
      <c r="H655" s="44"/>
      <c r="I655" s="79"/>
      <c r="J655" s="44"/>
      <c r="K655" s="44"/>
      <c r="L655" s="45"/>
      <c r="M655" s="44"/>
      <c r="N655" s="44"/>
      <c r="O655" s="44"/>
    </row>
    <row r="656" spans="2:15" s="90" customFormat="1" ht="12.95" customHeight="1">
      <c r="B656" s="46"/>
      <c r="C656" s="47"/>
      <c r="D656" s="45"/>
      <c r="E656" s="45"/>
      <c r="F656" s="45"/>
      <c r="G656" s="45"/>
      <c r="H656" s="44"/>
      <c r="I656" s="79"/>
      <c r="J656" s="44"/>
      <c r="K656" s="44"/>
      <c r="L656" s="45"/>
      <c r="M656" s="44"/>
      <c r="N656" s="44"/>
      <c r="O656" s="44"/>
    </row>
    <row r="657" spans="2:15" s="90" customFormat="1" ht="12.95" customHeight="1">
      <c r="B657" s="46"/>
      <c r="C657" s="47"/>
      <c r="D657" s="45"/>
      <c r="E657" s="45"/>
      <c r="F657" s="45"/>
      <c r="G657" s="45"/>
      <c r="H657" s="44"/>
      <c r="I657" s="79"/>
      <c r="J657" s="44"/>
      <c r="K657" s="44"/>
      <c r="L657" s="45"/>
      <c r="M657" s="44"/>
      <c r="N657" s="44"/>
      <c r="O657" s="44"/>
    </row>
    <row r="658" spans="2:15" s="90" customFormat="1" ht="12.95" customHeight="1">
      <c r="B658" s="46"/>
      <c r="C658" s="47"/>
      <c r="D658" s="45"/>
      <c r="E658" s="45"/>
      <c r="F658" s="45"/>
      <c r="G658" s="45"/>
      <c r="H658" s="44"/>
      <c r="I658" s="79"/>
      <c r="J658" s="44"/>
      <c r="K658" s="44"/>
      <c r="L658" s="45"/>
      <c r="M658" s="44"/>
      <c r="N658" s="44"/>
      <c r="O658" s="44"/>
    </row>
    <row r="659" spans="2:15" s="90" customFormat="1" ht="12.95" customHeight="1">
      <c r="B659" s="46"/>
      <c r="C659" s="47"/>
      <c r="D659" s="45"/>
      <c r="E659" s="45"/>
      <c r="F659" s="45"/>
      <c r="G659" s="45"/>
      <c r="H659" s="44"/>
      <c r="I659" s="79"/>
      <c r="J659" s="44"/>
      <c r="K659" s="44"/>
      <c r="L659" s="45"/>
      <c r="M659" s="44"/>
      <c r="N659" s="44"/>
      <c r="O659" s="44"/>
    </row>
    <row r="660" spans="2:15" s="90" customFormat="1" ht="12.95" customHeight="1">
      <c r="B660" s="46"/>
      <c r="C660" s="47"/>
      <c r="D660" s="45"/>
      <c r="E660" s="45"/>
      <c r="F660" s="45"/>
      <c r="G660" s="45"/>
      <c r="H660" s="44"/>
      <c r="I660" s="79"/>
      <c r="J660" s="44"/>
      <c r="K660" s="44"/>
      <c r="L660" s="45"/>
      <c r="M660" s="44"/>
      <c r="N660" s="44"/>
      <c r="O660" s="44"/>
    </row>
    <row r="661" spans="2:15" s="90" customFormat="1" ht="12.95" customHeight="1">
      <c r="B661" s="46"/>
      <c r="C661" s="47"/>
      <c r="D661" s="45"/>
      <c r="E661" s="45"/>
      <c r="F661" s="45"/>
      <c r="G661" s="45"/>
      <c r="H661" s="44"/>
      <c r="I661" s="79"/>
      <c r="J661" s="44"/>
      <c r="K661" s="44"/>
      <c r="L661" s="45"/>
      <c r="M661" s="44"/>
      <c r="N661" s="44"/>
      <c r="O661" s="44"/>
    </row>
    <row r="662" spans="2:15" s="90" customFormat="1" ht="12.95" customHeight="1">
      <c r="B662" s="46"/>
      <c r="C662" s="47"/>
      <c r="D662" s="45"/>
      <c r="E662" s="45"/>
      <c r="F662" s="45"/>
      <c r="G662" s="45"/>
      <c r="H662" s="44"/>
      <c r="I662" s="79"/>
      <c r="J662" s="44"/>
      <c r="K662" s="44"/>
      <c r="L662" s="45"/>
      <c r="M662" s="44"/>
      <c r="N662" s="44"/>
      <c r="O662" s="44"/>
    </row>
    <row r="663" spans="2:15" s="90" customFormat="1" ht="12.95" customHeight="1">
      <c r="B663" s="46"/>
      <c r="C663" s="47"/>
      <c r="D663" s="45"/>
      <c r="E663" s="45"/>
      <c r="F663" s="45"/>
      <c r="G663" s="45"/>
      <c r="H663" s="44"/>
      <c r="I663" s="79"/>
      <c r="J663" s="44"/>
      <c r="K663" s="44"/>
      <c r="L663" s="45"/>
      <c r="M663" s="44"/>
      <c r="N663" s="44"/>
      <c r="O663" s="44"/>
    </row>
    <row r="664" spans="2:15" s="90" customFormat="1" ht="12.95" customHeight="1">
      <c r="B664" s="46"/>
      <c r="C664" s="47"/>
      <c r="D664" s="45"/>
      <c r="E664" s="45"/>
      <c r="F664" s="45"/>
      <c r="G664" s="45"/>
      <c r="H664" s="44"/>
      <c r="I664" s="79"/>
      <c r="J664" s="44"/>
      <c r="K664" s="44"/>
      <c r="L664" s="45"/>
      <c r="M664" s="44"/>
      <c r="N664" s="44"/>
      <c r="O664" s="44"/>
    </row>
    <row r="665" spans="2:15" s="90" customFormat="1" ht="12.95" customHeight="1">
      <c r="B665" s="46"/>
      <c r="C665" s="47"/>
      <c r="D665" s="45"/>
      <c r="E665" s="45"/>
      <c r="F665" s="45"/>
      <c r="G665" s="45"/>
      <c r="H665" s="44"/>
      <c r="I665" s="79"/>
      <c r="J665" s="44"/>
      <c r="K665" s="44"/>
      <c r="L665" s="45"/>
      <c r="M665" s="44"/>
      <c r="N665" s="44"/>
      <c r="O665" s="44"/>
    </row>
    <row r="666" spans="2:15" s="90" customFormat="1" ht="12.95" customHeight="1">
      <c r="B666" s="46"/>
      <c r="C666" s="47"/>
      <c r="D666" s="45"/>
      <c r="E666" s="45"/>
      <c r="F666" s="45"/>
      <c r="G666" s="45"/>
      <c r="H666" s="44"/>
      <c r="I666" s="79"/>
      <c r="J666" s="44"/>
      <c r="K666" s="44"/>
      <c r="L666" s="45"/>
      <c r="M666" s="44"/>
      <c r="N666" s="44"/>
      <c r="O666" s="44"/>
    </row>
    <row r="667" spans="2:15" s="90" customFormat="1" ht="12.95" customHeight="1">
      <c r="B667" s="46"/>
      <c r="C667" s="47"/>
      <c r="D667" s="45"/>
      <c r="E667" s="45"/>
      <c r="F667" s="45"/>
      <c r="G667" s="45"/>
      <c r="H667" s="44"/>
      <c r="I667" s="79"/>
      <c r="J667" s="44"/>
      <c r="K667" s="44"/>
      <c r="L667" s="45"/>
      <c r="M667" s="44"/>
      <c r="N667" s="44"/>
      <c r="O667" s="44"/>
    </row>
    <row r="668" spans="2:15" s="90" customFormat="1" ht="12.95" customHeight="1">
      <c r="B668" s="46"/>
      <c r="C668" s="47"/>
      <c r="D668" s="45"/>
      <c r="E668" s="45"/>
      <c r="F668" s="45"/>
      <c r="G668" s="45"/>
      <c r="H668" s="44"/>
      <c r="I668" s="79"/>
      <c r="J668" s="44"/>
      <c r="K668" s="44"/>
      <c r="L668" s="45"/>
      <c r="M668" s="44"/>
      <c r="N668" s="44"/>
      <c r="O668" s="44"/>
    </row>
    <row r="669" spans="2:15" s="90" customFormat="1" ht="12.95" customHeight="1">
      <c r="B669" s="46"/>
      <c r="C669" s="47"/>
      <c r="D669" s="45"/>
      <c r="E669" s="45"/>
      <c r="F669" s="45"/>
      <c r="G669" s="45"/>
      <c r="H669" s="44"/>
      <c r="I669" s="79"/>
      <c r="J669" s="44"/>
      <c r="K669" s="44"/>
      <c r="L669" s="45"/>
      <c r="M669" s="44"/>
      <c r="N669" s="44"/>
      <c r="O669" s="44"/>
    </row>
    <row r="670" spans="2:15" s="90" customFormat="1" ht="12.95" customHeight="1">
      <c r="B670" s="46"/>
      <c r="C670" s="47"/>
      <c r="D670" s="45"/>
      <c r="E670" s="45"/>
      <c r="F670" s="45"/>
      <c r="G670" s="45"/>
      <c r="H670" s="44"/>
      <c r="I670" s="79"/>
      <c r="J670" s="44"/>
      <c r="K670" s="44"/>
      <c r="L670" s="45"/>
      <c r="M670" s="44"/>
      <c r="N670" s="44"/>
      <c r="O670" s="44"/>
    </row>
    <row r="671" spans="2:15" s="90" customFormat="1" ht="12.95" customHeight="1">
      <c r="B671" s="46"/>
      <c r="C671" s="47"/>
      <c r="D671" s="45"/>
      <c r="E671" s="45"/>
      <c r="F671" s="45"/>
      <c r="G671" s="45"/>
      <c r="H671" s="44"/>
      <c r="I671" s="79"/>
      <c r="J671" s="44"/>
      <c r="K671" s="44"/>
      <c r="L671" s="45"/>
      <c r="M671" s="44"/>
      <c r="N671" s="44"/>
      <c r="O671" s="44"/>
    </row>
    <row r="672" spans="2:15" s="90" customFormat="1" ht="12.95" customHeight="1">
      <c r="B672" s="46"/>
      <c r="C672" s="47"/>
      <c r="D672" s="45"/>
      <c r="E672" s="45"/>
      <c r="F672" s="45"/>
      <c r="G672" s="45"/>
      <c r="H672" s="44"/>
      <c r="I672" s="79"/>
      <c r="J672" s="44"/>
      <c r="K672" s="44"/>
      <c r="L672" s="45"/>
      <c r="M672" s="44"/>
      <c r="N672" s="44"/>
      <c r="O672" s="44"/>
    </row>
    <row r="673" spans="2:15" s="90" customFormat="1" ht="12.95" customHeight="1">
      <c r="B673" s="46"/>
      <c r="C673" s="47"/>
      <c r="D673" s="45"/>
      <c r="E673" s="45"/>
      <c r="F673" s="45"/>
      <c r="G673" s="45"/>
      <c r="H673" s="44"/>
      <c r="I673" s="79"/>
      <c r="J673" s="44"/>
      <c r="K673" s="44"/>
      <c r="L673" s="45"/>
      <c r="M673" s="44"/>
      <c r="N673" s="44"/>
      <c r="O673" s="44"/>
    </row>
    <row r="674" spans="2:15" s="90" customFormat="1" ht="12.95" customHeight="1">
      <c r="B674" s="46"/>
      <c r="C674" s="47"/>
      <c r="D674" s="45"/>
      <c r="E674" s="45"/>
      <c r="F674" s="45"/>
      <c r="G674" s="45"/>
      <c r="H674" s="44"/>
      <c r="I674" s="79"/>
      <c r="J674" s="44"/>
      <c r="K674" s="44"/>
      <c r="L674" s="45"/>
      <c r="M674" s="44"/>
      <c r="N674" s="44"/>
      <c r="O674" s="44"/>
    </row>
    <row r="675" spans="2:15" s="90" customFormat="1" ht="12.95" customHeight="1">
      <c r="B675" s="46"/>
      <c r="C675" s="47"/>
      <c r="D675" s="45"/>
      <c r="E675" s="45"/>
      <c r="F675" s="45"/>
      <c r="G675" s="45"/>
      <c r="H675" s="44"/>
      <c r="I675" s="79"/>
      <c r="J675" s="44"/>
      <c r="K675" s="44"/>
      <c r="L675" s="45"/>
      <c r="M675" s="44"/>
      <c r="N675" s="44"/>
      <c r="O675" s="44"/>
    </row>
    <row r="676" spans="2:15" s="90" customFormat="1" ht="12.95" customHeight="1">
      <c r="B676" s="46"/>
      <c r="C676" s="47"/>
      <c r="D676" s="45"/>
      <c r="E676" s="45"/>
      <c r="F676" s="45"/>
      <c r="G676" s="45"/>
      <c r="H676" s="44"/>
      <c r="I676" s="79"/>
      <c r="J676" s="44"/>
      <c r="K676" s="44"/>
      <c r="L676" s="45"/>
      <c r="M676" s="44"/>
      <c r="N676" s="44"/>
      <c r="O676" s="44"/>
    </row>
    <row r="677" spans="2:15" s="90" customFormat="1" ht="12.95" customHeight="1">
      <c r="B677" s="46"/>
      <c r="C677" s="47"/>
      <c r="D677" s="45"/>
      <c r="E677" s="45"/>
      <c r="F677" s="45"/>
      <c r="G677" s="45"/>
      <c r="H677" s="44"/>
      <c r="I677" s="79"/>
      <c r="J677" s="44"/>
      <c r="K677" s="44"/>
      <c r="L677" s="45"/>
      <c r="M677" s="44"/>
      <c r="N677" s="44"/>
      <c r="O677" s="44"/>
    </row>
    <row r="678" spans="2:15" s="90" customFormat="1" ht="12.95" customHeight="1">
      <c r="B678" s="46"/>
      <c r="C678" s="47"/>
      <c r="D678" s="45"/>
      <c r="E678" s="45"/>
      <c r="F678" s="45"/>
      <c r="G678" s="45"/>
      <c r="H678" s="44"/>
      <c r="I678" s="79"/>
      <c r="J678" s="44"/>
      <c r="K678" s="44"/>
      <c r="L678" s="45"/>
      <c r="M678" s="44"/>
      <c r="N678" s="44"/>
      <c r="O678" s="44"/>
    </row>
    <row r="679" spans="2:15" s="90" customFormat="1" ht="12.95" customHeight="1">
      <c r="B679" s="46"/>
      <c r="C679" s="47"/>
      <c r="D679" s="45"/>
      <c r="E679" s="45"/>
      <c r="F679" s="45"/>
      <c r="G679" s="45"/>
      <c r="H679" s="44"/>
      <c r="I679" s="79"/>
      <c r="J679" s="44"/>
      <c r="K679" s="44"/>
      <c r="L679" s="45"/>
      <c r="M679" s="44"/>
      <c r="N679" s="44"/>
      <c r="O679" s="44"/>
    </row>
    <row r="680" spans="2:15" s="90" customFormat="1" ht="12.95" customHeight="1">
      <c r="B680" s="46"/>
      <c r="C680" s="47"/>
      <c r="D680" s="45"/>
      <c r="E680" s="45"/>
      <c r="F680" s="45"/>
      <c r="G680" s="45"/>
      <c r="H680" s="44"/>
      <c r="I680" s="79"/>
      <c r="J680" s="44"/>
      <c r="K680" s="44"/>
      <c r="L680" s="45"/>
      <c r="M680" s="44"/>
      <c r="N680" s="44"/>
      <c r="O680" s="44"/>
    </row>
    <row r="681" spans="2:15" s="90" customFormat="1" ht="12.95" customHeight="1">
      <c r="B681" s="46"/>
      <c r="C681" s="47"/>
      <c r="D681" s="45"/>
      <c r="E681" s="45"/>
      <c r="F681" s="45"/>
      <c r="G681" s="45"/>
      <c r="H681" s="44"/>
      <c r="I681" s="79"/>
      <c r="J681" s="44"/>
      <c r="K681" s="44"/>
      <c r="L681" s="45"/>
      <c r="M681" s="44"/>
      <c r="N681" s="44"/>
      <c r="O681" s="44"/>
    </row>
    <row r="682" spans="2:15" s="90" customFormat="1" ht="12.95" customHeight="1">
      <c r="B682" s="46"/>
      <c r="C682" s="47"/>
      <c r="D682" s="45"/>
      <c r="E682" s="45"/>
      <c r="F682" s="45"/>
      <c r="G682" s="45"/>
      <c r="H682" s="44"/>
      <c r="I682" s="79"/>
      <c r="J682" s="44"/>
      <c r="K682" s="44"/>
      <c r="L682" s="45"/>
      <c r="M682" s="44"/>
      <c r="N682" s="44"/>
      <c r="O682" s="44"/>
    </row>
    <row r="683" spans="2:15" s="90" customFormat="1" ht="12.95" customHeight="1">
      <c r="B683" s="46"/>
      <c r="C683" s="47"/>
      <c r="D683" s="45"/>
      <c r="E683" s="45"/>
      <c r="F683" s="45"/>
      <c r="G683" s="45"/>
      <c r="H683" s="44"/>
      <c r="I683" s="79"/>
      <c r="J683" s="44"/>
      <c r="K683" s="44"/>
      <c r="L683" s="45"/>
      <c r="M683" s="44"/>
      <c r="N683" s="44"/>
      <c r="O683" s="44"/>
    </row>
    <row r="684" spans="2:15" s="90" customFormat="1" ht="12.95" customHeight="1">
      <c r="B684" s="46"/>
      <c r="C684" s="47"/>
      <c r="D684" s="45"/>
      <c r="E684" s="45"/>
      <c r="F684" s="45"/>
      <c r="G684" s="45"/>
      <c r="H684" s="44"/>
      <c r="I684" s="79"/>
      <c r="J684" s="44"/>
      <c r="K684" s="44"/>
      <c r="L684" s="45"/>
      <c r="M684" s="44"/>
      <c r="N684" s="44"/>
      <c r="O684" s="44"/>
    </row>
    <row r="685" spans="2:15" s="90" customFormat="1" ht="12.95" customHeight="1">
      <c r="B685" s="46"/>
      <c r="C685" s="47"/>
      <c r="D685" s="45"/>
      <c r="E685" s="45"/>
      <c r="F685" s="45"/>
      <c r="G685" s="45"/>
      <c r="H685" s="44"/>
      <c r="I685" s="79"/>
      <c r="J685" s="44"/>
      <c r="K685" s="44"/>
      <c r="L685" s="45"/>
      <c r="M685" s="44"/>
      <c r="N685" s="44"/>
      <c r="O685" s="44"/>
    </row>
    <row r="686" spans="2:15" s="90" customFormat="1" ht="12.95" customHeight="1">
      <c r="B686" s="46"/>
      <c r="C686" s="47"/>
      <c r="D686" s="45"/>
      <c r="E686" s="45"/>
      <c r="F686" s="45"/>
      <c r="G686" s="45"/>
      <c r="H686" s="44"/>
      <c r="I686" s="79"/>
      <c r="J686" s="44"/>
      <c r="K686" s="44"/>
      <c r="L686" s="45"/>
      <c r="M686" s="44"/>
      <c r="N686" s="44"/>
      <c r="O686" s="44"/>
    </row>
    <row r="687" spans="2:15" s="90" customFormat="1" ht="12.95" customHeight="1">
      <c r="B687" s="46"/>
      <c r="C687" s="47"/>
      <c r="D687" s="45"/>
      <c r="E687" s="45"/>
      <c r="F687" s="45"/>
      <c r="G687" s="45"/>
      <c r="H687" s="44"/>
      <c r="I687" s="79"/>
      <c r="J687" s="44"/>
      <c r="K687" s="44"/>
      <c r="L687" s="45"/>
      <c r="M687" s="44"/>
      <c r="N687" s="44"/>
      <c r="O687" s="44"/>
    </row>
    <row r="688" spans="2:15" s="90" customFormat="1" ht="12.95" customHeight="1">
      <c r="B688" s="46"/>
      <c r="C688" s="47"/>
      <c r="D688" s="45"/>
      <c r="E688" s="45"/>
      <c r="F688" s="45"/>
      <c r="G688" s="45"/>
      <c r="H688" s="44"/>
      <c r="I688" s="79"/>
      <c r="J688" s="44"/>
      <c r="K688" s="44"/>
      <c r="L688" s="45"/>
      <c r="M688" s="44"/>
      <c r="N688" s="44"/>
      <c r="O688" s="44"/>
    </row>
    <row r="689" spans="2:15" s="90" customFormat="1" ht="12.95" customHeight="1">
      <c r="B689" s="46"/>
      <c r="C689" s="47"/>
      <c r="D689" s="45"/>
      <c r="E689" s="45"/>
      <c r="F689" s="45"/>
      <c r="G689" s="45"/>
      <c r="H689" s="44"/>
      <c r="I689" s="79"/>
      <c r="J689" s="44"/>
      <c r="K689" s="44"/>
      <c r="L689" s="45"/>
      <c r="M689" s="44"/>
      <c r="N689" s="44"/>
      <c r="O689" s="44"/>
    </row>
    <row r="690" spans="2:15" s="90" customFormat="1" ht="12.95" customHeight="1">
      <c r="B690" s="46"/>
      <c r="C690" s="47"/>
      <c r="D690" s="45"/>
      <c r="E690" s="45"/>
      <c r="F690" s="45"/>
      <c r="G690" s="45"/>
      <c r="H690" s="44"/>
      <c r="I690" s="79"/>
      <c r="J690" s="44"/>
      <c r="K690" s="44"/>
      <c r="L690" s="45"/>
      <c r="M690" s="44"/>
      <c r="N690" s="44"/>
      <c r="O690" s="44"/>
    </row>
    <row r="691" spans="2:15" s="90" customFormat="1" ht="12.95" customHeight="1">
      <c r="B691" s="46"/>
      <c r="C691" s="47"/>
      <c r="D691" s="45"/>
      <c r="E691" s="45"/>
      <c r="F691" s="45"/>
      <c r="G691" s="45"/>
      <c r="H691" s="44"/>
      <c r="I691" s="79"/>
      <c r="J691" s="44"/>
      <c r="K691" s="44"/>
      <c r="L691" s="45"/>
      <c r="M691" s="44"/>
      <c r="N691" s="44"/>
      <c r="O691" s="44"/>
    </row>
    <row r="692" spans="2:15" s="90" customFormat="1" ht="12.95" customHeight="1">
      <c r="B692" s="46"/>
      <c r="C692" s="47"/>
      <c r="D692" s="45"/>
      <c r="E692" s="45"/>
      <c r="F692" s="45"/>
      <c r="G692" s="45"/>
      <c r="H692" s="44"/>
      <c r="I692" s="79"/>
      <c r="J692" s="44"/>
      <c r="K692" s="44"/>
      <c r="L692" s="45"/>
      <c r="M692" s="44"/>
      <c r="N692" s="44"/>
      <c r="O692" s="44"/>
    </row>
    <row r="693" spans="2:15" s="90" customFormat="1" ht="12.95" customHeight="1">
      <c r="B693" s="46"/>
      <c r="C693" s="47"/>
      <c r="D693" s="45"/>
      <c r="E693" s="45"/>
      <c r="F693" s="45"/>
      <c r="G693" s="45"/>
      <c r="H693" s="44"/>
      <c r="I693" s="79"/>
      <c r="J693" s="44"/>
      <c r="K693" s="44"/>
      <c r="L693" s="45"/>
      <c r="M693" s="44"/>
      <c r="N693" s="44"/>
      <c r="O693" s="44"/>
    </row>
    <row r="694" spans="2:15" s="90" customFormat="1" ht="12.95" customHeight="1">
      <c r="B694" s="46"/>
      <c r="C694" s="47"/>
      <c r="D694" s="45"/>
      <c r="E694" s="45"/>
      <c r="F694" s="45"/>
      <c r="G694" s="45"/>
      <c r="H694" s="44"/>
      <c r="I694" s="79"/>
      <c r="J694" s="44"/>
      <c r="K694" s="44"/>
      <c r="L694" s="45"/>
      <c r="M694" s="44"/>
      <c r="N694" s="44"/>
      <c r="O694" s="44"/>
    </row>
    <row r="695" spans="2:15" s="90" customFormat="1" ht="12.95" customHeight="1">
      <c r="B695" s="46"/>
      <c r="C695" s="47"/>
      <c r="D695" s="45"/>
      <c r="E695" s="45"/>
      <c r="F695" s="45"/>
      <c r="G695" s="45"/>
      <c r="H695" s="44"/>
      <c r="I695" s="79"/>
      <c r="J695" s="44"/>
      <c r="K695" s="44"/>
      <c r="L695" s="45"/>
      <c r="M695" s="44"/>
      <c r="N695" s="44"/>
      <c r="O695" s="44"/>
    </row>
    <row r="696" spans="2:15" s="90" customFormat="1" ht="12.95" customHeight="1">
      <c r="B696" s="46"/>
      <c r="C696" s="47"/>
      <c r="D696" s="45"/>
      <c r="E696" s="45"/>
      <c r="F696" s="45"/>
      <c r="G696" s="45"/>
      <c r="H696" s="44"/>
      <c r="I696" s="79"/>
      <c r="J696" s="44"/>
      <c r="K696" s="44"/>
      <c r="L696" s="45"/>
      <c r="M696" s="44"/>
      <c r="N696" s="44"/>
      <c r="O696" s="44"/>
    </row>
    <row r="697" spans="2:15" s="90" customFormat="1" ht="12.95" customHeight="1">
      <c r="B697" s="46"/>
      <c r="C697" s="47"/>
      <c r="D697" s="45"/>
      <c r="E697" s="45"/>
      <c r="F697" s="45"/>
      <c r="G697" s="45"/>
      <c r="H697" s="44"/>
      <c r="I697" s="79"/>
      <c r="J697" s="44"/>
      <c r="K697" s="44"/>
      <c r="L697" s="45"/>
      <c r="M697" s="44"/>
      <c r="N697" s="44"/>
      <c r="O697" s="44"/>
    </row>
    <row r="698" spans="2:15" s="90" customFormat="1" ht="12.95" customHeight="1">
      <c r="B698" s="46"/>
      <c r="C698" s="47"/>
      <c r="D698" s="45"/>
      <c r="E698" s="45"/>
      <c r="F698" s="45"/>
      <c r="G698" s="45"/>
      <c r="H698" s="44"/>
      <c r="I698" s="79"/>
      <c r="J698" s="44"/>
      <c r="K698" s="44"/>
      <c r="L698" s="45"/>
      <c r="M698" s="44"/>
      <c r="N698" s="44"/>
      <c r="O698" s="44"/>
    </row>
    <row r="699" spans="2:15" s="90" customFormat="1" ht="12.95" customHeight="1">
      <c r="B699" s="46"/>
      <c r="C699" s="47"/>
      <c r="D699" s="45"/>
      <c r="E699" s="45"/>
      <c r="F699" s="45"/>
      <c r="G699" s="45"/>
      <c r="H699" s="44"/>
      <c r="I699" s="79"/>
      <c r="J699" s="44"/>
      <c r="K699" s="44"/>
      <c r="L699" s="45"/>
      <c r="M699" s="44"/>
      <c r="N699" s="44"/>
      <c r="O699" s="44"/>
    </row>
    <row r="700" spans="2:15" s="90" customFormat="1" ht="12.95" customHeight="1">
      <c r="B700" s="46"/>
      <c r="C700" s="47"/>
      <c r="D700" s="45"/>
      <c r="E700" s="45"/>
      <c r="F700" s="45"/>
      <c r="G700" s="45"/>
      <c r="H700" s="44"/>
      <c r="I700" s="79"/>
      <c r="J700" s="44"/>
      <c r="K700" s="44"/>
      <c r="L700" s="45"/>
      <c r="M700" s="44"/>
      <c r="N700" s="44"/>
      <c r="O700" s="44"/>
    </row>
    <row r="701" spans="2:15" s="90" customFormat="1" ht="12.95" customHeight="1">
      <c r="B701" s="46"/>
      <c r="C701" s="47"/>
      <c r="D701" s="45"/>
      <c r="E701" s="45"/>
      <c r="F701" s="45"/>
      <c r="G701" s="45"/>
      <c r="H701" s="44"/>
      <c r="I701" s="79"/>
      <c r="J701" s="44"/>
      <c r="K701" s="44"/>
      <c r="L701" s="45"/>
      <c r="M701" s="44"/>
      <c r="N701" s="44"/>
      <c r="O701" s="44"/>
    </row>
    <row r="702" spans="2:15" s="90" customFormat="1" ht="12.95" customHeight="1">
      <c r="B702" s="46"/>
      <c r="C702" s="47"/>
      <c r="D702" s="45"/>
      <c r="E702" s="45"/>
      <c r="F702" s="45"/>
      <c r="G702" s="45"/>
      <c r="H702" s="44"/>
      <c r="I702" s="79"/>
      <c r="J702" s="44"/>
      <c r="K702" s="44"/>
      <c r="L702" s="45"/>
      <c r="M702" s="44"/>
      <c r="N702" s="44"/>
      <c r="O702" s="44"/>
    </row>
    <row r="703" spans="2:15" s="90" customFormat="1" ht="12.95" customHeight="1">
      <c r="B703" s="46"/>
      <c r="C703" s="47"/>
      <c r="D703" s="45"/>
      <c r="E703" s="45"/>
      <c r="F703" s="45"/>
      <c r="G703" s="45"/>
      <c r="H703" s="44"/>
      <c r="I703" s="79"/>
      <c r="J703" s="44"/>
      <c r="K703" s="44"/>
      <c r="L703" s="45"/>
      <c r="M703" s="44"/>
      <c r="N703" s="44"/>
      <c r="O703" s="44"/>
    </row>
    <row r="704" spans="2:15" s="90" customFormat="1" ht="12.95" customHeight="1">
      <c r="B704" s="46"/>
      <c r="C704" s="47"/>
      <c r="D704" s="45"/>
      <c r="E704" s="45"/>
      <c r="F704" s="45"/>
      <c r="G704" s="45"/>
      <c r="H704" s="44"/>
      <c r="I704" s="79"/>
      <c r="J704" s="44"/>
      <c r="K704" s="44"/>
      <c r="L704" s="45"/>
      <c r="M704" s="44"/>
      <c r="N704" s="44"/>
      <c r="O704" s="44"/>
    </row>
    <row r="705" spans="2:15" s="90" customFormat="1" ht="12.95" customHeight="1">
      <c r="B705" s="46"/>
      <c r="C705" s="47"/>
      <c r="D705" s="45"/>
      <c r="E705" s="45"/>
      <c r="F705" s="45"/>
      <c r="G705" s="45"/>
      <c r="H705" s="44"/>
      <c r="I705" s="79"/>
      <c r="J705" s="44"/>
      <c r="K705" s="44"/>
      <c r="L705" s="45"/>
      <c r="M705" s="44"/>
      <c r="N705" s="44"/>
      <c r="O705" s="44"/>
    </row>
    <row r="706" spans="2:15" s="90" customFormat="1" ht="12.95" customHeight="1">
      <c r="B706" s="46"/>
      <c r="C706" s="47"/>
      <c r="D706" s="45"/>
      <c r="E706" s="45"/>
      <c r="F706" s="45"/>
      <c r="G706" s="45"/>
      <c r="H706" s="44"/>
      <c r="I706" s="79"/>
      <c r="J706" s="44"/>
      <c r="K706" s="44"/>
      <c r="L706" s="45"/>
      <c r="M706" s="44"/>
      <c r="N706" s="44"/>
      <c r="O706" s="44"/>
    </row>
    <row r="707" spans="2:15" s="90" customFormat="1" ht="12.95" customHeight="1">
      <c r="B707" s="46"/>
      <c r="C707" s="47"/>
      <c r="D707" s="45"/>
      <c r="E707" s="45"/>
      <c r="F707" s="45"/>
      <c r="G707" s="45"/>
      <c r="H707" s="44"/>
      <c r="I707" s="79"/>
      <c r="J707" s="44"/>
      <c r="K707" s="44"/>
      <c r="L707" s="45"/>
      <c r="M707" s="44"/>
      <c r="N707" s="44"/>
      <c r="O707" s="44"/>
    </row>
    <row r="708" spans="2:15" s="90" customFormat="1" ht="12.95" customHeight="1">
      <c r="B708" s="46"/>
      <c r="C708" s="47"/>
      <c r="D708" s="45"/>
      <c r="E708" s="45"/>
      <c r="F708" s="45"/>
      <c r="G708" s="45"/>
      <c r="H708" s="44"/>
      <c r="I708" s="79"/>
      <c r="J708" s="44"/>
      <c r="K708" s="44"/>
      <c r="L708" s="45"/>
      <c r="M708" s="44"/>
      <c r="N708" s="44"/>
      <c r="O708" s="44"/>
    </row>
    <row r="709" spans="2:15" s="90" customFormat="1" ht="12.95" customHeight="1">
      <c r="B709" s="46"/>
      <c r="C709" s="47"/>
      <c r="D709" s="45"/>
      <c r="E709" s="45"/>
      <c r="F709" s="45"/>
      <c r="G709" s="45"/>
      <c r="H709" s="44"/>
      <c r="I709" s="79"/>
      <c r="J709" s="44"/>
      <c r="K709" s="44"/>
      <c r="L709" s="45"/>
      <c r="M709" s="44"/>
      <c r="N709" s="44"/>
      <c r="O709" s="44"/>
    </row>
    <row r="710" spans="2:15" ht="12.95" customHeight="1">
      <c r="I710" s="79"/>
    </row>
    <row r="711" spans="2:15" ht="12.95" customHeight="1">
      <c r="I711" s="79"/>
    </row>
    <row r="712" spans="2:15" ht="12.95" customHeight="1">
      <c r="I712" s="79"/>
    </row>
    <row r="713" spans="2:15" ht="12.95" customHeight="1">
      <c r="I713" s="79"/>
    </row>
    <row r="714" spans="2:15" ht="12.95" customHeight="1">
      <c r="I714" s="79"/>
    </row>
    <row r="715" spans="2:15" ht="12.95" customHeight="1">
      <c r="I715" s="79"/>
    </row>
    <row r="716" spans="2:15" ht="12.95" customHeight="1">
      <c r="I716" s="79"/>
    </row>
    <row r="717" spans="2:15" ht="12.95" customHeight="1">
      <c r="I717" s="79"/>
    </row>
    <row r="718" spans="2:15" ht="12.95" customHeight="1">
      <c r="I718" s="79"/>
    </row>
    <row r="719" spans="2:15" ht="12.95" customHeight="1">
      <c r="I719" s="79"/>
    </row>
    <row r="720" spans="2:15" ht="12.95" customHeight="1">
      <c r="I720" s="79"/>
    </row>
    <row r="721" spans="9:9" ht="12.95" customHeight="1">
      <c r="I721" s="79"/>
    </row>
    <row r="722" spans="9:9" ht="12.95" customHeight="1">
      <c r="I722" s="79"/>
    </row>
    <row r="723" spans="9:9" ht="12.95" customHeight="1">
      <c r="I723" s="79"/>
    </row>
    <row r="724" spans="9:9" ht="12.95" customHeight="1">
      <c r="I724" s="79"/>
    </row>
    <row r="725" spans="9:9" ht="12.95" customHeight="1">
      <c r="I725" s="79"/>
    </row>
    <row r="726" spans="9:9" ht="12.95" customHeight="1">
      <c r="I726" s="79"/>
    </row>
    <row r="727" spans="9:9" ht="12.95" customHeight="1">
      <c r="I727" s="79"/>
    </row>
    <row r="728" spans="9:9" ht="12.95" customHeight="1">
      <c r="I728" s="79"/>
    </row>
    <row r="729" spans="9:9" ht="12.95" customHeight="1">
      <c r="I729" s="79"/>
    </row>
    <row r="730" spans="9:9" ht="12.95" customHeight="1">
      <c r="I730" s="79"/>
    </row>
    <row r="731" spans="9:9" ht="12.95" customHeight="1">
      <c r="I731" s="79"/>
    </row>
    <row r="732" spans="9:9" ht="12.95" customHeight="1">
      <c r="I732" s="79"/>
    </row>
    <row r="733" spans="9:9" ht="12.95" customHeight="1">
      <c r="I733" s="79"/>
    </row>
    <row r="734" spans="9:9" ht="12.95" customHeight="1">
      <c r="I734" s="79"/>
    </row>
    <row r="735" spans="9:9" ht="12.95" customHeight="1">
      <c r="I735" s="79"/>
    </row>
    <row r="736" spans="9:9" ht="12.95" customHeight="1">
      <c r="I736" s="79"/>
    </row>
    <row r="737" spans="9:9" ht="12.95" customHeight="1">
      <c r="I737" s="79"/>
    </row>
    <row r="738" spans="9:9" ht="12.95" customHeight="1">
      <c r="I738" s="79"/>
    </row>
    <row r="739" spans="9:9" ht="12.95" customHeight="1">
      <c r="I739" s="79"/>
    </row>
    <row r="740" spans="9:9" ht="12.95" customHeight="1">
      <c r="I740" s="79"/>
    </row>
    <row r="741" spans="9:9" ht="12.95" customHeight="1">
      <c r="I741" s="79"/>
    </row>
    <row r="742" spans="9:9" ht="12.95" customHeight="1">
      <c r="I742" s="79"/>
    </row>
    <row r="743" spans="9:9" ht="12.95" customHeight="1">
      <c r="I743" s="79"/>
    </row>
    <row r="744" spans="9:9" ht="12.95" customHeight="1">
      <c r="I744" s="79"/>
    </row>
    <row r="745" spans="9:9" ht="12.95" customHeight="1">
      <c r="I745" s="79"/>
    </row>
    <row r="746" spans="9:9" ht="12.95" customHeight="1">
      <c r="I746" s="79"/>
    </row>
    <row r="747" spans="9:9" ht="12.95" customHeight="1">
      <c r="I747" s="79"/>
    </row>
    <row r="748" spans="9:9" ht="12.95" customHeight="1">
      <c r="I748" s="79"/>
    </row>
    <row r="749" spans="9:9" ht="12.95" customHeight="1">
      <c r="I749" s="79"/>
    </row>
    <row r="750" spans="9:9" ht="12.95" customHeight="1">
      <c r="I750" s="79"/>
    </row>
    <row r="751" spans="9:9" ht="12.95" customHeight="1">
      <c r="I751" s="79"/>
    </row>
    <row r="752" spans="9:9" ht="12.95" customHeight="1">
      <c r="I752" s="79"/>
    </row>
    <row r="753" spans="9:9" ht="12.95" customHeight="1">
      <c r="I753" s="79"/>
    </row>
    <row r="754" spans="9:9" ht="12.95" customHeight="1">
      <c r="I754" s="79"/>
    </row>
    <row r="755" spans="9:9" ht="12.95" customHeight="1">
      <c r="I755" s="79"/>
    </row>
    <row r="756" spans="9:9" ht="12.95" customHeight="1">
      <c r="I756" s="79"/>
    </row>
    <row r="757" spans="9:9" ht="12.95" customHeight="1">
      <c r="I757" s="79"/>
    </row>
    <row r="758" spans="9:9" ht="12.95" customHeight="1">
      <c r="I758" s="79"/>
    </row>
    <row r="759" spans="9:9" ht="12.95" customHeight="1">
      <c r="I759" s="79"/>
    </row>
    <row r="760" spans="9:9" ht="12.95" customHeight="1">
      <c r="I760" s="79"/>
    </row>
    <row r="761" spans="9:9" ht="12.95" customHeight="1">
      <c r="I761" s="79"/>
    </row>
    <row r="762" spans="9:9" ht="12.95" customHeight="1">
      <c r="I762" s="79"/>
    </row>
    <row r="763" spans="9:9" ht="12.95" customHeight="1">
      <c r="I763" s="79"/>
    </row>
    <row r="764" spans="9:9" ht="12.95" customHeight="1">
      <c r="I764" s="79"/>
    </row>
    <row r="765" spans="9:9" ht="12.95" customHeight="1">
      <c r="I765" s="79"/>
    </row>
    <row r="766" spans="9:9" ht="12.95" customHeight="1">
      <c r="I766" s="79"/>
    </row>
    <row r="767" spans="9:9" ht="12.95" customHeight="1">
      <c r="I767" s="79"/>
    </row>
    <row r="768" spans="9:9" ht="12.95" customHeight="1">
      <c r="I768" s="79"/>
    </row>
    <row r="769" spans="9:9" ht="12.95" customHeight="1">
      <c r="I769" s="79"/>
    </row>
    <row r="770" spans="9:9" ht="12.95" customHeight="1">
      <c r="I770" s="79"/>
    </row>
    <row r="771" spans="9:9" ht="12.95" customHeight="1">
      <c r="I771" s="79"/>
    </row>
    <row r="772" spans="9:9" ht="12.95" customHeight="1">
      <c r="I772" s="79"/>
    </row>
    <row r="773" spans="9:9" ht="12.95" customHeight="1">
      <c r="I773" s="79"/>
    </row>
    <row r="774" spans="9:9" ht="12.95" customHeight="1">
      <c r="I774" s="79"/>
    </row>
    <row r="775" spans="9:9" ht="12.95" customHeight="1">
      <c r="I775" s="79"/>
    </row>
    <row r="776" spans="9:9" ht="12.95" customHeight="1">
      <c r="I776" s="79"/>
    </row>
    <row r="777" spans="9:9" ht="12.95" customHeight="1">
      <c r="I777" s="79"/>
    </row>
    <row r="778" spans="9:9" ht="12.95" customHeight="1">
      <c r="I778" s="79"/>
    </row>
    <row r="779" spans="9:9" ht="12.95" customHeight="1">
      <c r="I779" s="79"/>
    </row>
    <row r="780" spans="9:9" ht="12.95" customHeight="1">
      <c r="I780" s="79"/>
    </row>
    <row r="781" spans="9:9" ht="12.95" customHeight="1">
      <c r="I781" s="79"/>
    </row>
    <row r="782" spans="9:9" ht="12.95" customHeight="1">
      <c r="I782" s="79"/>
    </row>
    <row r="783" spans="9:9" ht="12.95" customHeight="1">
      <c r="I783" s="79"/>
    </row>
    <row r="784" spans="9:9" ht="12.95" customHeight="1">
      <c r="I784" s="79"/>
    </row>
    <row r="785" spans="9:9" ht="12.95" customHeight="1">
      <c r="I785" s="79"/>
    </row>
    <row r="786" spans="9:9" ht="12.95" customHeight="1">
      <c r="I786" s="79"/>
    </row>
    <row r="787" spans="9:9" ht="12.95" customHeight="1">
      <c r="I787" s="79"/>
    </row>
    <row r="788" spans="9:9" ht="12.95" customHeight="1">
      <c r="I788" s="79"/>
    </row>
    <row r="789" spans="9:9" ht="12.95" customHeight="1">
      <c r="I789" s="79"/>
    </row>
    <row r="790" spans="9:9" ht="12.95" customHeight="1">
      <c r="I790" s="79"/>
    </row>
    <row r="791" spans="9:9" ht="12.95" customHeight="1">
      <c r="I791" s="79"/>
    </row>
    <row r="792" spans="9:9" ht="12.95" customHeight="1">
      <c r="I792" s="79"/>
    </row>
    <row r="793" spans="9:9" ht="12.95" customHeight="1">
      <c r="I793" s="79"/>
    </row>
    <row r="794" spans="9:9" ht="12.95" customHeight="1">
      <c r="I794" s="79"/>
    </row>
    <row r="795" spans="9:9" ht="12.95" customHeight="1">
      <c r="I795" s="79"/>
    </row>
    <row r="796" spans="9:9" ht="12.95" customHeight="1">
      <c r="I796" s="79"/>
    </row>
    <row r="797" spans="9:9" ht="12.95" customHeight="1">
      <c r="I797" s="79"/>
    </row>
    <row r="798" spans="9:9" ht="12.95" customHeight="1">
      <c r="I798" s="79"/>
    </row>
    <row r="799" spans="9:9" ht="12.95" customHeight="1">
      <c r="I799" s="79"/>
    </row>
    <row r="800" spans="9:9" ht="12.95" customHeight="1">
      <c r="I800" s="79"/>
    </row>
    <row r="801" spans="9:9" ht="12.95" customHeight="1">
      <c r="I801" s="79"/>
    </row>
    <row r="802" spans="9:9" ht="12.95" customHeight="1">
      <c r="I802" s="79"/>
    </row>
    <row r="803" spans="9:9" ht="12.95" customHeight="1">
      <c r="I803" s="79"/>
    </row>
    <row r="804" spans="9:9" ht="12.95" customHeight="1">
      <c r="I804" s="79"/>
    </row>
    <row r="805" spans="9:9" ht="12.95" customHeight="1">
      <c r="I805" s="79"/>
    </row>
    <row r="806" spans="9:9" ht="12.95" customHeight="1">
      <c r="I806" s="79"/>
    </row>
    <row r="807" spans="9:9" ht="12.95" customHeight="1">
      <c r="I807" s="79"/>
    </row>
    <row r="808" spans="9:9" ht="12.95" customHeight="1">
      <c r="I808" s="79"/>
    </row>
    <row r="809" spans="9:9" ht="12.95" customHeight="1">
      <c r="I809" s="79"/>
    </row>
    <row r="810" spans="9:9" ht="12.95" customHeight="1">
      <c r="I810" s="79"/>
    </row>
    <row r="811" spans="9:9" ht="12.95" customHeight="1">
      <c r="I811" s="79"/>
    </row>
    <row r="812" spans="9:9" ht="12.95" customHeight="1">
      <c r="I812" s="79"/>
    </row>
    <row r="813" spans="9:9" ht="12.95" customHeight="1">
      <c r="I813" s="79"/>
    </row>
    <row r="814" spans="9:9" ht="12.95" customHeight="1">
      <c r="I814" s="79"/>
    </row>
    <row r="815" spans="9:9" ht="12.95" customHeight="1">
      <c r="I815" s="79"/>
    </row>
    <row r="816" spans="9:9" ht="12.95" customHeight="1">
      <c r="I816" s="79"/>
    </row>
    <row r="817" spans="9:9" ht="12.95" customHeight="1">
      <c r="I817" s="79"/>
    </row>
    <row r="818" spans="9:9" ht="12.95" customHeight="1">
      <c r="I818" s="79"/>
    </row>
    <row r="819" spans="9:9" ht="12.95" customHeight="1">
      <c r="I819" s="79"/>
    </row>
    <row r="820" spans="9:9" ht="12.95" customHeight="1">
      <c r="I820" s="79"/>
    </row>
    <row r="821" spans="9:9" ht="12.95" customHeight="1">
      <c r="I821" s="79"/>
    </row>
    <row r="822" spans="9:9" ht="12.95" customHeight="1">
      <c r="I822" s="79"/>
    </row>
    <row r="823" spans="9:9" ht="12.95" customHeight="1">
      <c r="I823" s="79"/>
    </row>
    <row r="824" spans="9:9" ht="12.95" customHeight="1">
      <c r="I824" s="79"/>
    </row>
    <row r="825" spans="9:9" ht="12.95" customHeight="1">
      <c r="I825" s="79"/>
    </row>
    <row r="826" spans="9:9" ht="12.95" customHeight="1">
      <c r="I826" s="79"/>
    </row>
    <row r="827" spans="9:9" ht="12.95" customHeight="1">
      <c r="I827" s="79"/>
    </row>
    <row r="828" spans="9:9" ht="12.95" customHeight="1">
      <c r="I828" s="79"/>
    </row>
    <row r="829" spans="9:9" ht="12.95" customHeight="1">
      <c r="I829" s="79"/>
    </row>
    <row r="830" spans="9:9" ht="12.95" customHeight="1">
      <c r="I830" s="79"/>
    </row>
    <row r="831" spans="9:9" ht="12.95" customHeight="1">
      <c r="I831" s="79"/>
    </row>
    <row r="832" spans="9:9" ht="12.95" customHeight="1">
      <c r="I832" s="79"/>
    </row>
    <row r="833" spans="9:9" ht="12.95" customHeight="1">
      <c r="I833" s="79"/>
    </row>
    <row r="834" spans="9:9" ht="12.95" customHeight="1">
      <c r="I834" s="79"/>
    </row>
    <row r="835" spans="9:9" ht="12.95" customHeight="1">
      <c r="I835" s="79"/>
    </row>
    <row r="836" spans="9:9" ht="12.95" customHeight="1">
      <c r="I836" s="79"/>
    </row>
    <row r="837" spans="9:9" ht="12.95" customHeight="1">
      <c r="I837" s="79"/>
    </row>
    <row r="838" spans="9:9" ht="12.95" customHeight="1">
      <c r="I838" s="79"/>
    </row>
    <row r="839" spans="9:9" ht="12.95" customHeight="1">
      <c r="I839" s="79"/>
    </row>
    <row r="840" spans="9:9" ht="12.95" customHeight="1">
      <c r="I840" s="79"/>
    </row>
    <row r="841" spans="9:9" ht="12.95" customHeight="1">
      <c r="I841" s="79"/>
    </row>
    <row r="842" spans="9:9" ht="12.95" customHeight="1">
      <c r="I842" s="79"/>
    </row>
    <row r="843" spans="9:9" ht="12.95" customHeight="1">
      <c r="I843" s="79"/>
    </row>
    <row r="844" spans="9:9" ht="12.95" customHeight="1">
      <c r="I844" s="79"/>
    </row>
    <row r="845" spans="9:9" ht="12.95" customHeight="1">
      <c r="I845" s="79"/>
    </row>
    <row r="846" spans="9:9" ht="12.95" customHeight="1">
      <c r="I846" s="79"/>
    </row>
    <row r="847" spans="9:9" ht="12.95" customHeight="1">
      <c r="I847" s="79"/>
    </row>
    <row r="848" spans="9:9" ht="12.95" customHeight="1">
      <c r="I848" s="79"/>
    </row>
    <row r="849" spans="9:9" ht="12.95" customHeight="1">
      <c r="I849" s="79"/>
    </row>
    <row r="850" spans="9:9" ht="12.95" customHeight="1">
      <c r="I850" s="79"/>
    </row>
    <row r="851" spans="9:9" ht="12.95" customHeight="1">
      <c r="I851" s="79"/>
    </row>
    <row r="852" spans="9:9" ht="12.95" customHeight="1">
      <c r="I852" s="79"/>
    </row>
    <row r="853" spans="9:9" ht="12.95" customHeight="1">
      <c r="I853" s="79"/>
    </row>
    <row r="854" spans="9:9" ht="12.95" customHeight="1">
      <c r="I854" s="79"/>
    </row>
    <row r="855" spans="9:9" ht="12.95" customHeight="1">
      <c r="I855" s="79"/>
    </row>
    <row r="856" spans="9:9" ht="12.95" customHeight="1">
      <c r="I856" s="79"/>
    </row>
    <row r="857" spans="9:9" ht="12.95" customHeight="1">
      <c r="I857" s="79"/>
    </row>
    <row r="858" spans="9:9" ht="12.95" customHeight="1">
      <c r="I858" s="79"/>
    </row>
    <row r="859" spans="9:9" ht="12.95" customHeight="1">
      <c r="I859" s="79"/>
    </row>
    <row r="860" spans="9:9" ht="12.95" customHeight="1">
      <c r="I860" s="79"/>
    </row>
    <row r="861" spans="9:9" ht="12.95" customHeight="1">
      <c r="I861" s="79"/>
    </row>
    <row r="862" spans="9:9" ht="12.95" customHeight="1">
      <c r="I862" s="79"/>
    </row>
    <row r="863" spans="9:9" ht="12.95" customHeight="1">
      <c r="I863" s="79"/>
    </row>
    <row r="864" spans="9:9" ht="12.95" customHeight="1">
      <c r="I864" s="79"/>
    </row>
    <row r="865" spans="9:9" ht="12.95" customHeight="1">
      <c r="I865" s="79"/>
    </row>
    <row r="866" spans="9:9" ht="12.95" customHeight="1">
      <c r="I866" s="79"/>
    </row>
    <row r="867" spans="9:9" ht="12.95" customHeight="1">
      <c r="I867" s="79"/>
    </row>
    <row r="868" spans="9:9" ht="12.95" customHeight="1">
      <c r="I868" s="79"/>
    </row>
    <row r="869" spans="9:9" ht="12.95" customHeight="1">
      <c r="I869" s="79"/>
    </row>
    <row r="870" spans="9:9" ht="12.95" customHeight="1">
      <c r="I870" s="79"/>
    </row>
    <row r="871" spans="9:9" ht="12.95" customHeight="1">
      <c r="I871" s="79"/>
    </row>
    <row r="872" spans="9:9" ht="12.95" customHeight="1">
      <c r="I872" s="79"/>
    </row>
    <row r="873" spans="9:9" ht="12.95" customHeight="1">
      <c r="I873" s="79"/>
    </row>
    <row r="874" spans="9:9" ht="12.95" customHeight="1">
      <c r="I874" s="79"/>
    </row>
    <row r="875" spans="9:9" ht="12.95" customHeight="1">
      <c r="I875" s="79"/>
    </row>
    <row r="876" spans="9:9" ht="12.95" customHeight="1">
      <c r="I876" s="79"/>
    </row>
    <row r="877" spans="9:9" ht="12.95" customHeight="1">
      <c r="I877" s="79"/>
    </row>
    <row r="878" spans="9:9" ht="12.95" customHeight="1">
      <c r="I878" s="79"/>
    </row>
    <row r="879" spans="9:9" ht="12.95" customHeight="1">
      <c r="I879" s="79"/>
    </row>
    <row r="880" spans="9:9" ht="12.95" customHeight="1">
      <c r="I880" s="79"/>
    </row>
    <row r="881" spans="9:9" ht="12.95" customHeight="1">
      <c r="I881" s="79"/>
    </row>
    <row r="882" spans="9:9" ht="12.95" customHeight="1">
      <c r="I882" s="79"/>
    </row>
    <row r="883" spans="9:9" ht="12.95" customHeight="1">
      <c r="I883" s="79"/>
    </row>
    <row r="884" spans="9:9" ht="12.95" customHeight="1">
      <c r="I884" s="79"/>
    </row>
    <row r="885" spans="9:9" ht="12.95" customHeight="1">
      <c r="I885" s="79"/>
    </row>
    <row r="886" spans="9:9" ht="12.95" customHeight="1">
      <c r="I886" s="79"/>
    </row>
    <row r="887" spans="9:9" ht="12.95" customHeight="1">
      <c r="I887" s="79"/>
    </row>
    <row r="888" spans="9:9" ht="12.95" customHeight="1">
      <c r="I888" s="79"/>
    </row>
    <row r="889" spans="9:9" ht="12.95" customHeight="1">
      <c r="I889" s="79"/>
    </row>
    <row r="890" spans="9:9" ht="12.95" customHeight="1">
      <c r="I890" s="79"/>
    </row>
    <row r="891" spans="9:9" ht="12.95" customHeight="1">
      <c r="I891" s="79"/>
    </row>
    <row r="892" spans="9:9" ht="12.95" customHeight="1">
      <c r="I892" s="79"/>
    </row>
    <row r="893" spans="9:9" ht="12.95" customHeight="1">
      <c r="I893" s="79"/>
    </row>
    <row r="894" spans="9:9" ht="12.95" customHeight="1">
      <c r="I894" s="79"/>
    </row>
    <row r="895" spans="9:9" ht="12.95" customHeight="1">
      <c r="I895" s="79"/>
    </row>
    <row r="896" spans="9:9" ht="12.95" customHeight="1">
      <c r="I896" s="79"/>
    </row>
    <row r="897" spans="9:9" ht="12.95" customHeight="1">
      <c r="I897" s="79"/>
    </row>
    <row r="898" spans="9:9" ht="12.95" customHeight="1">
      <c r="I898" s="79"/>
    </row>
    <row r="899" spans="9:9" ht="12.95" customHeight="1">
      <c r="I899" s="79"/>
    </row>
    <row r="900" spans="9:9" ht="12.95" customHeight="1">
      <c r="I900" s="79"/>
    </row>
    <row r="901" spans="9:9" ht="12.95" customHeight="1">
      <c r="I901" s="79"/>
    </row>
    <row r="902" spans="9:9" ht="12.95" customHeight="1">
      <c r="I902" s="79"/>
    </row>
    <row r="903" spans="9:9" ht="12.95" customHeight="1">
      <c r="I903" s="79"/>
    </row>
    <row r="904" spans="9:9" ht="12.95" customHeight="1">
      <c r="I904" s="79"/>
    </row>
    <row r="905" spans="9:9" ht="12.95" customHeight="1">
      <c r="I905" s="79"/>
    </row>
    <row r="906" spans="9:9" ht="12.95" customHeight="1">
      <c r="I906" s="79"/>
    </row>
    <row r="907" spans="9:9" ht="12.95" customHeight="1">
      <c r="I907" s="79"/>
    </row>
    <row r="908" spans="9:9" ht="12.95" customHeight="1">
      <c r="I908" s="79"/>
    </row>
    <row r="909" spans="9:9" ht="12.95" customHeight="1">
      <c r="I909" s="79"/>
    </row>
    <row r="910" spans="9:9" ht="12.95" customHeight="1">
      <c r="I910" s="79"/>
    </row>
    <row r="911" spans="9:9" ht="12.95" customHeight="1">
      <c r="I911" s="79"/>
    </row>
    <row r="912" spans="9:9" ht="12.95" customHeight="1">
      <c r="I912" s="79"/>
    </row>
    <row r="913" spans="9:9" ht="12.95" customHeight="1">
      <c r="I913" s="79"/>
    </row>
    <row r="914" spans="9:9" ht="12.95" customHeight="1">
      <c r="I914" s="79"/>
    </row>
    <row r="915" spans="9:9" ht="12.95" customHeight="1">
      <c r="I915" s="79"/>
    </row>
    <row r="916" spans="9:9" ht="12.95" customHeight="1">
      <c r="I916" s="79"/>
    </row>
    <row r="917" spans="9:9" ht="12.95" customHeight="1">
      <c r="I917" s="79"/>
    </row>
    <row r="918" spans="9:9" ht="12.95" customHeight="1">
      <c r="I918" s="79"/>
    </row>
    <row r="919" spans="9:9" ht="12.95" customHeight="1">
      <c r="I919" s="79"/>
    </row>
    <row r="920" spans="9:9" ht="12.95" customHeight="1">
      <c r="I920" s="79"/>
    </row>
    <row r="921" spans="9:9" ht="12.95" customHeight="1">
      <c r="I921" s="79"/>
    </row>
    <row r="922" spans="9:9" ht="12.95" customHeight="1">
      <c r="I922" s="79"/>
    </row>
    <row r="923" spans="9:9" ht="12.95" customHeight="1">
      <c r="I923" s="79"/>
    </row>
    <row r="924" spans="9:9" ht="12.95" customHeight="1">
      <c r="I924" s="79"/>
    </row>
    <row r="925" spans="9:9" ht="12.95" customHeight="1">
      <c r="I925" s="79"/>
    </row>
    <row r="926" spans="9:9" ht="12.95" customHeight="1">
      <c r="I926" s="79"/>
    </row>
    <row r="927" spans="9:9" ht="12.95" customHeight="1">
      <c r="I927" s="79"/>
    </row>
    <row r="928" spans="9:9" ht="12.95" customHeight="1">
      <c r="I928" s="79"/>
    </row>
    <row r="929" spans="9:9" ht="12.95" customHeight="1">
      <c r="I929" s="79"/>
    </row>
    <row r="930" spans="9:9" ht="12.95" customHeight="1">
      <c r="I930" s="79"/>
    </row>
    <row r="931" spans="9:9" ht="12.95" customHeight="1">
      <c r="I931" s="79"/>
    </row>
    <row r="932" spans="9:9" ht="12.95" customHeight="1">
      <c r="I932" s="79"/>
    </row>
    <row r="933" spans="9:9" ht="12.95" customHeight="1">
      <c r="I933" s="79"/>
    </row>
    <row r="934" spans="9:9" ht="12.95" customHeight="1">
      <c r="I934" s="79"/>
    </row>
    <row r="935" spans="9:9" ht="12.95" customHeight="1">
      <c r="I935" s="79"/>
    </row>
    <row r="936" spans="9:9" ht="12.95" customHeight="1">
      <c r="I936" s="79"/>
    </row>
    <row r="937" spans="9:9" ht="12.95" customHeight="1">
      <c r="I937" s="79"/>
    </row>
    <row r="938" spans="9:9" ht="12.95" customHeight="1">
      <c r="I938" s="79"/>
    </row>
    <row r="939" spans="9:9" ht="12.95" customHeight="1">
      <c r="I939" s="79"/>
    </row>
    <row r="940" spans="9:9" ht="12.95" customHeight="1">
      <c r="I940" s="79"/>
    </row>
    <row r="941" spans="9:9" ht="12.95" customHeight="1">
      <c r="I941" s="79"/>
    </row>
    <row r="942" spans="9:9" ht="12.95" customHeight="1">
      <c r="I942" s="79"/>
    </row>
    <row r="943" spans="9:9" ht="12.95" customHeight="1">
      <c r="I943" s="79"/>
    </row>
    <row r="944" spans="9:9" ht="12.95" customHeight="1">
      <c r="I944" s="79"/>
    </row>
    <row r="945" spans="9:9" ht="12.95" customHeight="1">
      <c r="I945" s="79"/>
    </row>
    <row r="946" spans="9:9" ht="12.95" customHeight="1">
      <c r="I946" s="79"/>
    </row>
    <row r="947" spans="9:9" ht="12.95" customHeight="1">
      <c r="I947" s="79"/>
    </row>
    <row r="948" spans="9:9" ht="12.95" customHeight="1">
      <c r="I948" s="79"/>
    </row>
    <row r="949" spans="9:9" ht="12.95" customHeight="1">
      <c r="I949" s="79"/>
    </row>
    <row r="950" spans="9:9" ht="12.95" customHeight="1">
      <c r="I950" s="79"/>
    </row>
    <row r="951" spans="9:9" ht="12.95" customHeight="1">
      <c r="I951" s="79"/>
    </row>
    <row r="952" spans="9:9" ht="12.95" customHeight="1">
      <c r="I952" s="79"/>
    </row>
    <row r="953" spans="9:9" ht="12.95" customHeight="1">
      <c r="I953" s="79"/>
    </row>
    <row r="954" spans="9:9" ht="12.95" customHeight="1">
      <c r="I954" s="79"/>
    </row>
    <row r="955" spans="9:9" ht="12.95" customHeight="1">
      <c r="I955" s="79"/>
    </row>
    <row r="956" spans="9:9" ht="12.95" customHeight="1">
      <c r="I956" s="79"/>
    </row>
    <row r="957" spans="9:9" ht="12.95" customHeight="1">
      <c r="I957" s="79"/>
    </row>
    <row r="958" spans="9:9" ht="12.95" customHeight="1">
      <c r="I958" s="79"/>
    </row>
    <row r="959" spans="9:9" ht="12.95" customHeight="1">
      <c r="I959" s="79"/>
    </row>
    <row r="960" spans="9:9" ht="12.95" customHeight="1">
      <c r="I960" s="79"/>
    </row>
    <row r="961" spans="9:9" ht="12.95" customHeight="1">
      <c r="I961" s="79"/>
    </row>
    <row r="962" spans="9:9" ht="12.95" customHeight="1">
      <c r="I962" s="79"/>
    </row>
    <row r="963" spans="9:9" ht="12.95" customHeight="1">
      <c r="I963" s="79"/>
    </row>
    <row r="964" spans="9:9" ht="12.95" customHeight="1">
      <c r="I964" s="79"/>
    </row>
    <row r="965" spans="9:9" ht="12.95" customHeight="1">
      <c r="I965" s="79"/>
    </row>
    <row r="966" spans="9:9" ht="12.95" customHeight="1">
      <c r="I966" s="79"/>
    </row>
    <row r="967" spans="9:9" ht="12.95" customHeight="1">
      <c r="I967" s="79"/>
    </row>
    <row r="968" spans="9:9" ht="12.95" customHeight="1">
      <c r="I968" s="79"/>
    </row>
    <row r="969" spans="9:9" ht="12.95" customHeight="1">
      <c r="I969" s="79"/>
    </row>
    <row r="970" spans="9:9" ht="12.95" customHeight="1">
      <c r="I970" s="79"/>
    </row>
    <row r="971" spans="9:9" ht="12.95" customHeight="1">
      <c r="I971" s="79"/>
    </row>
    <row r="972" spans="9:9" ht="12.95" customHeight="1">
      <c r="I972" s="79"/>
    </row>
    <row r="973" spans="9:9" ht="12.95" customHeight="1">
      <c r="I973" s="79"/>
    </row>
    <row r="974" spans="9:9" ht="12.95" customHeight="1">
      <c r="I974" s="79"/>
    </row>
    <row r="975" spans="9:9" ht="12.95" customHeight="1">
      <c r="I975" s="79"/>
    </row>
    <row r="976" spans="9:9" ht="12.95" customHeight="1">
      <c r="I976" s="79"/>
    </row>
    <row r="977" spans="9:9" ht="12.95" customHeight="1">
      <c r="I977" s="79"/>
    </row>
    <row r="978" spans="9:9" ht="12.95" customHeight="1">
      <c r="I978" s="79"/>
    </row>
    <row r="979" spans="9:9" ht="12.95" customHeight="1">
      <c r="I979" s="79"/>
    </row>
    <row r="980" spans="9:9" ht="12.95" customHeight="1">
      <c r="I980" s="79"/>
    </row>
    <row r="981" spans="9:9" ht="12.95" customHeight="1">
      <c r="I981" s="79"/>
    </row>
    <row r="982" spans="9:9" ht="12.95" customHeight="1">
      <c r="I982" s="79"/>
    </row>
    <row r="983" spans="9:9" ht="12.95" customHeight="1">
      <c r="I983" s="79"/>
    </row>
    <row r="984" spans="9:9" ht="12.95" customHeight="1">
      <c r="I984" s="79"/>
    </row>
    <row r="985" spans="9:9" ht="12.95" customHeight="1">
      <c r="I985" s="79"/>
    </row>
    <row r="986" spans="9:9" ht="12.95" customHeight="1">
      <c r="I986" s="79"/>
    </row>
    <row r="987" spans="9:9" ht="12.95" customHeight="1">
      <c r="I987" s="79"/>
    </row>
    <row r="988" spans="9:9" ht="12.95" customHeight="1">
      <c r="I988" s="79"/>
    </row>
    <row r="989" spans="9:9" ht="12.95" customHeight="1">
      <c r="I989" s="79"/>
    </row>
    <row r="990" spans="9:9" ht="12.95" customHeight="1">
      <c r="I990" s="79"/>
    </row>
    <row r="991" spans="9:9" ht="12.95" customHeight="1">
      <c r="I991" s="79"/>
    </row>
    <row r="992" spans="9:9" ht="12.95" customHeight="1">
      <c r="I992" s="79"/>
    </row>
    <row r="993" spans="9:9" ht="12.95" customHeight="1">
      <c r="I993" s="79"/>
    </row>
    <row r="994" spans="9:9" ht="12.95" customHeight="1">
      <c r="I994" s="79"/>
    </row>
    <row r="995" spans="9:9" ht="12.95" customHeight="1">
      <c r="I995" s="79"/>
    </row>
    <row r="996" spans="9:9" ht="12.95" customHeight="1">
      <c r="I996" s="79"/>
    </row>
    <row r="997" spans="9:9" ht="12.95" customHeight="1">
      <c r="I997" s="79"/>
    </row>
    <row r="998" spans="9:9" ht="12.95" customHeight="1">
      <c r="I998" s="79"/>
    </row>
    <row r="999" spans="9:9" ht="12.95" customHeight="1">
      <c r="I999" s="79"/>
    </row>
    <row r="1000" spans="9:9" ht="12.95" customHeight="1">
      <c r="I1000" s="79"/>
    </row>
    <row r="1001" spans="9:9" ht="12.95" customHeight="1">
      <c r="I1001" s="79"/>
    </row>
    <row r="1002" spans="9:9" ht="12.95" customHeight="1">
      <c r="I1002" s="79"/>
    </row>
    <row r="1003" spans="9:9" ht="12.95" customHeight="1">
      <c r="I1003" s="79"/>
    </row>
    <row r="1004" spans="9:9" ht="12.95" customHeight="1">
      <c r="I1004" s="79"/>
    </row>
    <row r="1005" spans="9:9" ht="12.95" customHeight="1">
      <c r="I1005" s="79"/>
    </row>
    <row r="1006" spans="9:9" ht="12.95" customHeight="1">
      <c r="I1006" s="79"/>
    </row>
    <row r="1007" spans="9:9" ht="12.95" customHeight="1">
      <c r="I1007" s="79"/>
    </row>
    <row r="1008" spans="9:9" ht="12.95" customHeight="1">
      <c r="I1008" s="79"/>
    </row>
    <row r="1009" spans="9:9" ht="12.95" customHeight="1">
      <c r="I1009" s="79"/>
    </row>
    <row r="1010" spans="9:9" ht="12.95" customHeight="1">
      <c r="I1010" s="79"/>
    </row>
    <row r="1011" spans="9:9" ht="12.95" customHeight="1">
      <c r="I1011" s="79"/>
    </row>
    <row r="1012" spans="9:9" ht="12.95" customHeight="1">
      <c r="I1012" s="79"/>
    </row>
    <row r="1013" spans="9:9" ht="12.95" customHeight="1">
      <c r="I1013" s="79"/>
    </row>
    <row r="1014" spans="9:9" ht="12.95" customHeight="1">
      <c r="I1014" s="79"/>
    </row>
    <row r="1015" spans="9:9" ht="12.95" customHeight="1">
      <c r="I1015" s="79"/>
    </row>
    <row r="1016" spans="9:9" ht="12.95" customHeight="1">
      <c r="I1016" s="79"/>
    </row>
    <row r="1017" spans="9:9" ht="12.95" customHeight="1">
      <c r="I1017" s="79"/>
    </row>
    <row r="1018" spans="9:9" ht="12.95" customHeight="1">
      <c r="I1018" s="79"/>
    </row>
    <row r="1019" spans="9:9" ht="12.95" customHeight="1">
      <c r="I1019" s="79"/>
    </row>
    <row r="1020" spans="9:9" ht="12.95" customHeight="1">
      <c r="I1020" s="79"/>
    </row>
    <row r="1021" spans="9:9" ht="12.95" customHeight="1">
      <c r="I1021" s="79"/>
    </row>
    <row r="1022" spans="9:9" ht="12.95" customHeight="1">
      <c r="I1022" s="79"/>
    </row>
    <row r="1023" spans="9:9" ht="12.95" customHeight="1">
      <c r="I1023" s="79"/>
    </row>
    <row r="1024" spans="9:9" ht="12.95" customHeight="1">
      <c r="I1024" s="79"/>
    </row>
    <row r="1025" spans="9:9" ht="12.95" customHeight="1">
      <c r="I1025" s="79"/>
    </row>
    <row r="1026" spans="9:9" ht="12.95" customHeight="1">
      <c r="I1026" s="79"/>
    </row>
    <row r="1027" spans="9:9" ht="12.95" customHeight="1">
      <c r="I1027" s="79"/>
    </row>
    <row r="1028" spans="9:9" ht="12.95" customHeight="1">
      <c r="I1028" s="79"/>
    </row>
    <row r="1029" spans="9:9" ht="12.95" customHeight="1">
      <c r="I1029" s="79"/>
    </row>
    <row r="1030" spans="9:9" ht="12.95" customHeight="1">
      <c r="I1030" s="79"/>
    </row>
    <row r="1031" spans="9:9" ht="12.95" customHeight="1">
      <c r="I1031" s="79"/>
    </row>
    <row r="1032" spans="9:9" ht="12.95" customHeight="1">
      <c r="I1032" s="79"/>
    </row>
    <row r="1033" spans="9:9" ht="12.95" customHeight="1">
      <c r="I1033" s="79"/>
    </row>
    <row r="1034" spans="9:9" ht="12.95" customHeight="1">
      <c r="I1034" s="79"/>
    </row>
    <row r="1035" spans="9:9" ht="12.95" customHeight="1">
      <c r="I1035" s="79"/>
    </row>
    <row r="1036" spans="9:9" ht="12.95" customHeight="1">
      <c r="I1036" s="79"/>
    </row>
    <row r="1037" spans="9:9" ht="12.95" customHeight="1">
      <c r="I1037" s="79"/>
    </row>
    <row r="1038" spans="9:9" ht="12.95" customHeight="1">
      <c r="I1038" s="79"/>
    </row>
    <row r="1039" spans="9:9" ht="12.95" customHeight="1">
      <c r="I1039" s="79"/>
    </row>
    <row r="1040" spans="9:9" ht="12.95" customHeight="1">
      <c r="I1040" s="79"/>
    </row>
    <row r="1041" spans="9:9" ht="12.95" customHeight="1">
      <c r="I1041" s="79"/>
    </row>
    <row r="1042" spans="9:9" ht="12.95" customHeight="1">
      <c r="I1042" s="79"/>
    </row>
    <row r="1043" spans="9:9" ht="12.95" customHeight="1">
      <c r="I1043" s="79"/>
    </row>
    <row r="1044" spans="9:9" ht="12.95" customHeight="1">
      <c r="I1044" s="79"/>
    </row>
    <row r="1045" spans="9:9" ht="12.95" customHeight="1">
      <c r="I1045" s="79"/>
    </row>
    <row r="1046" spans="9:9" ht="12.95" customHeight="1">
      <c r="I1046" s="79"/>
    </row>
    <row r="1047" spans="9:9" ht="12.95" customHeight="1">
      <c r="I1047" s="79"/>
    </row>
    <row r="1048" spans="9:9" ht="12.95" customHeight="1">
      <c r="I1048" s="79"/>
    </row>
    <row r="1049" spans="9:9" ht="12.95" customHeight="1">
      <c r="I1049" s="79"/>
    </row>
    <row r="1050" spans="9:9" ht="12.95" customHeight="1">
      <c r="I1050" s="79"/>
    </row>
    <row r="1051" spans="9:9" ht="12.95" customHeight="1">
      <c r="I1051" s="79"/>
    </row>
    <row r="1052" spans="9:9" ht="12.95" customHeight="1">
      <c r="I1052" s="79"/>
    </row>
    <row r="1053" spans="9:9" ht="12.95" customHeight="1">
      <c r="I1053" s="79"/>
    </row>
    <row r="1054" spans="9:9" ht="12.95" customHeight="1">
      <c r="I1054" s="79"/>
    </row>
    <row r="1055" spans="9:9" ht="12.95" customHeight="1">
      <c r="I1055" s="79"/>
    </row>
    <row r="1056" spans="9:9" ht="12.95" customHeight="1">
      <c r="I1056" s="79"/>
    </row>
    <row r="1057" spans="9:9" ht="12.95" customHeight="1">
      <c r="I1057" s="79"/>
    </row>
    <row r="1058" spans="9:9" ht="12.95" customHeight="1">
      <c r="I1058" s="79"/>
    </row>
    <row r="1059" spans="9:9" ht="12.95" customHeight="1">
      <c r="I1059" s="79"/>
    </row>
    <row r="1060" spans="9:9" ht="12.95" customHeight="1">
      <c r="I1060" s="79"/>
    </row>
    <row r="1061" spans="9:9" ht="12.95" customHeight="1">
      <c r="I1061" s="79"/>
    </row>
    <row r="1062" spans="9:9" ht="12.95" customHeight="1">
      <c r="I1062" s="79"/>
    </row>
    <row r="1063" spans="9:9" ht="12.95" customHeight="1">
      <c r="I1063" s="79"/>
    </row>
    <row r="1064" spans="9:9" ht="12.95" customHeight="1">
      <c r="I1064" s="79"/>
    </row>
    <row r="1065" spans="9:9" ht="12.95" customHeight="1">
      <c r="I1065" s="79"/>
    </row>
    <row r="1066" spans="9:9" ht="12.95" customHeight="1">
      <c r="I1066" s="79"/>
    </row>
    <row r="1067" spans="9:9" ht="12.95" customHeight="1">
      <c r="I1067" s="79"/>
    </row>
    <row r="1068" spans="9:9" ht="12.95" customHeight="1">
      <c r="I1068" s="79"/>
    </row>
    <row r="1069" spans="9:9" ht="12.95" customHeight="1">
      <c r="I1069" s="79"/>
    </row>
    <row r="1070" spans="9:9" ht="12.95" customHeight="1">
      <c r="I1070" s="79"/>
    </row>
    <row r="1071" spans="9:9" ht="12.95" customHeight="1">
      <c r="I1071" s="79"/>
    </row>
    <row r="1072" spans="9:9" ht="12.95" customHeight="1">
      <c r="I1072" s="79"/>
    </row>
    <row r="1073" spans="9:9" ht="12.95" customHeight="1">
      <c r="I1073" s="79"/>
    </row>
    <row r="1074" spans="9:9" ht="12.95" customHeight="1">
      <c r="I1074" s="79"/>
    </row>
    <row r="1075" spans="9:9" ht="12.95" customHeight="1">
      <c r="I1075" s="79"/>
    </row>
    <row r="1076" spans="9:9" ht="12.95" customHeight="1">
      <c r="I1076" s="79"/>
    </row>
    <row r="1077" spans="9:9" ht="12.95" customHeight="1">
      <c r="I1077" s="79"/>
    </row>
    <row r="1078" spans="9:9" ht="12.95" customHeight="1">
      <c r="I1078" s="79"/>
    </row>
    <row r="1079" spans="9:9" ht="12.95" customHeight="1">
      <c r="I1079" s="79"/>
    </row>
    <row r="1080" spans="9:9" ht="12.95" customHeight="1">
      <c r="I1080" s="79"/>
    </row>
    <row r="1081" spans="9:9" ht="12.95" customHeight="1">
      <c r="I1081" s="79"/>
    </row>
    <row r="1082" spans="9:9" ht="12.95" customHeight="1">
      <c r="I1082" s="79"/>
    </row>
    <row r="1083" spans="9:9" ht="12.95" customHeight="1">
      <c r="I1083" s="79"/>
    </row>
    <row r="1084" spans="9:9" ht="12.95" customHeight="1">
      <c r="I1084" s="79"/>
    </row>
    <row r="1085" spans="9:9" ht="12.95" customHeight="1">
      <c r="I1085" s="79"/>
    </row>
    <row r="1086" spans="9:9" ht="12.95" customHeight="1">
      <c r="I1086" s="79"/>
    </row>
    <row r="1087" spans="9:9" ht="12.95" customHeight="1">
      <c r="I1087" s="79"/>
    </row>
    <row r="1088" spans="9:9" ht="12.95" customHeight="1">
      <c r="I1088" s="79"/>
    </row>
    <row r="1089" spans="9:9" ht="12.95" customHeight="1">
      <c r="I1089" s="79"/>
    </row>
    <row r="1090" spans="9:9" ht="12.95" customHeight="1">
      <c r="I1090" s="79"/>
    </row>
    <row r="1091" spans="9:9" ht="12.95" customHeight="1">
      <c r="I1091" s="79"/>
    </row>
    <row r="1092" spans="9:9" ht="12.95" customHeight="1">
      <c r="I1092" s="79"/>
    </row>
    <row r="1093" spans="9:9" ht="12.95" customHeight="1">
      <c r="I1093" s="79"/>
    </row>
    <row r="1094" spans="9:9" ht="12.95" customHeight="1">
      <c r="I1094" s="79"/>
    </row>
    <row r="1095" spans="9:9" ht="12.95" customHeight="1">
      <c r="I1095" s="79"/>
    </row>
    <row r="1096" spans="9:9" ht="12.95" customHeight="1">
      <c r="I1096" s="79"/>
    </row>
    <row r="1097" spans="9:9" ht="12.95" customHeight="1">
      <c r="I1097" s="79"/>
    </row>
    <row r="1098" spans="9:9" ht="12.95" customHeight="1">
      <c r="I1098" s="79"/>
    </row>
    <row r="1099" spans="9:9" ht="12.95" customHeight="1">
      <c r="I1099" s="79"/>
    </row>
    <row r="1100" spans="9:9" ht="12.95" customHeight="1">
      <c r="I1100" s="79"/>
    </row>
    <row r="1101" spans="9:9" ht="12.95" customHeight="1">
      <c r="I1101" s="79"/>
    </row>
    <row r="1102" spans="9:9" ht="12.95" customHeight="1">
      <c r="I1102" s="79"/>
    </row>
    <row r="1103" spans="9:9" ht="12.95" customHeight="1">
      <c r="I1103" s="79"/>
    </row>
    <row r="1104" spans="9:9" ht="12.95" customHeight="1">
      <c r="I1104" s="79"/>
    </row>
    <row r="1105" spans="9:9" ht="12.95" customHeight="1">
      <c r="I1105" s="79"/>
    </row>
    <row r="1106" spans="9:9" ht="12.95" customHeight="1">
      <c r="I1106" s="79"/>
    </row>
    <row r="1107" spans="9:9" ht="12.95" customHeight="1">
      <c r="I1107" s="79"/>
    </row>
    <row r="1108" spans="9:9" ht="12.95" customHeight="1">
      <c r="I1108" s="79"/>
    </row>
    <row r="1109" spans="9:9" ht="12.95" customHeight="1">
      <c r="I1109" s="79"/>
    </row>
    <row r="1110" spans="9:9" ht="12.95" customHeight="1">
      <c r="I1110" s="79"/>
    </row>
    <row r="1111" spans="9:9" ht="12.95" customHeight="1">
      <c r="I1111" s="79"/>
    </row>
    <row r="1112" spans="9:9" ht="12.95" customHeight="1">
      <c r="I1112" s="79"/>
    </row>
    <row r="1113" spans="9:9" ht="12.95" customHeight="1">
      <c r="I1113" s="79"/>
    </row>
    <row r="1114" spans="9:9" ht="12.95" customHeight="1">
      <c r="I1114" s="79"/>
    </row>
    <row r="1115" spans="9:9" ht="12.95" customHeight="1">
      <c r="I1115" s="79"/>
    </row>
    <row r="1116" spans="9:9" ht="12.95" customHeight="1">
      <c r="I1116" s="79"/>
    </row>
    <row r="1117" spans="9:9" ht="12.95" customHeight="1">
      <c r="I1117" s="79"/>
    </row>
    <row r="1118" spans="9:9" ht="12.95" customHeight="1">
      <c r="I1118" s="79"/>
    </row>
    <row r="1119" spans="9:9" ht="12.95" customHeight="1">
      <c r="I1119" s="79"/>
    </row>
    <row r="1120" spans="9:9" ht="12.95" customHeight="1">
      <c r="I1120" s="79"/>
    </row>
    <row r="1121" spans="9:9" ht="12.95" customHeight="1">
      <c r="I1121" s="79"/>
    </row>
    <row r="1122" spans="9:9" ht="12.95" customHeight="1">
      <c r="I1122" s="79"/>
    </row>
    <row r="1123" spans="9:9" ht="12.95" customHeight="1">
      <c r="I1123" s="79"/>
    </row>
    <row r="1124" spans="9:9" ht="12.95" customHeight="1">
      <c r="I1124" s="79"/>
    </row>
    <row r="1125" spans="9:9" ht="12.95" customHeight="1">
      <c r="I1125" s="79"/>
    </row>
    <row r="1126" spans="9:9" ht="12.95" customHeight="1">
      <c r="I1126" s="79"/>
    </row>
    <row r="1127" spans="9:9" ht="12.95" customHeight="1">
      <c r="I1127" s="79"/>
    </row>
    <row r="1128" spans="9:9" ht="12.95" customHeight="1">
      <c r="I1128" s="79"/>
    </row>
    <row r="1129" spans="9:9" ht="12.95" customHeight="1">
      <c r="I1129" s="79"/>
    </row>
    <row r="1130" spans="9:9" ht="12.95" customHeight="1">
      <c r="I1130" s="79"/>
    </row>
    <row r="1131" spans="9:9" ht="12.95" customHeight="1">
      <c r="I1131" s="79"/>
    </row>
    <row r="1132" spans="9:9" ht="12.95" customHeight="1">
      <c r="I1132" s="79"/>
    </row>
    <row r="1133" spans="9:9" ht="12.95" customHeight="1">
      <c r="I1133" s="79"/>
    </row>
    <row r="1134" spans="9:9" ht="12.95" customHeight="1">
      <c r="I1134" s="79"/>
    </row>
    <row r="1135" spans="9:9" ht="12.95" customHeight="1">
      <c r="I1135" s="79"/>
    </row>
    <row r="1136" spans="9:9" ht="12.95" customHeight="1">
      <c r="I1136" s="79"/>
    </row>
    <row r="1137" spans="9:9" ht="12.95" customHeight="1">
      <c r="I1137" s="79"/>
    </row>
    <row r="1138" spans="9:9" ht="12.95" customHeight="1">
      <c r="I1138" s="79"/>
    </row>
    <row r="1139" spans="9:9" ht="12.95" customHeight="1">
      <c r="I1139" s="79"/>
    </row>
    <row r="1140" spans="9:9" ht="12.95" customHeight="1">
      <c r="I1140" s="79"/>
    </row>
    <row r="1141" spans="9:9" ht="12.95" customHeight="1">
      <c r="I1141" s="79"/>
    </row>
    <row r="1142" spans="9:9" ht="12.95" customHeight="1">
      <c r="I1142" s="79"/>
    </row>
    <row r="1143" spans="9:9" ht="12.95" customHeight="1">
      <c r="I1143" s="79"/>
    </row>
    <row r="1144" spans="9:9" ht="12.95" customHeight="1">
      <c r="I1144" s="79"/>
    </row>
    <row r="1145" spans="9:9" ht="12.95" customHeight="1">
      <c r="I1145" s="79"/>
    </row>
    <row r="1146" spans="9:9" ht="12.95" customHeight="1">
      <c r="I1146" s="79"/>
    </row>
    <row r="1147" spans="9:9" ht="12.95" customHeight="1">
      <c r="I1147" s="79"/>
    </row>
    <row r="1148" spans="9:9" ht="12.95" customHeight="1">
      <c r="I1148" s="79"/>
    </row>
    <row r="1149" spans="9:9" ht="12.95" customHeight="1">
      <c r="I1149" s="79"/>
    </row>
    <row r="1150" spans="9:9" ht="12.95" customHeight="1">
      <c r="I1150" s="79"/>
    </row>
    <row r="1151" spans="9:9" ht="12.95" customHeight="1">
      <c r="I1151" s="79"/>
    </row>
    <row r="1152" spans="9:9" ht="12.95" customHeight="1">
      <c r="I1152" s="79"/>
    </row>
    <row r="1153" spans="9:9" ht="12.95" customHeight="1">
      <c r="I1153" s="79"/>
    </row>
    <row r="1154" spans="9:9" ht="12.95" customHeight="1">
      <c r="I1154" s="79"/>
    </row>
    <row r="1155" spans="9:9" ht="12.95" customHeight="1">
      <c r="I1155" s="79"/>
    </row>
    <row r="1156" spans="9:9" ht="12.95" customHeight="1">
      <c r="I1156" s="79"/>
    </row>
    <row r="1157" spans="9:9" ht="12.95" customHeight="1">
      <c r="I1157" s="79"/>
    </row>
    <row r="1158" spans="9:9" ht="12.95" customHeight="1">
      <c r="I1158" s="79"/>
    </row>
    <row r="1159" spans="9:9" ht="12.95" customHeight="1">
      <c r="I1159" s="79"/>
    </row>
    <row r="1160" spans="9:9" ht="12.95" customHeight="1">
      <c r="I1160" s="79"/>
    </row>
    <row r="1161" spans="9:9" ht="12.95" customHeight="1">
      <c r="I1161" s="79"/>
    </row>
    <row r="1162" spans="9:9" ht="12.95" customHeight="1">
      <c r="I1162" s="79"/>
    </row>
    <row r="1163" spans="9:9" ht="12.95" customHeight="1">
      <c r="I1163" s="79"/>
    </row>
    <row r="1164" spans="9:9" ht="12.95" customHeight="1">
      <c r="I1164" s="79"/>
    </row>
    <row r="1165" spans="9:9" ht="12.95" customHeight="1">
      <c r="I1165" s="79"/>
    </row>
    <row r="1166" spans="9:9" ht="12.95" customHeight="1">
      <c r="I1166" s="79"/>
    </row>
    <row r="1167" spans="9:9" ht="12.95" customHeight="1">
      <c r="I1167" s="79"/>
    </row>
    <row r="1168" spans="9:9" ht="12.95" customHeight="1">
      <c r="I1168" s="79"/>
    </row>
    <row r="1169" spans="9:9" ht="12.95" customHeight="1">
      <c r="I1169" s="79"/>
    </row>
    <row r="1170" spans="9:9" ht="12.95" customHeight="1">
      <c r="I1170" s="79"/>
    </row>
    <row r="1171" spans="9:9" ht="12.95" customHeight="1">
      <c r="I1171" s="79"/>
    </row>
    <row r="1172" spans="9:9" ht="12.95" customHeight="1">
      <c r="I1172" s="79"/>
    </row>
    <row r="1173" spans="9:9" ht="12.95" customHeight="1">
      <c r="I1173" s="79"/>
    </row>
    <row r="1174" spans="9:9" ht="12.95" customHeight="1">
      <c r="I1174" s="79"/>
    </row>
    <row r="1175" spans="9:9" ht="12.95" customHeight="1">
      <c r="I1175" s="79"/>
    </row>
    <row r="1176" spans="9:9" ht="12.95" customHeight="1">
      <c r="I1176" s="79"/>
    </row>
    <row r="1177" spans="9:9" ht="12.95" customHeight="1">
      <c r="I1177" s="79"/>
    </row>
    <row r="1178" spans="9:9" ht="12.95" customHeight="1">
      <c r="I1178" s="79"/>
    </row>
    <row r="1179" spans="9:9" ht="12.95" customHeight="1">
      <c r="I1179" s="79"/>
    </row>
    <row r="1180" spans="9:9" ht="12.95" customHeight="1">
      <c r="I1180" s="79"/>
    </row>
    <row r="1181" spans="9:9" ht="12.95" customHeight="1">
      <c r="I1181" s="79"/>
    </row>
    <row r="1182" spans="9:9" ht="12.95" customHeight="1">
      <c r="I1182" s="79"/>
    </row>
    <row r="1183" spans="9:9" ht="12.95" customHeight="1">
      <c r="I1183" s="79"/>
    </row>
    <row r="1184" spans="9:9" ht="12.95" customHeight="1">
      <c r="I1184" s="79"/>
    </row>
    <row r="1185" spans="9:9" ht="12.95" customHeight="1">
      <c r="I1185" s="79"/>
    </row>
    <row r="1186" spans="9:9" ht="12.95" customHeight="1">
      <c r="I1186" s="79"/>
    </row>
    <row r="1187" spans="9:9" ht="12.95" customHeight="1">
      <c r="I1187" s="79"/>
    </row>
    <row r="1188" spans="9:9" ht="12.95" customHeight="1">
      <c r="I1188" s="79"/>
    </row>
    <row r="1189" spans="9:9" ht="12.95" customHeight="1">
      <c r="I1189" s="79"/>
    </row>
    <row r="1190" spans="9:9" ht="12.95" customHeight="1">
      <c r="I1190" s="79"/>
    </row>
    <row r="1191" spans="9:9" ht="12.95" customHeight="1">
      <c r="I1191" s="79"/>
    </row>
    <row r="1192" spans="9:9" ht="12.95" customHeight="1">
      <c r="I1192" s="79"/>
    </row>
    <row r="1193" spans="9:9" ht="12.95" customHeight="1">
      <c r="I1193" s="79"/>
    </row>
    <row r="1194" spans="9:9" ht="12.95" customHeight="1">
      <c r="I1194" s="79"/>
    </row>
    <row r="1195" spans="9:9" ht="12.95" customHeight="1">
      <c r="I1195" s="79"/>
    </row>
    <row r="1196" spans="9:9" ht="12.95" customHeight="1">
      <c r="I1196" s="79"/>
    </row>
    <row r="1197" spans="9:9" ht="12.95" customHeight="1">
      <c r="I1197" s="79"/>
    </row>
    <row r="1198" spans="9:9" ht="12.95" customHeight="1">
      <c r="I1198" s="79"/>
    </row>
    <row r="1199" spans="9:9" ht="12.95" customHeight="1">
      <c r="I1199" s="79"/>
    </row>
    <row r="1200" spans="9:9" ht="12.95" customHeight="1">
      <c r="I1200" s="79"/>
    </row>
    <row r="1201" spans="9:9" ht="12.95" customHeight="1">
      <c r="I1201" s="79"/>
    </row>
    <row r="1202" spans="9:9" ht="12.95" customHeight="1">
      <c r="I1202" s="79"/>
    </row>
    <row r="1203" spans="9:9" ht="12.95" customHeight="1">
      <c r="I1203" s="79"/>
    </row>
    <row r="1204" spans="9:9" ht="12.95" customHeight="1">
      <c r="I1204" s="79"/>
    </row>
    <row r="1205" spans="9:9" ht="12.95" customHeight="1">
      <c r="I1205" s="79"/>
    </row>
    <row r="1206" spans="9:9" ht="12.95" customHeight="1">
      <c r="I1206" s="79"/>
    </row>
    <row r="1207" spans="9:9" ht="12.95" customHeight="1">
      <c r="I1207" s="79"/>
    </row>
    <row r="1208" spans="9:9" ht="12.95" customHeight="1">
      <c r="I1208" s="79"/>
    </row>
    <row r="1209" spans="9:9" ht="12.95" customHeight="1">
      <c r="I1209" s="79"/>
    </row>
    <row r="1210" spans="9:9" ht="12.95" customHeight="1">
      <c r="I1210" s="79"/>
    </row>
    <row r="1211" spans="9:9" ht="12.95" customHeight="1">
      <c r="I1211" s="79"/>
    </row>
    <row r="1212" spans="9:9" ht="12.95" customHeight="1">
      <c r="I1212" s="79"/>
    </row>
    <row r="1213" spans="9:9" ht="12.95" customHeight="1">
      <c r="I1213" s="79"/>
    </row>
    <row r="1214" spans="9:9" ht="12.95" customHeight="1">
      <c r="I1214" s="79"/>
    </row>
    <row r="1215" spans="9:9" ht="12.95" customHeight="1">
      <c r="I1215" s="79"/>
    </row>
    <row r="1216" spans="9:9" ht="12.95" customHeight="1">
      <c r="I1216" s="79"/>
    </row>
    <row r="1217" spans="9:9" ht="12.95" customHeight="1">
      <c r="I1217" s="79"/>
    </row>
    <row r="1218" spans="9:9" ht="12.95" customHeight="1">
      <c r="I1218" s="79"/>
    </row>
    <row r="1219" spans="9:9" ht="12.95" customHeight="1">
      <c r="I1219" s="79"/>
    </row>
    <row r="1220" spans="9:9" ht="12.95" customHeight="1">
      <c r="I1220" s="79"/>
    </row>
    <row r="1221" spans="9:9" ht="12.95" customHeight="1">
      <c r="I1221" s="79"/>
    </row>
    <row r="1222" spans="9:9" ht="12.95" customHeight="1">
      <c r="I1222" s="79"/>
    </row>
    <row r="1223" spans="9:9" ht="12.95" customHeight="1">
      <c r="I1223" s="79"/>
    </row>
    <row r="1224" spans="9:9" ht="12.95" customHeight="1">
      <c r="I1224" s="79"/>
    </row>
    <row r="1225" spans="9:9" ht="12.95" customHeight="1">
      <c r="I1225" s="79"/>
    </row>
    <row r="1226" spans="9:9" ht="12.95" customHeight="1">
      <c r="I1226" s="79"/>
    </row>
    <row r="1227" spans="9:9" ht="12.95" customHeight="1">
      <c r="I1227" s="79"/>
    </row>
    <row r="1228" spans="9:9" ht="12.95" customHeight="1">
      <c r="I1228" s="79"/>
    </row>
    <row r="1229" spans="9:9" ht="12.95" customHeight="1">
      <c r="I1229" s="79"/>
    </row>
    <row r="1230" spans="9:9" ht="12.95" customHeight="1">
      <c r="I1230" s="79"/>
    </row>
    <row r="1231" spans="9:9" ht="12.95" customHeight="1">
      <c r="I1231" s="79"/>
    </row>
    <row r="1232" spans="9:9" ht="12.95" customHeight="1">
      <c r="I1232" s="79"/>
    </row>
    <row r="1233" spans="9:9" ht="12.95" customHeight="1">
      <c r="I1233" s="79"/>
    </row>
    <row r="1234" spans="9:9" ht="12.95" customHeight="1">
      <c r="I1234" s="79"/>
    </row>
    <row r="1235" spans="9:9" ht="12.95" customHeight="1">
      <c r="I1235" s="79"/>
    </row>
    <row r="1236" spans="9:9" ht="12.95" customHeight="1">
      <c r="I1236" s="79"/>
    </row>
    <row r="1237" spans="9:9" ht="12.95" customHeight="1">
      <c r="I1237" s="79"/>
    </row>
    <row r="1238" spans="9:9" ht="12.95" customHeight="1">
      <c r="I1238" s="79"/>
    </row>
    <row r="1239" spans="9:9" ht="12.95" customHeight="1">
      <c r="I1239" s="79"/>
    </row>
    <row r="1240" spans="9:9" ht="12.95" customHeight="1">
      <c r="I1240" s="79"/>
    </row>
    <row r="1241" spans="9:9" ht="12.95" customHeight="1">
      <c r="I1241" s="79"/>
    </row>
    <row r="1242" spans="9:9" ht="12.95" customHeight="1">
      <c r="I1242" s="79"/>
    </row>
    <row r="1243" spans="9:9" ht="12.95" customHeight="1">
      <c r="I1243" s="79"/>
    </row>
    <row r="1244" spans="9:9" ht="12.95" customHeight="1">
      <c r="I1244" s="79"/>
    </row>
    <row r="1245" spans="9:9" ht="12.95" customHeight="1">
      <c r="I1245" s="79"/>
    </row>
    <row r="1246" spans="9:9" ht="12.95" customHeight="1">
      <c r="I1246" s="79"/>
    </row>
    <row r="1247" spans="9:9" ht="12.95" customHeight="1">
      <c r="I1247" s="79"/>
    </row>
    <row r="1248" spans="9:9" ht="12.95" customHeight="1">
      <c r="I1248" s="79"/>
    </row>
    <row r="1249" spans="9:9" ht="12.95" customHeight="1">
      <c r="I1249" s="79"/>
    </row>
    <row r="1250" spans="9:9" ht="12.95" customHeight="1">
      <c r="I1250" s="79"/>
    </row>
    <row r="1251" spans="9:9" ht="12.95" customHeight="1">
      <c r="I1251" s="79"/>
    </row>
    <row r="1252" spans="9:9" ht="12.95" customHeight="1">
      <c r="I1252" s="79"/>
    </row>
    <row r="1253" spans="9:9" ht="12.95" customHeight="1">
      <c r="I1253" s="79"/>
    </row>
    <row r="1254" spans="9:9" ht="12.95" customHeight="1">
      <c r="I1254" s="79"/>
    </row>
    <row r="1255" spans="9:9" ht="12.95" customHeight="1">
      <c r="I1255" s="79"/>
    </row>
    <row r="1256" spans="9:9" ht="12.95" customHeight="1">
      <c r="I1256" s="79"/>
    </row>
    <row r="1257" spans="9:9" ht="12.95" customHeight="1">
      <c r="I1257" s="79"/>
    </row>
    <row r="1258" spans="9:9" ht="12.95" customHeight="1">
      <c r="I1258" s="79"/>
    </row>
    <row r="1259" spans="9:9" ht="12.95" customHeight="1">
      <c r="I1259" s="79"/>
    </row>
    <row r="1260" spans="9:9" ht="12.95" customHeight="1">
      <c r="I1260" s="79"/>
    </row>
    <row r="1261" spans="9:9" ht="12.95" customHeight="1">
      <c r="I1261" s="79"/>
    </row>
    <row r="1262" spans="9:9" ht="12.95" customHeight="1">
      <c r="I1262" s="79"/>
    </row>
    <row r="1263" spans="9:9" ht="12.95" customHeight="1">
      <c r="I1263" s="79"/>
    </row>
    <row r="1264" spans="9:9" ht="12.95" customHeight="1">
      <c r="I1264" s="79"/>
    </row>
    <row r="1265" spans="9:9" ht="12.95" customHeight="1">
      <c r="I1265" s="79"/>
    </row>
    <row r="1266" spans="9:9" ht="12.95" customHeight="1">
      <c r="I1266" s="79"/>
    </row>
    <row r="1267" spans="9:9" ht="12.95" customHeight="1">
      <c r="I1267" s="79"/>
    </row>
    <row r="1268" spans="9:9" ht="12.95" customHeight="1">
      <c r="I1268" s="79"/>
    </row>
    <row r="1269" spans="9:9" ht="12.95" customHeight="1">
      <c r="I1269" s="79"/>
    </row>
    <row r="1270" spans="9:9" ht="12.95" customHeight="1">
      <c r="I1270" s="79"/>
    </row>
    <row r="1271" spans="9:9" ht="12.95" customHeight="1">
      <c r="I1271" s="79"/>
    </row>
    <row r="1272" spans="9:9" ht="12.95" customHeight="1">
      <c r="I1272" s="79"/>
    </row>
    <row r="1273" spans="9:9" ht="12.95" customHeight="1">
      <c r="I1273" s="79"/>
    </row>
    <row r="1274" spans="9:9" ht="12.95" customHeight="1">
      <c r="I1274" s="79"/>
    </row>
    <row r="1275" spans="9:9" ht="12.95" customHeight="1">
      <c r="I1275" s="79"/>
    </row>
    <row r="1276" spans="9:9" ht="12.95" customHeight="1">
      <c r="I1276" s="79"/>
    </row>
    <row r="1277" spans="9:9" ht="12.95" customHeight="1">
      <c r="I1277" s="79"/>
    </row>
    <row r="1278" spans="9:9" ht="12.95" customHeight="1">
      <c r="I1278" s="79"/>
    </row>
    <row r="1279" spans="9:9" ht="12.95" customHeight="1">
      <c r="I1279" s="79"/>
    </row>
    <row r="1280" spans="9:9" ht="12.95" customHeight="1">
      <c r="I1280" s="79"/>
    </row>
    <row r="1281" spans="9:9" ht="12.95" customHeight="1">
      <c r="I1281" s="79"/>
    </row>
    <row r="1282" spans="9:9" ht="12.95" customHeight="1">
      <c r="I1282" s="79"/>
    </row>
    <row r="1283" spans="9:9" ht="12.95" customHeight="1">
      <c r="I1283" s="79"/>
    </row>
    <row r="1284" spans="9:9" ht="12.95" customHeight="1">
      <c r="I1284" s="79"/>
    </row>
    <row r="1285" spans="9:9" ht="12.95" customHeight="1">
      <c r="I1285" s="79"/>
    </row>
    <row r="1286" spans="9:9" ht="12.95" customHeight="1">
      <c r="I1286" s="79"/>
    </row>
    <row r="1287" spans="9:9" ht="12.95" customHeight="1">
      <c r="I1287" s="79"/>
    </row>
    <row r="1288" spans="9:9" ht="12.95" customHeight="1">
      <c r="I1288" s="79"/>
    </row>
    <row r="1289" spans="9:9" ht="12.95" customHeight="1">
      <c r="I1289" s="79"/>
    </row>
    <row r="1290" spans="9:9" ht="12.95" customHeight="1">
      <c r="I1290" s="79"/>
    </row>
    <row r="1291" spans="9:9" ht="12.95" customHeight="1">
      <c r="I1291" s="79"/>
    </row>
    <row r="1292" spans="9:9" ht="12.95" customHeight="1">
      <c r="I1292" s="79"/>
    </row>
    <row r="1293" spans="9:9" ht="12.95" customHeight="1">
      <c r="I1293" s="79"/>
    </row>
    <row r="1294" spans="9:9" ht="12.95" customHeight="1">
      <c r="I1294" s="79"/>
    </row>
    <row r="1295" spans="9:9" ht="12.95" customHeight="1">
      <c r="I1295" s="79"/>
    </row>
    <row r="1296" spans="9:9" ht="12.95" customHeight="1">
      <c r="I1296" s="79"/>
    </row>
    <row r="1297" spans="9:9" ht="12.95" customHeight="1">
      <c r="I1297" s="79"/>
    </row>
    <row r="1298" spans="9:9" ht="12.95" customHeight="1">
      <c r="I1298" s="79"/>
    </row>
    <row r="1299" spans="9:9" ht="12.95" customHeight="1">
      <c r="I1299" s="79"/>
    </row>
    <row r="1300" spans="9:9" ht="12.95" customHeight="1">
      <c r="I1300" s="79"/>
    </row>
    <row r="1301" spans="9:9" ht="12.95" customHeight="1">
      <c r="I1301" s="79"/>
    </row>
    <row r="1302" spans="9:9" ht="12.95" customHeight="1">
      <c r="I1302" s="79"/>
    </row>
    <row r="1303" spans="9:9" ht="12.95" customHeight="1">
      <c r="I1303" s="79"/>
    </row>
    <row r="1304" spans="9:9" ht="12.95" customHeight="1">
      <c r="I1304" s="79"/>
    </row>
    <row r="1305" spans="9:9" ht="12.95" customHeight="1">
      <c r="I1305" s="79"/>
    </row>
    <row r="1306" spans="9:9" ht="12.95" customHeight="1">
      <c r="I1306" s="79"/>
    </row>
    <row r="1307" spans="9:9" ht="12.95" customHeight="1">
      <c r="I1307" s="79"/>
    </row>
    <row r="1308" spans="9:9" ht="12.95" customHeight="1">
      <c r="I1308" s="79"/>
    </row>
    <row r="1309" spans="9:9" ht="12.95" customHeight="1">
      <c r="I1309" s="79"/>
    </row>
    <row r="1310" spans="9:9" ht="12.95" customHeight="1">
      <c r="I1310" s="79"/>
    </row>
    <row r="1311" spans="9:9" ht="12.95" customHeight="1">
      <c r="I1311" s="79"/>
    </row>
    <row r="1312" spans="9:9" ht="12.95" customHeight="1">
      <c r="I1312" s="79"/>
    </row>
    <row r="1313" spans="9:9" ht="12.95" customHeight="1">
      <c r="I1313" s="79"/>
    </row>
    <row r="1314" spans="9:9" ht="12.95" customHeight="1">
      <c r="I1314" s="79"/>
    </row>
    <row r="1315" spans="9:9" ht="12.95" customHeight="1">
      <c r="I1315" s="79"/>
    </row>
    <row r="1316" spans="9:9" ht="12.95" customHeight="1">
      <c r="I1316" s="79"/>
    </row>
    <row r="1317" spans="9:9" ht="12.95" customHeight="1">
      <c r="I1317" s="79"/>
    </row>
    <row r="1318" spans="9:9" ht="12.95" customHeight="1">
      <c r="I1318" s="79"/>
    </row>
    <row r="1319" spans="9:9" ht="12.95" customHeight="1">
      <c r="I1319" s="79"/>
    </row>
    <row r="1320" spans="9:9" ht="12.95" customHeight="1">
      <c r="I1320" s="79"/>
    </row>
    <row r="1321" spans="9:9" ht="12.95" customHeight="1">
      <c r="I1321" s="79"/>
    </row>
    <row r="1322" spans="9:9" ht="12.95" customHeight="1">
      <c r="I1322" s="79"/>
    </row>
    <row r="1323" spans="9:9" ht="12.95" customHeight="1">
      <c r="I1323" s="79"/>
    </row>
    <row r="1324" spans="9:9" ht="12.95" customHeight="1">
      <c r="I1324" s="79"/>
    </row>
    <row r="1325" spans="9:9" ht="12.95" customHeight="1">
      <c r="I1325" s="79"/>
    </row>
    <row r="1326" spans="9:9" ht="12.95" customHeight="1">
      <c r="I1326" s="79"/>
    </row>
    <row r="1327" spans="9:9" ht="12.95" customHeight="1">
      <c r="I1327" s="79"/>
    </row>
    <row r="1328" spans="9:9" ht="12.95" customHeight="1">
      <c r="I1328" s="79"/>
    </row>
    <row r="1329" spans="9:9" ht="12.95" customHeight="1">
      <c r="I1329" s="79"/>
    </row>
    <row r="1330" spans="9:9" ht="12.95" customHeight="1">
      <c r="I1330" s="79"/>
    </row>
    <row r="1331" spans="9:9" ht="12.95" customHeight="1">
      <c r="I1331" s="79"/>
    </row>
    <row r="1332" spans="9:9" ht="12.95" customHeight="1">
      <c r="I1332" s="79"/>
    </row>
    <row r="1333" spans="9:9" ht="12.95" customHeight="1">
      <c r="I1333" s="79"/>
    </row>
    <row r="1334" spans="9:9" ht="12.95" customHeight="1">
      <c r="I1334" s="79"/>
    </row>
    <row r="1335" spans="9:9" ht="12.95" customHeight="1">
      <c r="I1335" s="79"/>
    </row>
    <row r="1336" spans="9:9" ht="12.95" customHeight="1">
      <c r="I1336" s="79"/>
    </row>
    <row r="1337" spans="9:9" ht="12.95" customHeight="1">
      <c r="I1337" s="79"/>
    </row>
    <row r="1338" spans="9:9" ht="12.95" customHeight="1">
      <c r="I1338" s="79"/>
    </row>
    <row r="1339" spans="9:9" ht="12.95" customHeight="1">
      <c r="I1339" s="79"/>
    </row>
    <row r="1340" spans="9:9" ht="12.95" customHeight="1">
      <c r="I1340" s="79"/>
    </row>
    <row r="1341" spans="9:9" ht="12.95" customHeight="1">
      <c r="I1341" s="79"/>
    </row>
    <row r="1342" spans="9:9" ht="12.95" customHeight="1">
      <c r="I1342" s="79"/>
    </row>
    <row r="1343" spans="9:9" ht="12.95" customHeight="1">
      <c r="I1343" s="79"/>
    </row>
    <row r="1344" spans="9:9" ht="12.95" customHeight="1">
      <c r="I1344" s="79"/>
    </row>
    <row r="1345" spans="9:9" ht="12.95" customHeight="1">
      <c r="I1345" s="79"/>
    </row>
    <row r="1346" spans="9:9" ht="12.95" customHeight="1">
      <c r="I1346" s="79"/>
    </row>
    <row r="1347" spans="9:9" ht="12.95" customHeight="1">
      <c r="I1347" s="79"/>
    </row>
    <row r="1348" spans="9:9" ht="12.95" customHeight="1">
      <c r="I1348" s="79"/>
    </row>
    <row r="1349" spans="9:9" ht="12.95" customHeight="1">
      <c r="I1349" s="79"/>
    </row>
    <row r="1350" spans="9:9" ht="12.95" customHeight="1">
      <c r="I1350" s="79"/>
    </row>
    <row r="1351" spans="9:9" ht="12.95" customHeight="1">
      <c r="I1351" s="79"/>
    </row>
    <row r="1352" spans="9:9" ht="12.95" customHeight="1">
      <c r="I1352" s="79"/>
    </row>
    <row r="1353" spans="9:9" ht="12.95" customHeight="1">
      <c r="I1353" s="79"/>
    </row>
    <row r="1354" spans="9:9" ht="12.95" customHeight="1">
      <c r="I1354" s="79"/>
    </row>
    <row r="1355" spans="9:9" ht="12.95" customHeight="1">
      <c r="I1355" s="79"/>
    </row>
    <row r="1356" spans="9:9" ht="12.95" customHeight="1">
      <c r="I1356" s="79"/>
    </row>
    <row r="1357" spans="9:9" ht="12.95" customHeight="1">
      <c r="I1357" s="79"/>
    </row>
    <row r="1358" spans="9:9" ht="12.95" customHeight="1">
      <c r="I1358" s="79"/>
    </row>
    <row r="1359" spans="9:9" ht="12.95" customHeight="1">
      <c r="I1359" s="79"/>
    </row>
    <row r="1360" spans="9:9" ht="12.95" customHeight="1">
      <c r="I1360" s="79"/>
    </row>
    <row r="1361" spans="9:9" ht="12.95" customHeight="1">
      <c r="I1361" s="79"/>
    </row>
    <row r="1362" spans="9:9" ht="12.95" customHeight="1">
      <c r="I1362" s="79"/>
    </row>
    <row r="1363" spans="9:9" ht="12.95" customHeight="1">
      <c r="I1363" s="79"/>
    </row>
    <row r="1364" spans="9:9" ht="12.95" customHeight="1">
      <c r="I1364" s="79"/>
    </row>
    <row r="1365" spans="9:9" ht="12.95" customHeight="1">
      <c r="I1365" s="79"/>
    </row>
    <row r="1366" spans="9:9" ht="12.95" customHeight="1">
      <c r="I1366" s="79"/>
    </row>
    <row r="1367" spans="9:9" ht="12.95" customHeight="1">
      <c r="I1367" s="79"/>
    </row>
    <row r="1368" spans="9:9" ht="12.95" customHeight="1">
      <c r="I1368" s="79"/>
    </row>
    <row r="1369" spans="9:9" ht="12.95" customHeight="1">
      <c r="I1369" s="79"/>
    </row>
    <row r="1370" spans="9:9" ht="12.95" customHeight="1">
      <c r="I1370" s="79"/>
    </row>
    <row r="1371" spans="9:9" ht="12.95" customHeight="1">
      <c r="I1371" s="79"/>
    </row>
    <row r="1372" spans="9:9" ht="12.95" customHeight="1">
      <c r="I1372" s="79"/>
    </row>
    <row r="1373" spans="9:9" ht="12.95" customHeight="1">
      <c r="I1373" s="79"/>
    </row>
    <row r="1374" spans="9:9" ht="12.95" customHeight="1">
      <c r="I1374" s="79"/>
    </row>
    <row r="1375" spans="9:9" ht="12.95" customHeight="1">
      <c r="I1375" s="79"/>
    </row>
    <row r="1376" spans="9:9" ht="12.95" customHeight="1">
      <c r="I1376" s="79"/>
    </row>
    <row r="1377" spans="9:9" ht="12.95" customHeight="1">
      <c r="I1377" s="79"/>
    </row>
    <row r="1378" spans="9:9" ht="12.95" customHeight="1">
      <c r="I1378" s="79"/>
    </row>
    <row r="1379" spans="9:9" ht="12.95" customHeight="1">
      <c r="I1379" s="79"/>
    </row>
    <row r="1380" spans="9:9" ht="12.95" customHeight="1">
      <c r="I1380" s="79"/>
    </row>
    <row r="1381" spans="9:9" ht="12.95" customHeight="1">
      <c r="I1381" s="79"/>
    </row>
    <row r="1382" spans="9:9" ht="12.95" customHeight="1">
      <c r="I1382" s="79"/>
    </row>
    <row r="1383" spans="9:9" ht="12.95" customHeight="1">
      <c r="I1383" s="79"/>
    </row>
    <row r="1384" spans="9:9" ht="12.95" customHeight="1">
      <c r="I1384" s="79"/>
    </row>
    <row r="1385" spans="9:9" ht="12.95" customHeight="1">
      <c r="I1385" s="79"/>
    </row>
    <row r="1386" spans="9:9" ht="12.95" customHeight="1">
      <c r="I1386" s="79"/>
    </row>
    <row r="1387" spans="9:9" ht="12.95" customHeight="1">
      <c r="I1387" s="79"/>
    </row>
    <row r="1388" spans="9:9" ht="12.95" customHeight="1">
      <c r="I1388" s="79"/>
    </row>
    <row r="1389" spans="9:9" ht="12.95" customHeight="1">
      <c r="I1389" s="79"/>
    </row>
    <row r="1390" spans="9:9" ht="12.95" customHeight="1">
      <c r="I1390" s="79"/>
    </row>
    <row r="1391" spans="9:9" ht="12.95" customHeight="1">
      <c r="I1391" s="79"/>
    </row>
    <row r="1392" spans="9:9" ht="12.95" customHeight="1">
      <c r="I1392" s="79"/>
    </row>
    <row r="1393" spans="9:9" ht="12.95" customHeight="1">
      <c r="I1393" s="79"/>
    </row>
    <row r="1394" spans="9:9" ht="12.95" customHeight="1">
      <c r="I1394" s="79"/>
    </row>
    <row r="1395" spans="9:9" ht="12.95" customHeight="1">
      <c r="I1395" s="79"/>
    </row>
    <row r="1396" spans="9:9" ht="12.95" customHeight="1">
      <c r="I1396" s="79"/>
    </row>
    <row r="1397" spans="9:9" ht="12.95" customHeight="1">
      <c r="I1397" s="79"/>
    </row>
    <row r="1398" spans="9:9" ht="12.95" customHeight="1">
      <c r="I1398" s="79"/>
    </row>
    <row r="1399" spans="9:9" ht="12.95" customHeight="1">
      <c r="I1399" s="79"/>
    </row>
    <row r="1400" spans="9:9" ht="12.95" customHeight="1">
      <c r="I1400" s="79"/>
    </row>
    <row r="1401" spans="9:9" ht="12.95" customHeight="1">
      <c r="I1401" s="79"/>
    </row>
    <row r="1402" spans="9:9" ht="12.95" customHeight="1">
      <c r="I1402" s="79"/>
    </row>
    <row r="1403" spans="9:9" ht="12.95" customHeight="1">
      <c r="I1403" s="79"/>
    </row>
    <row r="1404" spans="9:9" ht="12.95" customHeight="1">
      <c r="I1404" s="79"/>
    </row>
    <row r="1405" spans="9:9" ht="12.95" customHeight="1">
      <c r="I1405" s="79"/>
    </row>
    <row r="1406" spans="9:9" ht="12.95" customHeight="1">
      <c r="I1406" s="79"/>
    </row>
    <row r="1407" spans="9:9" ht="12.95" customHeight="1">
      <c r="I1407" s="79"/>
    </row>
    <row r="1408" spans="9:9" ht="12.95" customHeight="1">
      <c r="I1408" s="79"/>
    </row>
    <row r="1409" spans="9:9" ht="12.95" customHeight="1">
      <c r="I1409" s="79"/>
    </row>
    <row r="1410" spans="9:9" ht="12.95" customHeight="1">
      <c r="I1410" s="79"/>
    </row>
    <row r="1411" spans="9:9" ht="12.95" customHeight="1">
      <c r="I1411" s="79"/>
    </row>
    <row r="1412" spans="9:9" ht="12.95" customHeight="1">
      <c r="I1412" s="79"/>
    </row>
    <row r="1413" spans="9:9" ht="12.95" customHeight="1">
      <c r="I1413" s="79"/>
    </row>
    <row r="1414" spans="9:9" ht="12.95" customHeight="1">
      <c r="I1414" s="79"/>
    </row>
    <row r="1415" spans="9:9" ht="12.95" customHeight="1">
      <c r="I1415" s="79"/>
    </row>
    <row r="1416" spans="9:9" ht="12.95" customHeight="1">
      <c r="I1416" s="79"/>
    </row>
    <row r="1417" spans="9:9" ht="12.95" customHeight="1">
      <c r="I1417" s="79"/>
    </row>
    <row r="1418" spans="9:9" ht="12.95" customHeight="1">
      <c r="I1418" s="79"/>
    </row>
    <row r="1419" spans="9:9" ht="12.95" customHeight="1">
      <c r="I1419" s="79"/>
    </row>
    <row r="1420" spans="9:9" ht="12.95" customHeight="1">
      <c r="I1420" s="79"/>
    </row>
    <row r="1421" spans="9:9" ht="12.95" customHeight="1">
      <c r="I1421" s="79"/>
    </row>
    <row r="1422" spans="9:9" ht="12.95" customHeight="1">
      <c r="I1422" s="79"/>
    </row>
    <row r="1423" spans="9:9" ht="12.95" customHeight="1">
      <c r="I1423" s="79"/>
    </row>
    <row r="1424" spans="9:9" ht="12.95" customHeight="1">
      <c r="I1424" s="79"/>
    </row>
    <row r="1425" spans="9:9" ht="12.95" customHeight="1">
      <c r="I1425" s="79"/>
    </row>
    <row r="1426" spans="9:9" ht="12.95" customHeight="1">
      <c r="I1426" s="79"/>
    </row>
    <row r="1427" spans="9:9" ht="12.95" customHeight="1">
      <c r="I1427" s="79"/>
    </row>
    <row r="1428" spans="9:9" ht="12.95" customHeight="1">
      <c r="I1428" s="79"/>
    </row>
    <row r="1429" spans="9:9" ht="12.95" customHeight="1">
      <c r="I1429" s="79"/>
    </row>
    <row r="1430" spans="9:9" ht="12.95" customHeight="1">
      <c r="I1430" s="79"/>
    </row>
    <row r="1431" spans="9:9" ht="12.95" customHeight="1">
      <c r="I1431" s="79"/>
    </row>
    <row r="1432" spans="9:9" ht="12.95" customHeight="1">
      <c r="I1432" s="79"/>
    </row>
    <row r="1433" spans="9:9" ht="12.95" customHeight="1">
      <c r="I1433" s="79"/>
    </row>
    <row r="1434" spans="9:9" ht="12.95" customHeight="1">
      <c r="I1434" s="79"/>
    </row>
    <row r="1435" spans="9:9" ht="12.95" customHeight="1">
      <c r="I1435" s="79"/>
    </row>
    <row r="1436" spans="9:9" ht="12.95" customHeight="1">
      <c r="I1436" s="79"/>
    </row>
    <row r="1437" spans="9:9" ht="12.95" customHeight="1">
      <c r="I1437" s="79"/>
    </row>
    <row r="1438" spans="9:9" ht="12.95" customHeight="1">
      <c r="I1438" s="79"/>
    </row>
    <row r="1439" spans="9:9" ht="12.95" customHeight="1">
      <c r="I1439" s="79"/>
    </row>
    <row r="1440" spans="9:9" ht="12.95" customHeight="1">
      <c r="I1440" s="79"/>
    </row>
    <row r="1441" spans="9:9" ht="12.95" customHeight="1">
      <c r="I1441" s="79"/>
    </row>
    <row r="1442" spans="9:9" ht="12.95" customHeight="1">
      <c r="I1442" s="79"/>
    </row>
    <row r="1443" spans="9:9" ht="12.95" customHeight="1">
      <c r="I1443" s="79"/>
    </row>
    <row r="1444" spans="9:9" ht="12.95" customHeight="1">
      <c r="I1444" s="79"/>
    </row>
    <row r="1445" spans="9:9" ht="12.95" customHeight="1">
      <c r="I1445" s="79"/>
    </row>
    <row r="1446" spans="9:9" ht="12.95" customHeight="1">
      <c r="I1446" s="79"/>
    </row>
    <row r="1447" spans="9:9" ht="12.95" customHeight="1">
      <c r="I1447" s="79"/>
    </row>
    <row r="1448" spans="9:9" ht="12.95" customHeight="1">
      <c r="I1448" s="79"/>
    </row>
    <row r="1449" spans="9:9" ht="12.95" customHeight="1">
      <c r="I1449" s="79"/>
    </row>
    <row r="1450" spans="9:9" ht="12.95" customHeight="1">
      <c r="I1450" s="79"/>
    </row>
    <row r="1451" spans="9:9" ht="12.95" customHeight="1">
      <c r="I1451" s="79"/>
    </row>
    <row r="1452" spans="9:9" ht="12.95" customHeight="1">
      <c r="I1452" s="79"/>
    </row>
    <row r="1453" spans="9:9" ht="12.95" customHeight="1">
      <c r="I1453" s="79"/>
    </row>
    <row r="1454" spans="9:9" ht="12.95" customHeight="1">
      <c r="I1454" s="79"/>
    </row>
    <row r="1455" spans="9:9" ht="12.95" customHeight="1">
      <c r="I1455" s="79"/>
    </row>
    <row r="1456" spans="9:9" ht="12.95" customHeight="1">
      <c r="I1456" s="79"/>
    </row>
    <row r="1457" spans="9:9" ht="12.95" customHeight="1">
      <c r="I1457" s="79"/>
    </row>
    <row r="1458" spans="9:9" ht="12.95" customHeight="1">
      <c r="I1458" s="79"/>
    </row>
    <row r="1459" spans="9:9" ht="12.95" customHeight="1">
      <c r="I1459" s="79"/>
    </row>
    <row r="1460" spans="9:9" ht="12.95" customHeight="1">
      <c r="I1460" s="79"/>
    </row>
    <row r="1461" spans="9:9" ht="12.95" customHeight="1">
      <c r="I1461" s="79"/>
    </row>
    <row r="1462" spans="9:9" ht="12.95" customHeight="1">
      <c r="I1462" s="79"/>
    </row>
    <row r="1463" spans="9:9" ht="12.95" customHeight="1">
      <c r="I1463" s="79"/>
    </row>
    <row r="1464" spans="9:9" ht="12.95" customHeight="1">
      <c r="I1464" s="79"/>
    </row>
    <row r="1465" spans="9:9" ht="12.95" customHeight="1">
      <c r="I1465" s="79"/>
    </row>
    <row r="1466" spans="9:9" ht="12.95" customHeight="1">
      <c r="I1466" s="79"/>
    </row>
    <row r="1467" spans="9:9" ht="12.95" customHeight="1">
      <c r="I1467" s="79"/>
    </row>
    <row r="1468" spans="9:9" ht="12.95" customHeight="1">
      <c r="I1468" s="79"/>
    </row>
    <row r="1469" spans="9:9" ht="12.95" customHeight="1">
      <c r="I1469" s="79"/>
    </row>
    <row r="1470" spans="9:9" ht="12.95" customHeight="1">
      <c r="I1470" s="79"/>
    </row>
    <row r="1471" spans="9:9" ht="12.95" customHeight="1">
      <c r="I1471" s="79"/>
    </row>
    <row r="1472" spans="9:9" ht="12.95" customHeight="1">
      <c r="I1472" s="79"/>
    </row>
    <row r="1473" spans="9:9" ht="12.95" customHeight="1">
      <c r="I1473" s="79"/>
    </row>
    <row r="1474" spans="9:9" ht="12.95" customHeight="1">
      <c r="I1474" s="79"/>
    </row>
    <row r="1475" spans="9:9" ht="12.95" customHeight="1">
      <c r="I1475" s="79"/>
    </row>
    <row r="1476" spans="9:9" ht="12.95" customHeight="1">
      <c r="I1476" s="79"/>
    </row>
    <row r="1477" spans="9:9" ht="12.95" customHeight="1">
      <c r="I1477" s="79"/>
    </row>
    <row r="1478" spans="9:9" ht="12.95" customHeight="1">
      <c r="I1478" s="79"/>
    </row>
    <row r="1479" spans="9:9" ht="12.95" customHeight="1">
      <c r="I1479" s="79"/>
    </row>
    <row r="1480" spans="9:9" ht="12.95" customHeight="1">
      <c r="I1480" s="79"/>
    </row>
    <row r="1481" spans="9:9" ht="12.95" customHeight="1">
      <c r="I1481" s="79"/>
    </row>
    <row r="1482" spans="9:9" ht="12.95" customHeight="1">
      <c r="I1482" s="79"/>
    </row>
    <row r="1483" spans="9:9" ht="12.95" customHeight="1">
      <c r="I1483" s="79"/>
    </row>
    <row r="1484" spans="9:9" ht="12.95" customHeight="1">
      <c r="I1484" s="79"/>
    </row>
    <row r="1485" spans="9:9" ht="12.95" customHeight="1">
      <c r="I1485" s="79"/>
    </row>
    <row r="1486" spans="9:9" ht="12.95" customHeight="1">
      <c r="I1486" s="79"/>
    </row>
    <row r="1487" spans="9:9" ht="12.95" customHeight="1">
      <c r="I1487" s="79"/>
    </row>
    <row r="1488" spans="9:9" ht="12.95" customHeight="1">
      <c r="I1488" s="79"/>
    </row>
    <row r="1489" spans="9:9" ht="12.95" customHeight="1">
      <c r="I1489" s="79"/>
    </row>
    <row r="1490" spans="9:9" ht="12.95" customHeight="1">
      <c r="I1490" s="79"/>
    </row>
    <row r="1491" spans="9:9" ht="12.95" customHeight="1">
      <c r="I1491" s="79"/>
    </row>
    <row r="1492" spans="9:9" ht="12.95" customHeight="1">
      <c r="I1492" s="79"/>
    </row>
    <row r="1493" spans="9:9" ht="12.95" customHeight="1">
      <c r="I1493" s="79"/>
    </row>
    <row r="1494" spans="9:9" ht="12.95" customHeight="1">
      <c r="I1494" s="79"/>
    </row>
  </sheetData>
  <mergeCells count="82">
    <mergeCell ref="B5:G6"/>
    <mergeCell ref="J5:O6"/>
    <mergeCell ref="R5:Y6"/>
    <mergeCell ref="J9:J10"/>
    <mergeCell ref="V27:W27"/>
    <mergeCell ref="X27:Y27"/>
    <mergeCell ref="V9:W9"/>
    <mergeCell ref="X9:Y9"/>
    <mergeCell ref="K9:K10"/>
    <mergeCell ref="L9:L10"/>
    <mergeCell ref="M9:M10"/>
    <mergeCell ref="N9:N10"/>
    <mergeCell ref="O9:O10"/>
    <mergeCell ref="T9:U9"/>
    <mergeCell ref="R103:Y104"/>
    <mergeCell ref="T107:U107"/>
    <mergeCell ref="V107:W107"/>
    <mergeCell ref="X107:Y107"/>
    <mergeCell ref="T63:U63"/>
    <mergeCell ref="V63:W63"/>
    <mergeCell ref="X63:Y63"/>
    <mergeCell ref="T69:U69"/>
    <mergeCell ref="V69:W69"/>
    <mergeCell ref="X69:Y69"/>
    <mergeCell ref="T75:U75"/>
    <mergeCell ref="V75:W75"/>
    <mergeCell ref="X75:Y75"/>
    <mergeCell ref="T114:U114"/>
    <mergeCell ref="V114:W114"/>
    <mergeCell ref="X114:Y114"/>
    <mergeCell ref="T121:U121"/>
    <mergeCell ref="V121:W121"/>
    <mergeCell ref="X121:Y121"/>
    <mergeCell ref="T128:U128"/>
    <mergeCell ref="V128:W128"/>
    <mergeCell ref="X128:Y128"/>
    <mergeCell ref="T135:U135"/>
    <mergeCell ref="V135:W135"/>
    <mergeCell ref="X135:Y135"/>
    <mergeCell ref="T142:U142"/>
    <mergeCell ref="V142:W142"/>
    <mergeCell ref="X142:Y142"/>
    <mergeCell ref="T149:U149"/>
    <mergeCell ref="V149:W149"/>
    <mergeCell ref="X149:Y149"/>
    <mergeCell ref="T156:U156"/>
    <mergeCell ref="V156:W156"/>
    <mergeCell ref="X156:Y156"/>
    <mergeCell ref="T163:U163"/>
    <mergeCell ref="V163:W163"/>
    <mergeCell ref="X163:Y163"/>
    <mergeCell ref="T184:U184"/>
    <mergeCell ref="V184:W184"/>
    <mergeCell ref="X184:Y184"/>
    <mergeCell ref="T15:U15"/>
    <mergeCell ref="V15:W15"/>
    <mergeCell ref="X15:Y15"/>
    <mergeCell ref="T21:U21"/>
    <mergeCell ref="V21:W21"/>
    <mergeCell ref="X21:Y21"/>
    <mergeCell ref="T27:U27"/>
    <mergeCell ref="T170:U170"/>
    <mergeCell ref="V170:W170"/>
    <mergeCell ref="X170:Y170"/>
    <mergeCell ref="T177:U177"/>
    <mergeCell ref="V177:W177"/>
    <mergeCell ref="X177:Y177"/>
    <mergeCell ref="T33:U33"/>
    <mergeCell ref="V33:W33"/>
    <mergeCell ref="X33:Y33"/>
    <mergeCell ref="T39:U39"/>
    <mergeCell ref="V39:W39"/>
    <mergeCell ref="X39:Y39"/>
    <mergeCell ref="T45:U45"/>
    <mergeCell ref="V45:W45"/>
    <mergeCell ref="X45:Y45"/>
    <mergeCell ref="T57:U57"/>
    <mergeCell ref="V57:W57"/>
    <mergeCell ref="X57:Y57"/>
    <mergeCell ref="T51:U51"/>
    <mergeCell ref="V51:W51"/>
    <mergeCell ref="X51:Y51"/>
  </mergeCells>
  <conditionalFormatting sqref="R101:T102 R97:X99 V95:X96 U96 R71:X71 U102 R36:X36 V101:X102 R43:X43 R29:X29 R95:T96 R78:X78">
    <cfRule type="expression" dxfId="588" priority="397">
      <formula>#REF!&gt;41305</formula>
    </cfRule>
  </conditionalFormatting>
  <conditionalFormatting sqref="R11:Y13">
    <cfRule type="expression" dxfId="587" priority="396">
      <formula>$P$2&gt;41305</formula>
    </cfRule>
  </conditionalFormatting>
  <conditionalFormatting sqref="R17:U19 W17:Y19 V18:V19">
    <cfRule type="expression" dxfId="586" priority="395">
      <formula>$P$2&gt;41305</formula>
    </cfRule>
  </conditionalFormatting>
  <conditionalFormatting sqref="R23:U25 W23:Y25 V24:V25">
    <cfRule type="expression" dxfId="585" priority="394">
      <formula>$P$2&gt;41305</formula>
    </cfRule>
  </conditionalFormatting>
  <conditionalFormatting sqref="R29:U31 W29:Y31 V30:V31">
    <cfRule type="expression" dxfId="584" priority="393">
      <formula>$P$2&gt;41305</formula>
    </cfRule>
  </conditionalFormatting>
  <conditionalFormatting sqref="R35:U37 W35:Y37 V36:V37">
    <cfRule type="expression" dxfId="583" priority="392">
      <formula>$P$2&gt;41305</formula>
    </cfRule>
  </conditionalFormatting>
  <conditionalFormatting sqref="R41:U43 W41:Y43 V42:V43">
    <cfRule type="expression" dxfId="582" priority="391">
      <formula>$P$2&gt;41305</formula>
    </cfRule>
  </conditionalFormatting>
  <conditionalFormatting sqref="R47:U49 W47:Y49 V48:V49">
    <cfRule type="expression" dxfId="581" priority="390">
      <formula>$P$2&gt;41305</formula>
    </cfRule>
  </conditionalFormatting>
  <conditionalFormatting sqref="R53:U55 W53:Y55 V54:V55">
    <cfRule type="expression" dxfId="580" priority="389">
      <formula>$P$2&gt;41305</formula>
    </cfRule>
  </conditionalFormatting>
  <conditionalFormatting sqref="R59:U61 W59:Y61 V60:V61">
    <cfRule type="expression" dxfId="579" priority="388">
      <formula>$P$2&gt;41305</formula>
    </cfRule>
  </conditionalFormatting>
  <conditionalFormatting sqref="R65:U67 W65:Y67 V66:V67">
    <cfRule type="expression" dxfId="578" priority="387">
      <formula>$P$2&gt;41305</formula>
    </cfRule>
  </conditionalFormatting>
  <conditionalFormatting sqref="R71:U73 W71:Y73 V72:V73">
    <cfRule type="expression" dxfId="577" priority="386">
      <formula>$P$2&gt;41305</formula>
    </cfRule>
  </conditionalFormatting>
  <conditionalFormatting sqref="R77:U79 W77:Y79 V78:V79">
    <cfRule type="expression" dxfId="576" priority="385">
      <formula>$P$2&gt;41305</formula>
    </cfRule>
  </conditionalFormatting>
  <conditionalFormatting sqref="B12:B14">
    <cfRule type="expression" dxfId="575" priority="384">
      <formula>$P$2&gt;41305</formula>
    </cfRule>
  </conditionalFormatting>
  <conditionalFormatting sqref="B18:B20">
    <cfRule type="expression" dxfId="574" priority="383">
      <formula>$P$2&gt;41333</formula>
    </cfRule>
  </conditionalFormatting>
  <conditionalFormatting sqref="B24:B26">
    <cfRule type="expression" dxfId="573" priority="382">
      <formula>$P$2&gt;41364</formula>
    </cfRule>
  </conditionalFormatting>
  <conditionalFormatting sqref="B30:B32">
    <cfRule type="expression" dxfId="572" priority="381">
      <formula>$P$2&gt;41394</formula>
    </cfRule>
  </conditionalFormatting>
  <conditionalFormatting sqref="B36:B38">
    <cfRule type="expression" dxfId="571" priority="380">
      <formula>$P$2&gt;41425</formula>
    </cfRule>
  </conditionalFormatting>
  <conditionalFormatting sqref="B42:B44">
    <cfRule type="expression" dxfId="570" priority="379">
      <formula>$P$2&gt;41455</formula>
    </cfRule>
  </conditionalFormatting>
  <conditionalFormatting sqref="B48:B50">
    <cfRule type="expression" dxfId="569" priority="378">
      <formula>$P$2&gt;41486</formula>
    </cfRule>
  </conditionalFormatting>
  <conditionalFormatting sqref="B54:B56">
    <cfRule type="expression" dxfId="568" priority="377">
      <formula>$P$2&gt;41517</formula>
    </cfRule>
  </conditionalFormatting>
  <conditionalFormatting sqref="B60:B62">
    <cfRule type="expression" dxfId="567" priority="376">
      <formula>$P$2&gt;41547</formula>
    </cfRule>
  </conditionalFormatting>
  <conditionalFormatting sqref="B66:B68">
    <cfRule type="expression" dxfId="566" priority="375">
      <formula>$P$2&gt;41578</formula>
    </cfRule>
  </conditionalFormatting>
  <conditionalFormatting sqref="B72:B74">
    <cfRule type="expression" dxfId="565" priority="374">
      <formula>$P$2&gt;41608</formula>
    </cfRule>
  </conditionalFormatting>
  <conditionalFormatting sqref="B78:B80">
    <cfRule type="expression" dxfId="564" priority="373">
      <formula>$P$2&gt;41639</formula>
    </cfRule>
  </conditionalFormatting>
  <conditionalFormatting sqref="C12:C14">
    <cfRule type="expression" dxfId="563" priority="372">
      <formula>$P$2&gt;41305</formula>
    </cfRule>
  </conditionalFormatting>
  <conditionalFormatting sqref="C18:C20">
    <cfRule type="expression" dxfId="562" priority="371">
      <formula>$P$2&gt;41333</formula>
    </cfRule>
  </conditionalFormatting>
  <conditionalFormatting sqref="C24:C26">
    <cfRule type="expression" dxfId="561" priority="370">
      <formula>$P$2&gt;41364</formula>
    </cfRule>
  </conditionalFormatting>
  <conditionalFormatting sqref="C30:C32">
    <cfRule type="expression" dxfId="560" priority="369">
      <formula>$P$2&gt;41394</formula>
    </cfRule>
  </conditionalFormatting>
  <conditionalFormatting sqref="C36:C38">
    <cfRule type="expression" dxfId="559" priority="368">
      <formula>$P$2&gt;41425</formula>
    </cfRule>
  </conditionalFormatting>
  <conditionalFormatting sqref="C42:C44">
    <cfRule type="expression" dxfId="558" priority="367">
      <formula>$P$2&gt;41455</formula>
    </cfRule>
  </conditionalFormatting>
  <conditionalFormatting sqref="C48:C50">
    <cfRule type="expression" dxfId="557" priority="366">
      <formula>$P$2&gt;41486</formula>
    </cfRule>
  </conditionalFormatting>
  <conditionalFormatting sqref="C54:C56">
    <cfRule type="expression" dxfId="556" priority="365">
      <formula>$P$2&gt;41517</formula>
    </cfRule>
  </conditionalFormatting>
  <conditionalFormatting sqref="C60:C62">
    <cfRule type="expression" dxfId="555" priority="364">
      <formula>$P$2&gt;41547</formula>
    </cfRule>
  </conditionalFormatting>
  <conditionalFormatting sqref="C66:C68">
    <cfRule type="expression" dxfId="554" priority="363">
      <formula>$P$2&gt;41578</formula>
    </cfRule>
  </conditionalFormatting>
  <conditionalFormatting sqref="C72:C74">
    <cfRule type="expression" dxfId="553" priority="362">
      <formula>$P$2&gt;41608</formula>
    </cfRule>
  </conditionalFormatting>
  <conditionalFormatting sqref="C78:C80">
    <cfRule type="expression" dxfId="552" priority="361">
      <formula>$P$2&gt;41639</formula>
    </cfRule>
  </conditionalFormatting>
  <conditionalFormatting sqref="D12:D14">
    <cfRule type="expression" dxfId="551" priority="360">
      <formula>$P$2&gt;41305</formula>
    </cfRule>
  </conditionalFormatting>
  <conditionalFormatting sqref="D18:D20">
    <cfRule type="expression" dxfId="550" priority="359">
      <formula>$P$2&gt;41333</formula>
    </cfRule>
  </conditionalFormatting>
  <conditionalFormatting sqref="D24:D26">
    <cfRule type="expression" dxfId="549" priority="358">
      <formula>$P$2&gt;41364</formula>
    </cfRule>
  </conditionalFormatting>
  <conditionalFormatting sqref="D30:D32">
    <cfRule type="expression" dxfId="548" priority="357">
      <formula>$P$2&gt;41394</formula>
    </cfRule>
  </conditionalFormatting>
  <conditionalFormatting sqref="D36:D38">
    <cfRule type="expression" dxfId="547" priority="356">
      <formula>$P$2&gt;41425</formula>
    </cfRule>
  </conditionalFormatting>
  <conditionalFormatting sqref="D42:D44">
    <cfRule type="expression" dxfId="546" priority="355">
      <formula>$P$2&gt;41455</formula>
    </cfRule>
  </conditionalFormatting>
  <conditionalFormatting sqref="D48:D50">
    <cfRule type="expression" dxfId="545" priority="354">
      <formula>$P$2&gt;41486</formula>
    </cfRule>
  </conditionalFormatting>
  <conditionalFormatting sqref="D54:D56">
    <cfRule type="expression" dxfId="544" priority="353">
      <formula>$P$2&gt;41517</formula>
    </cfRule>
  </conditionalFormatting>
  <conditionalFormatting sqref="D60:D62">
    <cfRule type="expression" dxfId="543" priority="352">
      <formula>$P$2&gt;41547</formula>
    </cfRule>
  </conditionalFormatting>
  <conditionalFormatting sqref="D66:D68">
    <cfRule type="expression" dxfId="542" priority="351">
      <formula>$P$2&gt;41578</formula>
    </cfRule>
  </conditionalFormatting>
  <conditionalFormatting sqref="D72:D74">
    <cfRule type="expression" dxfId="541" priority="350">
      <formula>$P$2&gt;41608</formula>
    </cfRule>
  </conditionalFormatting>
  <conditionalFormatting sqref="D78:D80">
    <cfRule type="expression" dxfId="540" priority="349">
      <formula>$P$2&gt;41639</formula>
    </cfRule>
  </conditionalFormatting>
  <conditionalFormatting sqref="E12:E14">
    <cfRule type="expression" dxfId="539" priority="348">
      <formula>$P$2&gt;41305</formula>
    </cfRule>
  </conditionalFormatting>
  <conditionalFormatting sqref="E18:E20">
    <cfRule type="expression" dxfId="538" priority="347">
      <formula>$P$2&gt;41333</formula>
    </cfRule>
  </conditionalFormatting>
  <conditionalFormatting sqref="E24:E26">
    <cfRule type="expression" dxfId="537" priority="346">
      <formula>$P$2&gt;41364</formula>
    </cfRule>
  </conditionalFormatting>
  <conditionalFormatting sqref="E30:E32">
    <cfRule type="expression" dxfId="536" priority="345">
      <formula>$P$2&gt;41394</formula>
    </cfRule>
  </conditionalFormatting>
  <conditionalFormatting sqref="E36:E38">
    <cfRule type="expression" dxfId="535" priority="344">
      <formula>$P$2&gt;41425</formula>
    </cfRule>
  </conditionalFormatting>
  <conditionalFormatting sqref="E42:E44">
    <cfRule type="expression" dxfId="534" priority="343">
      <formula>$P$2&gt;41455</formula>
    </cfRule>
  </conditionalFormatting>
  <conditionalFormatting sqref="E48:E50">
    <cfRule type="expression" dxfId="533" priority="342">
      <formula>$P$2&gt;41486</formula>
    </cfRule>
  </conditionalFormatting>
  <conditionalFormatting sqref="E54:E56">
    <cfRule type="expression" dxfId="532" priority="341">
      <formula>$P$2&gt;41517</formula>
    </cfRule>
  </conditionalFormatting>
  <conditionalFormatting sqref="E60:E62">
    <cfRule type="expression" dxfId="531" priority="340">
      <formula>$P$2&gt;41547</formula>
    </cfRule>
  </conditionalFormatting>
  <conditionalFormatting sqref="E66:E68">
    <cfRule type="expression" dxfId="530" priority="339">
      <formula>$P$2&gt;41578</formula>
    </cfRule>
  </conditionalFormatting>
  <conditionalFormatting sqref="E72:E74">
    <cfRule type="expression" dxfId="529" priority="338">
      <formula>$P$2&gt;41608</formula>
    </cfRule>
  </conditionalFormatting>
  <conditionalFormatting sqref="E78:E80">
    <cfRule type="expression" dxfId="528" priority="337">
      <formula>$P$2&gt;41639</formula>
    </cfRule>
  </conditionalFormatting>
  <conditionalFormatting sqref="F13:F14">
    <cfRule type="expression" dxfId="527" priority="336">
      <formula>$P$2&gt;41305</formula>
    </cfRule>
  </conditionalFormatting>
  <conditionalFormatting sqref="F18:F20">
    <cfRule type="expression" dxfId="526" priority="335">
      <formula>$P$2&gt;41333</formula>
    </cfRule>
  </conditionalFormatting>
  <conditionalFormatting sqref="F24:F26">
    <cfRule type="expression" dxfId="525" priority="334">
      <formula>$P$2&gt;41364</formula>
    </cfRule>
  </conditionalFormatting>
  <conditionalFormatting sqref="F30:F32">
    <cfRule type="expression" dxfId="524" priority="333">
      <formula>$P$2&gt;41394</formula>
    </cfRule>
  </conditionalFormatting>
  <conditionalFormatting sqref="F36:F38">
    <cfRule type="expression" dxfId="523" priority="332">
      <formula>$P$2&gt;41425</formula>
    </cfRule>
  </conditionalFormatting>
  <conditionalFormatting sqref="F42:F44">
    <cfRule type="expression" dxfId="522" priority="331">
      <formula>$P$2&gt;41455</formula>
    </cfRule>
  </conditionalFormatting>
  <conditionalFormatting sqref="F48:F50">
    <cfRule type="expression" dxfId="521" priority="330">
      <formula>$P$2&gt;41486</formula>
    </cfRule>
  </conditionalFormatting>
  <conditionalFormatting sqref="F54:F56">
    <cfRule type="expression" dxfId="520" priority="329">
      <formula>$P$2&gt;41517</formula>
    </cfRule>
  </conditionalFormatting>
  <conditionalFormatting sqref="F60:F62">
    <cfRule type="expression" dxfId="519" priority="328">
      <formula>$P$2&gt;41547</formula>
    </cfRule>
  </conditionalFormatting>
  <conditionalFormatting sqref="F66:F68">
    <cfRule type="expression" dxfId="518" priority="327">
      <formula>$P$2&gt;41578</formula>
    </cfRule>
  </conditionalFormatting>
  <conditionalFormatting sqref="F72:F74">
    <cfRule type="expression" dxfId="517" priority="326">
      <formula>$P$2&gt;41608</formula>
    </cfRule>
  </conditionalFormatting>
  <conditionalFormatting sqref="F78:F80">
    <cfRule type="expression" dxfId="516" priority="325">
      <formula>$P$2&gt;41639</formula>
    </cfRule>
  </conditionalFormatting>
  <conditionalFormatting sqref="G12:G14">
    <cfRule type="expression" dxfId="515" priority="324">
      <formula>$P$2&gt;41305</formula>
    </cfRule>
  </conditionalFormatting>
  <conditionalFormatting sqref="G18:G20">
    <cfRule type="expression" dxfId="514" priority="323">
      <formula>$P$2&gt;41333</formula>
    </cfRule>
  </conditionalFormatting>
  <conditionalFormatting sqref="G24:G26">
    <cfRule type="expression" dxfId="513" priority="322">
      <formula>$P$2&gt;41364</formula>
    </cfRule>
  </conditionalFormatting>
  <conditionalFormatting sqref="G30:G32">
    <cfRule type="expression" dxfId="512" priority="321">
      <formula>$P$2&gt;41394</formula>
    </cfRule>
  </conditionalFormatting>
  <conditionalFormatting sqref="G36:G38">
    <cfRule type="expression" dxfId="511" priority="320">
      <formula>$P$2&gt;41425</formula>
    </cfRule>
  </conditionalFormatting>
  <conditionalFormatting sqref="G42:G44">
    <cfRule type="expression" dxfId="510" priority="319">
      <formula>$P$2&gt;41455</formula>
    </cfRule>
  </conditionalFormatting>
  <conditionalFormatting sqref="G48:G50">
    <cfRule type="expression" dxfId="509" priority="318">
      <formula>$P$2&gt;41486</formula>
    </cfRule>
  </conditionalFormatting>
  <conditionalFormatting sqref="G54:G56">
    <cfRule type="expression" dxfId="508" priority="317">
      <formula>$P$2&gt;41517</formula>
    </cfRule>
  </conditionalFormatting>
  <conditionalFormatting sqref="G60:G62">
    <cfRule type="expression" dxfId="507" priority="316">
      <formula>$P$2&gt;41547</formula>
    </cfRule>
  </conditionalFormatting>
  <conditionalFormatting sqref="G66:G68">
    <cfRule type="expression" dxfId="506" priority="315">
      <formula>$P$2&gt;41578</formula>
    </cfRule>
  </conditionalFormatting>
  <conditionalFormatting sqref="G72:G74">
    <cfRule type="expression" dxfId="505" priority="314">
      <formula>$P$2&gt;41608</formula>
    </cfRule>
  </conditionalFormatting>
  <conditionalFormatting sqref="G78:G80">
    <cfRule type="expression" dxfId="504" priority="313">
      <formula>$P$2&gt;41639</formula>
    </cfRule>
  </conditionalFormatting>
  <conditionalFormatting sqref="F12:F14">
    <cfRule type="expression" dxfId="503" priority="312">
      <formula>$P$2&gt;41305</formula>
    </cfRule>
  </conditionalFormatting>
  <conditionalFormatting sqref="F18:F20">
    <cfRule type="expression" dxfId="502" priority="311">
      <formula>$P$2&gt;41333</formula>
    </cfRule>
  </conditionalFormatting>
  <conditionalFormatting sqref="F24:F26">
    <cfRule type="expression" dxfId="501" priority="310">
      <formula>$P$2&gt;41364</formula>
    </cfRule>
  </conditionalFormatting>
  <conditionalFormatting sqref="F30:F32">
    <cfRule type="expression" dxfId="500" priority="309">
      <formula>$P$2&gt;41394</formula>
    </cfRule>
  </conditionalFormatting>
  <conditionalFormatting sqref="F36:F38">
    <cfRule type="expression" dxfId="499" priority="308">
      <formula>$P$2&gt;41425</formula>
    </cfRule>
  </conditionalFormatting>
  <conditionalFormatting sqref="F42:F44">
    <cfRule type="expression" dxfId="498" priority="307">
      <formula>$P$2&gt;41455</formula>
    </cfRule>
  </conditionalFormatting>
  <conditionalFormatting sqref="F48:F50">
    <cfRule type="expression" dxfId="497" priority="306">
      <formula>$P$2&gt;41486</formula>
    </cfRule>
  </conditionalFormatting>
  <conditionalFormatting sqref="F54:F56">
    <cfRule type="expression" dxfId="496" priority="305">
      <formula>$P$2&gt;41517</formula>
    </cfRule>
  </conditionalFormatting>
  <conditionalFormatting sqref="F60:F62">
    <cfRule type="expression" dxfId="495" priority="304">
      <formula>$P$2&gt;41547</formula>
    </cfRule>
  </conditionalFormatting>
  <conditionalFormatting sqref="F66:F68">
    <cfRule type="expression" dxfId="494" priority="303">
      <formula>$P$2&gt;41578</formula>
    </cfRule>
  </conditionalFormatting>
  <conditionalFormatting sqref="F72:F74">
    <cfRule type="expression" dxfId="493" priority="302">
      <formula>$P$2&gt;41608</formula>
    </cfRule>
  </conditionalFormatting>
  <conditionalFormatting sqref="F78:F80">
    <cfRule type="expression" dxfId="492" priority="301">
      <formula>$P$2&gt;41639</formula>
    </cfRule>
  </conditionalFormatting>
  <conditionalFormatting sqref="G12:G14">
    <cfRule type="expression" dxfId="491" priority="300">
      <formula>$P$2&gt;41305</formula>
    </cfRule>
  </conditionalFormatting>
  <conditionalFormatting sqref="G18:G20">
    <cfRule type="expression" dxfId="490" priority="299">
      <formula>$P$2&gt;41333</formula>
    </cfRule>
  </conditionalFormatting>
  <conditionalFormatting sqref="G24:G26">
    <cfRule type="expression" dxfId="489" priority="298">
      <formula>$P$2&gt;41364</formula>
    </cfRule>
  </conditionalFormatting>
  <conditionalFormatting sqref="G30:G32">
    <cfRule type="expression" dxfId="488" priority="297">
      <formula>$P$2&gt;41394</formula>
    </cfRule>
  </conditionalFormatting>
  <conditionalFormatting sqref="G36:G38">
    <cfRule type="expression" dxfId="487" priority="296">
      <formula>$P$2&gt;41425</formula>
    </cfRule>
  </conditionalFormatting>
  <conditionalFormatting sqref="G42:G44">
    <cfRule type="expression" dxfId="486" priority="295">
      <formula>$P$2&gt;41455</formula>
    </cfRule>
  </conditionalFormatting>
  <conditionalFormatting sqref="G48:G50">
    <cfRule type="expression" dxfId="485" priority="294">
      <formula>$P$2&gt;41486</formula>
    </cfRule>
  </conditionalFormatting>
  <conditionalFormatting sqref="G54:G56">
    <cfRule type="expression" dxfId="484" priority="293">
      <formula>$P$2&gt;41517</formula>
    </cfRule>
  </conditionalFormatting>
  <conditionalFormatting sqref="G60:G62">
    <cfRule type="expression" dxfId="483" priority="292">
      <formula>$P$2&gt;41547</formula>
    </cfRule>
  </conditionalFormatting>
  <conditionalFormatting sqref="G66:G68">
    <cfRule type="expression" dxfId="482" priority="291">
      <formula>$P$2&gt;41578</formula>
    </cfRule>
  </conditionalFormatting>
  <conditionalFormatting sqref="G72:G74">
    <cfRule type="expression" dxfId="481" priority="290">
      <formula>$P$2&gt;41608</formula>
    </cfRule>
  </conditionalFormatting>
  <conditionalFormatting sqref="G78:G80">
    <cfRule type="expression" dxfId="480" priority="289">
      <formula>$P$2&gt;41639</formula>
    </cfRule>
  </conditionalFormatting>
  <conditionalFormatting sqref="B12:B14">
    <cfRule type="expression" dxfId="479" priority="288">
      <formula>$P$2&gt;41305</formula>
    </cfRule>
  </conditionalFormatting>
  <conditionalFormatting sqref="B18:B20">
    <cfRule type="expression" dxfId="478" priority="287">
      <formula>$P$2&gt;41333</formula>
    </cfRule>
  </conditionalFormatting>
  <conditionalFormatting sqref="B24:B26">
    <cfRule type="expression" dxfId="477" priority="286">
      <formula>$P$2&gt;41364</formula>
    </cfRule>
  </conditionalFormatting>
  <conditionalFormatting sqref="B30:B32">
    <cfRule type="expression" dxfId="476" priority="285">
      <formula>$P$2&gt;41394</formula>
    </cfRule>
  </conditionalFormatting>
  <conditionalFormatting sqref="B36:B38">
    <cfRule type="expression" dxfId="475" priority="284">
      <formula>$P$2&gt;41425</formula>
    </cfRule>
  </conditionalFormatting>
  <conditionalFormatting sqref="B42:B44">
    <cfRule type="expression" dxfId="474" priority="283">
      <formula>$P$2&gt;41455</formula>
    </cfRule>
  </conditionalFormatting>
  <conditionalFormatting sqref="B48:B50">
    <cfRule type="expression" dxfId="473" priority="282">
      <formula>$P$2&gt;41486</formula>
    </cfRule>
  </conditionalFormatting>
  <conditionalFormatting sqref="B54:B56">
    <cfRule type="expression" dxfId="472" priority="281">
      <formula>$P$2&gt;41517</formula>
    </cfRule>
  </conditionalFormatting>
  <conditionalFormatting sqref="B60:B62">
    <cfRule type="expression" dxfId="471" priority="280">
      <formula>$P$2&gt;41547</formula>
    </cfRule>
  </conditionalFormatting>
  <conditionalFormatting sqref="B66:B68">
    <cfRule type="expression" dxfId="470" priority="279">
      <formula>$P$2&gt;41578</formula>
    </cfRule>
  </conditionalFormatting>
  <conditionalFormatting sqref="B72:B74">
    <cfRule type="expression" dxfId="469" priority="278">
      <formula>$P$2&gt;41608</formula>
    </cfRule>
  </conditionalFormatting>
  <conditionalFormatting sqref="B78:B80">
    <cfRule type="expression" dxfId="468" priority="277">
      <formula>$P$2&gt;41639</formula>
    </cfRule>
  </conditionalFormatting>
  <conditionalFormatting sqref="C12:C14">
    <cfRule type="expression" dxfId="467" priority="276">
      <formula>$P$2&gt;41305</formula>
    </cfRule>
  </conditionalFormatting>
  <conditionalFormatting sqref="C18:C20">
    <cfRule type="expression" dxfId="466" priority="275">
      <formula>$P$2&gt;41333</formula>
    </cfRule>
  </conditionalFormatting>
  <conditionalFormatting sqref="C24:C26">
    <cfRule type="expression" dxfId="465" priority="274">
      <formula>$P$2&gt;41364</formula>
    </cfRule>
  </conditionalFormatting>
  <conditionalFormatting sqref="C30:C32">
    <cfRule type="expression" dxfId="464" priority="273">
      <formula>$P$2&gt;41394</formula>
    </cfRule>
  </conditionalFormatting>
  <conditionalFormatting sqref="C36:C38">
    <cfRule type="expression" dxfId="463" priority="272">
      <formula>$P$2&gt;41425</formula>
    </cfRule>
  </conditionalFormatting>
  <conditionalFormatting sqref="C42:C44">
    <cfRule type="expression" dxfId="462" priority="271">
      <formula>$P$2&gt;41455</formula>
    </cfRule>
  </conditionalFormatting>
  <conditionalFormatting sqref="C48:C50">
    <cfRule type="expression" dxfId="461" priority="270">
      <formula>$P$2&gt;41486</formula>
    </cfRule>
  </conditionalFormatting>
  <conditionalFormatting sqref="C54:C56">
    <cfRule type="expression" dxfId="460" priority="269">
      <formula>$P$2&gt;41517</formula>
    </cfRule>
  </conditionalFormatting>
  <conditionalFormatting sqref="C60:C62">
    <cfRule type="expression" dxfId="459" priority="268">
      <formula>$P$2&gt;41547</formula>
    </cfRule>
  </conditionalFormatting>
  <conditionalFormatting sqref="C66:C68">
    <cfRule type="expression" dxfId="458" priority="267">
      <formula>$P$2&gt;41578</formula>
    </cfRule>
  </conditionalFormatting>
  <conditionalFormatting sqref="C72:C74">
    <cfRule type="expression" dxfId="457" priority="266">
      <formula>$P$2&gt;41608</formula>
    </cfRule>
  </conditionalFormatting>
  <conditionalFormatting sqref="C78:C80">
    <cfRule type="expression" dxfId="456" priority="265">
      <formula>$P$2&gt;41639</formula>
    </cfRule>
  </conditionalFormatting>
  <conditionalFormatting sqref="D12:D14">
    <cfRule type="expression" dxfId="455" priority="264">
      <formula>$P$2&gt;41305</formula>
    </cfRule>
  </conditionalFormatting>
  <conditionalFormatting sqref="D18:D20">
    <cfRule type="expression" dxfId="454" priority="263">
      <formula>$P$2&gt;41333</formula>
    </cfRule>
  </conditionalFormatting>
  <conditionalFormatting sqref="D24:D26">
    <cfRule type="expression" dxfId="453" priority="262">
      <formula>$P$2&gt;41364</formula>
    </cfRule>
  </conditionalFormatting>
  <conditionalFormatting sqref="D30:D32">
    <cfRule type="expression" dxfId="452" priority="261">
      <formula>$P$2&gt;41394</formula>
    </cfRule>
  </conditionalFormatting>
  <conditionalFormatting sqref="D36:D38">
    <cfRule type="expression" dxfId="451" priority="260">
      <formula>$P$2&gt;41425</formula>
    </cfRule>
  </conditionalFormatting>
  <conditionalFormatting sqref="D42:D44">
    <cfRule type="expression" dxfId="450" priority="259">
      <formula>$P$2&gt;41455</formula>
    </cfRule>
  </conditionalFormatting>
  <conditionalFormatting sqref="D48:D50">
    <cfRule type="expression" dxfId="449" priority="258">
      <formula>$P$2&gt;41486</formula>
    </cfRule>
  </conditionalFormatting>
  <conditionalFormatting sqref="D54:D56">
    <cfRule type="expression" dxfId="448" priority="257">
      <formula>$P$2&gt;41517</formula>
    </cfRule>
  </conditionalFormatting>
  <conditionalFormatting sqref="D60:D62">
    <cfRule type="expression" dxfId="447" priority="256">
      <formula>$P$2&gt;41547</formula>
    </cfRule>
  </conditionalFormatting>
  <conditionalFormatting sqref="D66:D68">
    <cfRule type="expression" dxfId="446" priority="255">
      <formula>$P$2&gt;41578</formula>
    </cfRule>
  </conditionalFormatting>
  <conditionalFormatting sqref="D72:D74">
    <cfRule type="expression" dxfId="445" priority="254">
      <formula>$P$2&gt;41608</formula>
    </cfRule>
  </conditionalFormatting>
  <conditionalFormatting sqref="D78:D80">
    <cfRule type="expression" dxfId="444" priority="253">
      <formula>$P$2&gt;41639</formula>
    </cfRule>
  </conditionalFormatting>
  <conditionalFormatting sqref="E12:E14">
    <cfRule type="expression" dxfId="443" priority="252">
      <formula>$P$2&gt;41305</formula>
    </cfRule>
  </conditionalFormatting>
  <conditionalFormatting sqref="E18:E20">
    <cfRule type="expression" dxfId="442" priority="251">
      <formula>$P$2&gt;41333</formula>
    </cfRule>
  </conditionalFormatting>
  <conditionalFormatting sqref="E24:E26">
    <cfRule type="expression" dxfId="441" priority="250">
      <formula>$P$2&gt;41364</formula>
    </cfRule>
  </conditionalFormatting>
  <conditionalFormatting sqref="E30:E32">
    <cfRule type="expression" dxfId="440" priority="249">
      <formula>$P$2&gt;41394</formula>
    </cfRule>
  </conditionalFormatting>
  <conditionalFormatting sqref="E36:E38">
    <cfRule type="expression" dxfId="439" priority="248">
      <formula>$P$2&gt;41425</formula>
    </cfRule>
  </conditionalFormatting>
  <conditionalFormatting sqref="E42:E44">
    <cfRule type="expression" dxfId="438" priority="247">
      <formula>$P$2&gt;41455</formula>
    </cfRule>
  </conditionalFormatting>
  <conditionalFormatting sqref="E48:E50">
    <cfRule type="expression" dxfId="437" priority="246">
      <formula>$P$2&gt;41486</formula>
    </cfRule>
  </conditionalFormatting>
  <conditionalFormatting sqref="E54:E56">
    <cfRule type="expression" dxfId="436" priority="245">
      <formula>$P$2&gt;41517</formula>
    </cfRule>
  </conditionalFormatting>
  <conditionalFormatting sqref="E60:E62">
    <cfRule type="expression" dxfId="435" priority="244">
      <formula>$P$2&gt;41547</formula>
    </cfRule>
  </conditionalFormatting>
  <conditionalFormatting sqref="E66:E68">
    <cfRule type="expression" dxfId="434" priority="243">
      <formula>$P$2&gt;41578</formula>
    </cfRule>
  </conditionalFormatting>
  <conditionalFormatting sqref="E72:E74">
    <cfRule type="expression" dxfId="433" priority="242">
      <formula>$P$2&gt;41608</formula>
    </cfRule>
  </conditionalFormatting>
  <conditionalFormatting sqref="E78:E80">
    <cfRule type="expression" dxfId="432" priority="241">
      <formula>$P$2&gt;41639</formula>
    </cfRule>
  </conditionalFormatting>
  <conditionalFormatting sqref="F13:F14">
    <cfRule type="expression" dxfId="431" priority="240">
      <formula>$P$2&gt;41305</formula>
    </cfRule>
  </conditionalFormatting>
  <conditionalFormatting sqref="F18:F20">
    <cfRule type="expression" dxfId="430" priority="239">
      <formula>$P$2&gt;41333</formula>
    </cfRule>
  </conditionalFormatting>
  <conditionalFormatting sqref="F24:F26">
    <cfRule type="expression" dxfId="429" priority="238">
      <formula>$P$2&gt;41364</formula>
    </cfRule>
  </conditionalFormatting>
  <conditionalFormatting sqref="F30:F32">
    <cfRule type="expression" dxfId="428" priority="237">
      <formula>$P$2&gt;41394</formula>
    </cfRule>
  </conditionalFormatting>
  <conditionalFormatting sqref="F36:F38">
    <cfRule type="expression" dxfId="427" priority="236">
      <formula>$P$2&gt;41425</formula>
    </cfRule>
  </conditionalFormatting>
  <conditionalFormatting sqref="F42:F44">
    <cfRule type="expression" dxfId="426" priority="235">
      <formula>$P$2&gt;41455</formula>
    </cfRule>
  </conditionalFormatting>
  <conditionalFormatting sqref="F48:F50">
    <cfRule type="expression" dxfId="425" priority="234">
      <formula>$P$2&gt;41486</formula>
    </cfRule>
  </conditionalFormatting>
  <conditionalFormatting sqref="F54:F56">
    <cfRule type="expression" dxfId="424" priority="233">
      <formula>$P$2&gt;41517</formula>
    </cfRule>
  </conditionalFormatting>
  <conditionalFormatting sqref="F60:F62">
    <cfRule type="expression" dxfId="423" priority="232">
      <formula>$P$2&gt;41547</formula>
    </cfRule>
  </conditionalFormatting>
  <conditionalFormatting sqref="F66:F68">
    <cfRule type="expression" dxfId="422" priority="231">
      <formula>$P$2&gt;41578</formula>
    </cfRule>
  </conditionalFormatting>
  <conditionalFormatting sqref="F72:F74">
    <cfRule type="expression" dxfId="421" priority="230">
      <formula>$P$2&gt;41608</formula>
    </cfRule>
  </conditionalFormatting>
  <conditionalFormatting sqref="F78:F80">
    <cfRule type="expression" dxfId="420" priority="229">
      <formula>$P$2&gt;41639</formula>
    </cfRule>
  </conditionalFormatting>
  <conditionalFormatting sqref="G12:G14">
    <cfRule type="expression" dxfId="419" priority="228">
      <formula>$P$2&gt;41305</formula>
    </cfRule>
  </conditionalFormatting>
  <conditionalFormatting sqref="G18:G20">
    <cfRule type="expression" dxfId="418" priority="227">
      <formula>$P$2&gt;41333</formula>
    </cfRule>
  </conditionalFormatting>
  <conditionalFormatting sqref="G24:G26">
    <cfRule type="expression" dxfId="417" priority="226">
      <formula>$P$2&gt;41364</formula>
    </cfRule>
  </conditionalFormatting>
  <conditionalFormatting sqref="G30:G32">
    <cfRule type="expression" dxfId="416" priority="225">
      <formula>$P$2&gt;41394</formula>
    </cfRule>
  </conditionalFormatting>
  <conditionalFormatting sqref="G36:G38">
    <cfRule type="expression" dxfId="415" priority="224">
      <formula>$P$2&gt;41425</formula>
    </cfRule>
  </conditionalFormatting>
  <conditionalFormatting sqref="G42:G44">
    <cfRule type="expression" dxfId="414" priority="223">
      <formula>$P$2&gt;41455</formula>
    </cfRule>
  </conditionalFormatting>
  <conditionalFormatting sqref="G48:G50">
    <cfRule type="expression" dxfId="413" priority="222">
      <formula>$P$2&gt;41486</formula>
    </cfRule>
  </conditionalFormatting>
  <conditionalFormatting sqref="G54:G56">
    <cfRule type="expression" dxfId="412" priority="221">
      <formula>$P$2&gt;41517</formula>
    </cfRule>
  </conditionalFormatting>
  <conditionalFormatting sqref="G60:G62">
    <cfRule type="expression" dxfId="411" priority="220">
      <formula>$P$2&gt;41547</formula>
    </cfRule>
  </conditionalFormatting>
  <conditionalFormatting sqref="G66:G68">
    <cfRule type="expression" dxfId="410" priority="219">
      <formula>$P$2&gt;41578</formula>
    </cfRule>
  </conditionalFormatting>
  <conditionalFormatting sqref="G72:G74">
    <cfRule type="expression" dxfId="409" priority="218">
      <formula>$P$2&gt;41608</formula>
    </cfRule>
  </conditionalFormatting>
  <conditionalFormatting sqref="G78:G80">
    <cfRule type="expression" dxfId="408" priority="217">
      <formula>$P$2&gt;41639</formula>
    </cfRule>
  </conditionalFormatting>
  <conditionalFormatting sqref="F12:F14">
    <cfRule type="expression" dxfId="407" priority="216">
      <formula>$P$2&gt;41305</formula>
    </cfRule>
  </conditionalFormatting>
  <conditionalFormatting sqref="F18:F20">
    <cfRule type="expression" dxfId="406" priority="215">
      <formula>$P$2&gt;41333</formula>
    </cfRule>
  </conditionalFormatting>
  <conditionalFormatting sqref="F24:F26">
    <cfRule type="expression" dxfId="405" priority="214">
      <formula>$P$2&gt;41364</formula>
    </cfRule>
  </conditionalFormatting>
  <conditionalFormatting sqref="F30:F32">
    <cfRule type="expression" dxfId="404" priority="213">
      <formula>$P$2&gt;41394</formula>
    </cfRule>
  </conditionalFormatting>
  <conditionalFormatting sqref="F36:F38">
    <cfRule type="expression" dxfId="403" priority="212">
      <formula>$P$2&gt;41425</formula>
    </cfRule>
  </conditionalFormatting>
  <conditionalFormatting sqref="F42:F44">
    <cfRule type="expression" dxfId="402" priority="211">
      <formula>$P$2&gt;41455</formula>
    </cfRule>
  </conditionalFormatting>
  <conditionalFormatting sqref="F48:F50">
    <cfRule type="expression" dxfId="401" priority="210">
      <formula>$P$2&gt;41486</formula>
    </cfRule>
  </conditionalFormatting>
  <conditionalFormatting sqref="F54:F56">
    <cfRule type="expression" dxfId="400" priority="209">
      <formula>$P$2&gt;41517</formula>
    </cfRule>
  </conditionalFormatting>
  <conditionalFormatting sqref="F60:F62">
    <cfRule type="expression" dxfId="399" priority="208">
      <formula>$P$2&gt;41547</formula>
    </cfRule>
  </conditionalFormatting>
  <conditionalFormatting sqref="F66:F68">
    <cfRule type="expression" dxfId="398" priority="207">
      <formula>$P$2&gt;41578</formula>
    </cfRule>
  </conditionalFormatting>
  <conditionalFormatting sqref="F72:F74">
    <cfRule type="expression" dxfId="397" priority="206">
      <formula>$P$2&gt;41608</formula>
    </cfRule>
  </conditionalFormatting>
  <conditionalFormatting sqref="F78:F80">
    <cfRule type="expression" dxfId="396" priority="205">
      <formula>$P$2&gt;41639</formula>
    </cfRule>
  </conditionalFormatting>
  <conditionalFormatting sqref="G12:G14">
    <cfRule type="expression" dxfId="395" priority="204">
      <formula>$P$2&gt;41305</formula>
    </cfRule>
  </conditionalFormatting>
  <conditionalFormatting sqref="G18:G20">
    <cfRule type="expression" dxfId="394" priority="203">
      <formula>$P$2&gt;41333</formula>
    </cfRule>
  </conditionalFormatting>
  <conditionalFormatting sqref="G24:G26">
    <cfRule type="expression" dxfId="393" priority="202">
      <formula>$P$2&gt;41364</formula>
    </cfRule>
  </conditionalFormatting>
  <conditionalFormatting sqref="G30:G32">
    <cfRule type="expression" dxfId="392" priority="201">
      <formula>$P$2&gt;41394</formula>
    </cfRule>
  </conditionalFormatting>
  <conditionalFormatting sqref="G36:G38">
    <cfRule type="expression" dxfId="391" priority="200">
      <formula>$P$2&gt;41425</formula>
    </cfRule>
  </conditionalFormatting>
  <conditionalFormatting sqref="G42:G44">
    <cfRule type="expression" dxfId="390" priority="199">
      <formula>$P$2&gt;41455</formula>
    </cfRule>
  </conditionalFormatting>
  <conditionalFormatting sqref="G48:G50">
    <cfRule type="expression" dxfId="389" priority="198">
      <formula>$P$2&gt;41486</formula>
    </cfRule>
  </conditionalFormatting>
  <conditionalFormatting sqref="G54:G56">
    <cfRule type="expression" dxfId="388" priority="197">
      <formula>$P$2&gt;41517</formula>
    </cfRule>
  </conditionalFormatting>
  <conditionalFormatting sqref="G60:G62">
    <cfRule type="expression" dxfId="387" priority="196">
      <formula>$P$2&gt;41547</formula>
    </cfRule>
  </conditionalFormatting>
  <conditionalFormatting sqref="G66:G68">
    <cfRule type="expression" dxfId="386" priority="195">
      <formula>$P$2&gt;41578</formula>
    </cfRule>
  </conditionalFormatting>
  <conditionalFormatting sqref="G72:G74">
    <cfRule type="expression" dxfId="385" priority="194">
      <formula>$P$2&gt;41608</formula>
    </cfRule>
  </conditionalFormatting>
  <conditionalFormatting sqref="G78:G80">
    <cfRule type="expression" dxfId="384" priority="193">
      <formula>$P$2&gt;41639</formula>
    </cfRule>
  </conditionalFormatting>
  <conditionalFormatting sqref="B12:B14">
    <cfRule type="expression" dxfId="383" priority="192">
      <formula>$P$2&gt;41305</formula>
    </cfRule>
  </conditionalFormatting>
  <conditionalFormatting sqref="B18:B20">
    <cfRule type="expression" dxfId="382" priority="191">
      <formula>$P$2&gt;41333</formula>
    </cfRule>
  </conditionalFormatting>
  <conditionalFormatting sqref="B24:B26">
    <cfRule type="expression" dxfId="381" priority="190">
      <formula>$P$2&gt;41364</formula>
    </cfRule>
  </conditionalFormatting>
  <conditionalFormatting sqref="B30:B32">
    <cfRule type="expression" dxfId="380" priority="189">
      <formula>$P$2&gt;41394</formula>
    </cfRule>
  </conditionalFormatting>
  <conditionalFormatting sqref="B36:B38">
    <cfRule type="expression" dxfId="379" priority="188">
      <formula>$P$2&gt;41425</formula>
    </cfRule>
  </conditionalFormatting>
  <conditionalFormatting sqref="B42:B44">
    <cfRule type="expression" dxfId="378" priority="187">
      <formula>$P$2&gt;41455</formula>
    </cfRule>
  </conditionalFormatting>
  <conditionalFormatting sqref="B48:B50">
    <cfRule type="expression" dxfId="377" priority="186">
      <formula>$P$2&gt;41486</formula>
    </cfRule>
  </conditionalFormatting>
  <conditionalFormatting sqref="B54:B56">
    <cfRule type="expression" dxfId="376" priority="185">
      <formula>$P$2&gt;41517</formula>
    </cfRule>
  </conditionalFormatting>
  <conditionalFormatting sqref="B60:B62">
    <cfRule type="expression" dxfId="375" priority="184">
      <formula>$P$2&gt;41547</formula>
    </cfRule>
  </conditionalFormatting>
  <conditionalFormatting sqref="B66:B68">
    <cfRule type="expression" dxfId="374" priority="183">
      <formula>$P$2&gt;41578</formula>
    </cfRule>
  </conditionalFormatting>
  <conditionalFormatting sqref="B72:B74">
    <cfRule type="expression" dxfId="373" priority="182">
      <formula>$P$2&gt;41608</formula>
    </cfRule>
  </conditionalFormatting>
  <conditionalFormatting sqref="B78:B80">
    <cfRule type="expression" dxfId="372" priority="181">
      <formula>$P$2&gt;41639</formula>
    </cfRule>
  </conditionalFormatting>
  <conditionalFormatting sqref="C12:C14">
    <cfRule type="expression" dxfId="371" priority="180">
      <formula>$P$2&gt;41305</formula>
    </cfRule>
  </conditionalFormatting>
  <conditionalFormatting sqref="C18:C20">
    <cfRule type="expression" dxfId="370" priority="179">
      <formula>$P$2&gt;41333</formula>
    </cfRule>
  </conditionalFormatting>
  <conditionalFormatting sqref="C24:C26">
    <cfRule type="expression" dxfId="369" priority="178">
      <formula>$P$2&gt;41364</formula>
    </cfRule>
  </conditionalFormatting>
  <conditionalFormatting sqref="C30:C32">
    <cfRule type="expression" dxfId="368" priority="177">
      <formula>$P$2&gt;41394</formula>
    </cfRule>
  </conditionalFormatting>
  <conditionalFormatting sqref="C36:C38">
    <cfRule type="expression" dxfId="367" priority="176">
      <formula>$P$2&gt;41425</formula>
    </cfRule>
  </conditionalFormatting>
  <conditionalFormatting sqref="C42:C44">
    <cfRule type="expression" dxfId="366" priority="175">
      <formula>$P$2&gt;41455</formula>
    </cfRule>
  </conditionalFormatting>
  <conditionalFormatting sqref="C48:C50">
    <cfRule type="expression" dxfId="365" priority="174">
      <formula>$P$2&gt;41486</formula>
    </cfRule>
  </conditionalFormatting>
  <conditionalFormatting sqref="C54:C56">
    <cfRule type="expression" dxfId="364" priority="173">
      <formula>$P$2&gt;41517</formula>
    </cfRule>
  </conditionalFormatting>
  <conditionalFormatting sqref="C60:C62">
    <cfRule type="expression" dxfId="363" priority="172">
      <formula>$P$2&gt;41547</formula>
    </cfRule>
  </conditionalFormatting>
  <conditionalFormatting sqref="C66:C68">
    <cfRule type="expression" dxfId="362" priority="171">
      <formula>$P$2&gt;41578</formula>
    </cfRule>
  </conditionalFormatting>
  <conditionalFormatting sqref="C72:C74">
    <cfRule type="expression" dxfId="361" priority="170">
      <formula>$P$2&gt;41608</formula>
    </cfRule>
  </conditionalFormatting>
  <conditionalFormatting sqref="C78:C80">
    <cfRule type="expression" dxfId="360" priority="169">
      <formula>$P$2&gt;41639</formula>
    </cfRule>
  </conditionalFormatting>
  <conditionalFormatting sqref="D12:D14">
    <cfRule type="expression" dxfId="359" priority="168">
      <formula>$P$2&gt;41305</formula>
    </cfRule>
  </conditionalFormatting>
  <conditionalFormatting sqref="D18:D20">
    <cfRule type="expression" dxfId="358" priority="167">
      <formula>$P$2&gt;41333</formula>
    </cfRule>
  </conditionalFormatting>
  <conditionalFormatting sqref="D24:D26">
    <cfRule type="expression" dxfId="357" priority="166">
      <formula>$P$2&gt;41364</formula>
    </cfRule>
  </conditionalFormatting>
  <conditionalFormatting sqref="D30:D32">
    <cfRule type="expression" dxfId="356" priority="165">
      <formula>$P$2&gt;41394</formula>
    </cfRule>
  </conditionalFormatting>
  <conditionalFormatting sqref="D36:D38">
    <cfRule type="expression" dxfId="355" priority="164">
      <formula>$P$2&gt;41425</formula>
    </cfRule>
  </conditionalFormatting>
  <conditionalFormatting sqref="D42:D44">
    <cfRule type="expression" dxfId="354" priority="163">
      <formula>$P$2&gt;41455</formula>
    </cfRule>
  </conditionalFormatting>
  <conditionalFormatting sqref="D48:D50">
    <cfRule type="expression" dxfId="353" priority="162">
      <formula>$P$2&gt;41486</formula>
    </cfRule>
  </conditionalFormatting>
  <conditionalFormatting sqref="D54:D56">
    <cfRule type="expression" dxfId="352" priority="161">
      <formula>$P$2&gt;41517</formula>
    </cfRule>
  </conditionalFormatting>
  <conditionalFormatting sqref="D60:D62">
    <cfRule type="expression" dxfId="351" priority="160">
      <formula>$P$2&gt;41547</formula>
    </cfRule>
  </conditionalFormatting>
  <conditionalFormatting sqref="D66:D68">
    <cfRule type="expression" dxfId="350" priority="159">
      <formula>$P$2&gt;41578</formula>
    </cfRule>
  </conditionalFormatting>
  <conditionalFormatting sqref="D72:D74">
    <cfRule type="expression" dxfId="349" priority="158">
      <formula>$P$2&gt;41608</formula>
    </cfRule>
  </conditionalFormatting>
  <conditionalFormatting sqref="D78:D80">
    <cfRule type="expression" dxfId="348" priority="157">
      <formula>$P$2&gt;41639</formula>
    </cfRule>
  </conditionalFormatting>
  <conditionalFormatting sqref="E12:E14">
    <cfRule type="expression" dxfId="347" priority="156">
      <formula>$P$2&gt;41305</formula>
    </cfRule>
  </conditionalFormatting>
  <conditionalFormatting sqref="E18:E20">
    <cfRule type="expression" dxfId="346" priority="155">
      <formula>$P$2&gt;41333</formula>
    </cfRule>
  </conditionalFormatting>
  <conditionalFormatting sqref="E24:E26">
    <cfRule type="expression" dxfId="345" priority="154">
      <formula>$P$2&gt;41364</formula>
    </cfRule>
  </conditionalFormatting>
  <conditionalFormatting sqref="E30:E32">
    <cfRule type="expression" dxfId="344" priority="153">
      <formula>$P$2&gt;41394</formula>
    </cfRule>
  </conditionalFormatting>
  <conditionalFormatting sqref="E36:E38">
    <cfRule type="expression" dxfId="343" priority="152">
      <formula>$P$2&gt;41425</formula>
    </cfRule>
  </conditionalFormatting>
  <conditionalFormatting sqref="E42:E44">
    <cfRule type="expression" dxfId="342" priority="151">
      <formula>$P$2&gt;41455</formula>
    </cfRule>
  </conditionalFormatting>
  <conditionalFormatting sqref="E48:E50">
    <cfRule type="expression" dxfId="341" priority="150">
      <formula>$P$2&gt;41486</formula>
    </cfRule>
  </conditionalFormatting>
  <conditionalFormatting sqref="E54:E56">
    <cfRule type="expression" dxfId="340" priority="149">
      <formula>$P$2&gt;41517</formula>
    </cfRule>
  </conditionalFormatting>
  <conditionalFormatting sqref="E60:E62">
    <cfRule type="expression" dxfId="339" priority="148">
      <formula>$P$2&gt;41547</formula>
    </cfRule>
  </conditionalFormatting>
  <conditionalFormatting sqref="E66:E68">
    <cfRule type="expression" dxfId="338" priority="147">
      <formula>$P$2&gt;41578</formula>
    </cfRule>
  </conditionalFormatting>
  <conditionalFormatting sqref="E72:E74">
    <cfRule type="expression" dxfId="337" priority="146">
      <formula>$P$2&gt;41608</formula>
    </cfRule>
  </conditionalFormatting>
  <conditionalFormatting sqref="E78:E80">
    <cfRule type="expression" dxfId="336" priority="145">
      <formula>$P$2&gt;41639</formula>
    </cfRule>
  </conditionalFormatting>
  <conditionalFormatting sqref="F13:F14">
    <cfRule type="expression" dxfId="335" priority="144">
      <formula>$P$2&gt;41305</formula>
    </cfRule>
  </conditionalFormatting>
  <conditionalFormatting sqref="F18:F20">
    <cfRule type="expression" dxfId="334" priority="143">
      <formula>$P$2&gt;41333</formula>
    </cfRule>
  </conditionalFormatting>
  <conditionalFormatting sqref="F24:F26">
    <cfRule type="expression" dxfId="333" priority="142">
      <formula>$P$2&gt;41364</formula>
    </cfRule>
  </conditionalFormatting>
  <conditionalFormatting sqref="F30:F32">
    <cfRule type="expression" dxfId="332" priority="141">
      <formula>$P$2&gt;41394</formula>
    </cfRule>
  </conditionalFormatting>
  <conditionalFormatting sqref="F36:F38">
    <cfRule type="expression" dxfId="331" priority="140">
      <formula>$P$2&gt;41425</formula>
    </cfRule>
  </conditionalFormatting>
  <conditionalFormatting sqref="F42:F44">
    <cfRule type="expression" dxfId="330" priority="139">
      <formula>$P$2&gt;41455</formula>
    </cfRule>
  </conditionalFormatting>
  <conditionalFormatting sqref="F48:F50">
    <cfRule type="expression" dxfId="329" priority="138">
      <formula>$P$2&gt;41486</formula>
    </cfRule>
  </conditionalFormatting>
  <conditionalFormatting sqref="F54:F56">
    <cfRule type="expression" dxfId="328" priority="137">
      <formula>$P$2&gt;41517</formula>
    </cfRule>
  </conditionalFormatting>
  <conditionalFormatting sqref="F60:F62">
    <cfRule type="expression" dxfId="327" priority="136">
      <formula>$P$2&gt;41547</formula>
    </cfRule>
  </conditionalFormatting>
  <conditionalFormatting sqref="F66:F68">
    <cfRule type="expression" dxfId="326" priority="135">
      <formula>$P$2&gt;41578</formula>
    </cfRule>
  </conditionalFormatting>
  <conditionalFormatting sqref="F72:F74">
    <cfRule type="expression" dxfId="325" priority="134">
      <formula>$P$2&gt;41608</formula>
    </cfRule>
  </conditionalFormatting>
  <conditionalFormatting sqref="F78:F80">
    <cfRule type="expression" dxfId="324" priority="133">
      <formula>$P$2&gt;41639</formula>
    </cfRule>
  </conditionalFormatting>
  <conditionalFormatting sqref="G12:G14">
    <cfRule type="expression" dxfId="323" priority="132">
      <formula>$P$2&gt;41305</formula>
    </cfRule>
  </conditionalFormatting>
  <conditionalFormatting sqref="G18:G20">
    <cfRule type="expression" dxfId="322" priority="131">
      <formula>$P$2&gt;41333</formula>
    </cfRule>
  </conditionalFormatting>
  <conditionalFormatting sqref="G24:G26">
    <cfRule type="expression" dxfId="321" priority="130">
      <formula>$P$2&gt;41364</formula>
    </cfRule>
  </conditionalFormatting>
  <conditionalFormatting sqref="G30:G32">
    <cfRule type="expression" dxfId="320" priority="129">
      <formula>$P$2&gt;41394</formula>
    </cfRule>
  </conditionalFormatting>
  <conditionalFormatting sqref="G36:G38">
    <cfRule type="expression" dxfId="319" priority="128">
      <formula>$P$2&gt;41425</formula>
    </cfRule>
  </conditionalFormatting>
  <conditionalFormatting sqref="G42:G44">
    <cfRule type="expression" dxfId="318" priority="127">
      <formula>$P$2&gt;41455</formula>
    </cfRule>
  </conditionalFormatting>
  <conditionalFormatting sqref="G48:G50">
    <cfRule type="expression" dxfId="317" priority="126">
      <formula>$P$2&gt;41486</formula>
    </cfRule>
  </conditionalFormatting>
  <conditionalFormatting sqref="G54:G56">
    <cfRule type="expression" dxfId="316" priority="125">
      <formula>$P$2&gt;41517</formula>
    </cfRule>
  </conditionalFormatting>
  <conditionalFormatting sqref="G60:G62">
    <cfRule type="expression" dxfId="315" priority="124">
      <formula>$P$2&gt;41547</formula>
    </cfRule>
  </conditionalFormatting>
  <conditionalFormatting sqref="G66:G68">
    <cfRule type="expression" dxfId="314" priority="123">
      <formula>$P$2&gt;41578</formula>
    </cfRule>
  </conditionalFormatting>
  <conditionalFormatting sqref="G72:G74">
    <cfRule type="expression" dxfId="313" priority="122">
      <formula>$P$2&gt;41608</formula>
    </cfRule>
  </conditionalFormatting>
  <conditionalFormatting sqref="G78:G80">
    <cfRule type="expression" dxfId="312" priority="121">
      <formula>$P$2&gt;41639</formula>
    </cfRule>
  </conditionalFormatting>
  <conditionalFormatting sqref="F12:F14">
    <cfRule type="expression" dxfId="311" priority="120">
      <formula>$P$2&gt;41305</formula>
    </cfRule>
  </conditionalFormatting>
  <conditionalFormatting sqref="F18:F20">
    <cfRule type="expression" dxfId="310" priority="119">
      <formula>$P$2&gt;41333</formula>
    </cfRule>
  </conditionalFormatting>
  <conditionalFormatting sqref="F24:F26">
    <cfRule type="expression" dxfId="309" priority="118">
      <formula>$P$2&gt;41364</formula>
    </cfRule>
  </conditionalFormatting>
  <conditionalFormatting sqref="F30:F32">
    <cfRule type="expression" dxfId="308" priority="117">
      <formula>$P$2&gt;41394</formula>
    </cfRule>
  </conditionalFormatting>
  <conditionalFormatting sqref="F36:F38">
    <cfRule type="expression" dxfId="307" priority="116">
      <formula>$P$2&gt;41425</formula>
    </cfRule>
  </conditionalFormatting>
  <conditionalFormatting sqref="F42:F44">
    <cfRule type="expression" dxfId="306" priority="115">
      <formula>$P$2&gt;41455</formula>
    </cfRule>
  </conditionalFormatting>
  <conditionalFormatting sqref="F48:F50">
    <cfRule type="expression" dxfId="305" priority="114">
      <formula>$P$2&gt;41486</formula>
    </cfRule>
  </conditionalFormatting>
  <conditionalFormatting sqref="F54:F56">
    <cfRule type="expression" dxfId="304" priority="113">
      <formula>$P$2&gt;41517</formula>
    </cfRule>
  </conditionalFormatting>
  <conditionalFormatting sqref="F60:F62">
    <cfRule type="expression" dxfId="303" priority="112">
      <formula>$P$2&gt;41547</formula>
    </cfRule>
  </conditionalFormatting>
  <conditionalFormatting sqref="F66:F68">
    <cfRule type="expression" dxfId="302" priority="111">
      <formula>$P$2&gt;41578</formula>
    </cfRule>
  </conditionalFormatting>
  <conditionalFormatting sqref="F72:F74">
    <cfRule type="expression" dxfId="301" priority="110">
      <formula>$P$2&gt;41608</formula>
    </cfRule>
  </conditionalFormatting>
  <conditionalFormatting sqref="F78:F80">
    <cfRule type="expression" dxfId="300" priority="109">
      <formula>$P$2&gt;41639</formula>
    </cfRule>
  </conditionalFormatting>
  <conditionalFormatting sqref="G12:G14">
    <cfRule type="expression" dxfId="299" priority="108">
      <formula>$P$2&gt;41305</formula>
    </cfRule>
  </conditionalFormatting>
  <conditionalFormatting sqref="G18:G20">
    <cfRule type="expression" dxfId="298" priority="107">
      <formula>$P$2&gt;41333</formula>
    </cfRule>
  </conditionalFormatting>
  <conditionalFormatting sqref="G24:G26">
    <cfRule type="expression" dxfId="297" priority="106">
      <formula>$P$2&gt;41364</formula>
    </cfRule>
  </conditionalFormatting>
  <conditionalFormatting sqref="G30:G32">
    <cfRule type="expression" dxfId="296" priority="105">
      <formula>$P$2&gt;41394</formula>
    </cfRule>
  </conditionalFormatting>
  <conditionalFormatting sqref="G36:G38">
    <cfRule type="expression" dxfId="295" priority="104">
      <formula>$P$2&gt;41425</formula>
    </cfRule>
  </conditionalFormatting>
  <conditionalFormatting sqref="G42:G44">
    <cfRule type="expression" dxfId="294" priority="103">
      <formula>$P$2&gt;41455</formula>
    </cfRule>
  </conditionalFormatting>
  <conditionalFormatting sqref="G48:G50">
    <cfRule type="expression" dxfId="293" priority="102">
      <formula>$P$2&gt;41486</formula>
    </cfRule>
  </conditionalFormatting>
  <conditionalFormatting sqref="G54:G56">
    <cfRule type="expression" dxfId="292" priority="101">
      <formula>$P$2&gt;41517</formula>
    </cfRule>
  </conditionalFormatting>
  <conditionalFormatting sqref="G60:G62">
    <cfRule type="expression" dxfId="291" priority="100">
      <formula>$P$2&gt;41547</formula>
    </cfRule>
  </conditionalFormatting>
  <conditionalFormatting sqref="G66:G68">
    <cfRule type="expression" dxfId="290" priority="99">
      <formula>$P$2&gt;41578</formula>
    </cfRule>
  </conditionalFormatting>
  <conditionalFormatting sqref="G72:G74">
    <cfRule type="expression" dxfId="289" priority="98">
      <formula>$P$2&gt;41608</formula>
    </cfRule>
  </conditionalFormatting>
  <conditionalFormatting sqref="G78:G80">
    <cfRule type="expression" dxfId="288" priority="97">
      <formula>$P$2&gt;41639</formula>
    </cfRule>
  </conditionalFormatting>
  <conditionalFormatting sqref="B12:B14">
    <cfRule type="expression" dxfId="287" priority="96">
      <formula>$P$2&gt;41305</formula>
    </cfRule>
  </conditionalFormatting>
  <conditionalFormatting sqref="B18:B20">
    <cfRule type="expression" dxfId="286" priority="95">
      <formula>$P$2&gt;41333</formula>
    </cfRule>
  </conditionalFormatting>
  <conditionalFormatting sqref="B24:B26">
    <cfRule type="expression" dxfId="285" priority="94">
      <formula>$P$2&gt;41364</formula>
    </cfRule>
  </conditionalFormatting>
  <conditionalFormatting sqref="B30:B32">
    <cfRule type="expression" dxfId="284" priority="93">
      <formula>$P$2&gt;41394</formula>
    </cfRule>
  </conditionalFormatting>
  <conditionalFormatting sqref="B36:B38">
    <cfRule type="expression" dxfId="283" priority="92">
      <formula>$P$2&gt;41425</formula>
    </cfRule>
  </conditionalFormatting>
  <conditionalFormatting sqref="B42:B44">
    <cfRule type="expression" dxfId="282" priority="91">
      <formula>$P$2&gt;41455</formula>
    </cfRule>
  </conditionalFormatting>
  <conditionalFormatting sqref="B48:B50">
    <cfRule type="expression" dxfId="281" priority="90">
      <formula>$P$2&gt;41486</formula>
    </cfRule>
  </conditionalFormatting>
  <conditionalFormatting sqref="B54:B56">
    <cfRule type="expression" dxfId="280" priority="89">
      <formula>$P$2&gt;41517</formula>
    </cfRule>
  </conditionalFormatting>
  <conditionalFormatting sqref="B60:B62">
    <cfRule type="expression" dxfId="279" priority="88">
      <formula>$P$2&gt;41547</formula>
    </cfRule>
  </conditionalFormatting>
  <conditionalFormatting sqref="B66:B68">
    <cfRule type="expression" dxfId="278" priority="87">
      <formula>$P$2&gt;41578</formula>
    </cfRule>
  </conditionalFormatting>
  <conditionalFormatting sqref="B72:B74">
    <cfRule type="expression" dxfId="277" priority="86">
      <formula>$P$2&gt;41608</formula>
    </cfRule>
  </conditionalFormatting>
  <conditionalFormatting sqref="B78:B80">
    <cfRule type="expression" dxfId="276" priority="85">
      <formula>$P$2&gt;41639</formula>
    </cfRule>
  </conditionalFormatting>
  <conditionalFormatting sqref="C12:C14">
    <cfRule type="expression" dxfId="275" priority="84">
      <formula>$P$2&gt;41305</formula>
    </cfRule>
  </conditionalFormatting>
  <conditionalFormatting sqref="C18:C20">
    <cfRule type="expression" dxfId="274" priority="83">
      <formula>$P$2&gt;41333</formula>
    </cfRule>
  </conditionalFormatting>
  <conditionalFormatting sqref="C24:C26">
    <cfRule type="expression" dxfId="273" priority="82">
      <formula>$P$2&gt;41364</formula>
    </cfRule>
  </conditionalFormatting>
  <conditionalFormatting sqref="C30:C32">
    <cfRule type="expression" dxfId="272" priority="81">
      <formula>$P$2&gt;41394</formula>
    </cfRule>
  </conditionalFormatting>
  <conditionalFormatting sqref="C36:C38">
    <cfRule type="expression" dxfId="271" priority="80">
      <formula>$P$2&gt;41425</formula>
    </cfRule>
  </conditionalFormatting>
  <conditionalFormatting sqref="C42:C44">
    <cfRule type="expression" dxfId="270" priority="79">
      <formula>$P$2&gt;41455</formula>
    </cfRule>
  </conditionalFormatting>
  <conditionalFormatting sqref="C48:C50">
    <cfRule type="expression" dxfId="269" priority="78">
      <formula>$P$2&gt;41486</formula>
    </cfRule>
  </conditionalFormatting>
  <conditionalFormatting sqref="C54:C56">
    <cfRule type="expression" dxfId="268" priority="77">
      <formula>$P$2&gt;41517</formula>
    </cfRule>
  </conditionalFormatting>
  <conditionalFormatting sqref="C60:C62">
    <cfRule type="expression" dxfId="267" priority="76">
      <formula>$P$2&gt;41547</formula>
    </cfRule>
  </conditionalFormatting>
  <conditionalFormatting sqref="C66:C68">
    <cfRule type="expression" dxfId="266" priority="75">
      <formula>$P$2&gt;41578</formula>
    </cfRule>
  </conditionalFormatting>
  <conditionalFormatting sqref="C72:C74">
    <cfRule type="expression" dxfId="265" priority="74">
      <formula>$P$2&gt;41608</formula>
    </cfRule>
  </conditionalFormatting>
  <conditionalFormatting sqref="C78:C80">
    <cfRule type="expression" dxfId="264" priority="73">
      <formula>$P$2&gt;41639</formula>
    </cfRule>
  </conditionalFormatting>
  <conditionalFormatting sqref="D12:D14">
    <cfRule type="expression" dxfId="263" priority="72">
      <formula>$P$2&gt;41305</formula>
    </cfRule>
  </conditionalFormatting>
  <conditionalFormatting sqref="D18:D20">
    <cfRule type="expression" dxfId="262" priority="71">
      <formula>$P$2&gt;41333</formula>
    </cfRule>
  </conditionalFormatting>
  <conditionalFormatting sqref="D24:D26">
    <cfRule type="expression" dxfId="261" priority="70">
      <formula>$P$2&gt;41364</formula>
    </cfRule>
  </conditionalFormatting>
  <conditionalFormatting sqref="D30:D32">
    <cfRule type="expression" dxfId="260" priority="69">
      <formula>$P$2&gt;41394</formula>
    </cfRule>
  </conditionalFormatting>
  <conditionalFormatting sqref="D36:D38">
    <cfRule type="expression" dxfId="259" priority="68">
      <formula>$P$2&gt;41425</formula>
    </cfRule>
  </conditionalFormatting>
  <conditionalFormatting sqref="D42:D44">
    <cfRule type="expression" dxfId="258" priority="67">
      <formula>$P$2&gt;41455</formula>
    </cfRule>
  </conditionalFormatting>
  <conditionalFormatting sqref="D48:D50">
    <cfRule type="expression" dxfId="257" priority="66">
      <formula>$P$2&gt;41486</formula>
    </cfRule>
  </conditionalFormatting>
  <conditionalFormatting sqref="D54:D56">
    <cfRule type="expression" dxfId="256" priority="65">
      <formula>$P$2&gt;41517</formula>
    </cfRule>
  </conditionalFormatting>
  <conditionalFormatting sqref="D60:D62">
    <cfRule type="expression" dxfId="255" priority="64">
      <formula>$P$2&gt;41547</formula>
    </cfRule>
  </conditionalFormatting>
  <conditionalFormatting sqref="D66:D68">
    <cfRule type="expression" dxfId="254" priority="63">
      <formula>$P$2&gt;41578</formula>
    </cfRule>
  </conditionalFormatting>
  <conditionalFormatting sqref="D72:D74">
    <cfRule type="expression" dxfId="253" priority="62">
      <formula>$P$2&gt;41608</formula>
    </cfRule>
  </conditionalFormatting>
  <conditionalFormatting sqref="D78:D80">
    <cfRule type="expression" dxfId="252" priority="61">
      <formula>$P$2&gt;41639</formula>
    </cfRule>
  </conditionalFormatting>
  <conditionalFormatting sqref="E12:E14">
    <cfRule type="expression" dxfId="251" priority="60">
      <formula>$P$2&gt;41305</formula>
    </cfRule>
  </conditionalFormatting>
  <conditionalFormatting sqref="E18:E20">
    <cfRule type="expression" dxfId="250" priority="59">
      <formula>$P$2&gt;41333</formula>
    </cfRule>
  </conditionalFormatting>
  <conditionalFormatting sqref="E24:E26">
    <cfRule type="expression" dxfId="249" priority="58">
      <formula>$P$2&gt;41364</formula>
    </cfRule>
  </conditionalFormatting>
  <conditionalFormatting sqref="E30:E32">
    <cfRule type="expression" dxfId="248" priority="57">
      <formula>$P$2&gt;41394</formula>
    </cfRule>
  </conditionalFormatting>
  <conditionalFormatting sqref="E36:E38">
    <cfRule type="expression" dxfId="247" priority="56">
      <formula>$P$2&gt;41425</formula>
    </cfRule>
  </conditionalFormatting>
  <conditionalFormatting sqref="E42:E44">
    <cfRule type="expression" dxfId="246" priority="55">
      <formula>$P$2&gt;41455</formula>
    </cfRule>
  </conditionalFormatting>
  <conditionalFormatting sqref="E48:E50">
    <cfRule type="expression" dxfId="245" priority="54">
      <formula>$P$2&gt;41486</formula>
    </cfRule>
  </conditionalFormatting>
  <conditionalFormatting sqref="E54:E56">
    <cfRule type="expression" dxfId="244" priority="53">
      <formula>$P$2&gt;41517</formula>
    </cfRule>
  </conditionalFormatting>
  <conditionalFormatting sqref="E60:E62">
    <cfRule type="expression" dxfId="243" priority="52">
      <formula>$P$2&gt;41547</formula>
    </cfRule>
  </conditionalFormatting>
  <conditionalFormatting sqref="E66:E68">
    <cfRule type="expression" dxfId="242" priority="51">
      <formula>$P$2&gt;41578</formula>
    </cfRule>
  </conditionalFormatting>
  <conditionalFormatting sqref="E72:E74">
    <cfRule type="expression" dxfId="241" priority="50">
      <formula>$P$2&gt;41608</formula>
    </cfRule>
  </conditionalFormatting>
  <conditionalFormatting sqref="E78:E80">
    <cfRule type="expression" dxfId="240" priority="49">
      <formula>$P$2&gt;41639</formula>
    </cfRule>
  </conditionalFormatting>
  <conditionalFormatting sqref="F13:F14">
    <cfRule type="expression" dxfId="239" priority="48">
      <formula>$P$2&gt;41305</formula>
    </cfRule>
  </conditionalFormatting>
  <conditionalFormatting sqref="F18:F20">
    <cfRule type="expression" dxfId="238" priority="47">
      <formula>$P$2&gt;41333</formula>
    </cfRule>
  </conditionalFormatting>
  <conditionalFormatting sqref="F24:F26">
    <cfRule type="expression" dxfId="237" priority="46">
      <formula>$P$2&gt;41364</formula>
    </cfRule>
  </conditionalFormatting>
  <conditionalFormatting sqref="F30:F32">
    <cfRule type="expression" dxfId="236" priority="45">
      <formula>$P$2&gt;41394</formula>
    </cfRule>
  </conditionalFormatting>
  <conditionalFormatting sqref="F36:F38">
    <cfRule type="expression" dxfId="235" priority="44">
      <formula>$P$2&gt;41425</formula>
    </cfRule>
  </conditionalFormatting>
  <conditionalFormatting sqref="F42:F44">
    <cfRule type="expression" dxfId="234" priority="43">
      <formula>$P$2&gt;41455</formula>
    </cfRule>
  </conditionalFormatting>
  <conditionalFormatting sqref="F48:F50">
    <cfRule type="expression" dxfId="233" priority="42">
      <formula>$P$2&gt;41486</formula>
    </cfRule>
  </conditionalFormatting>
  <conditionalFormatting sqref="F54:F56">
    <cfRule type="expression" dxfId="232" priority="41">
      <formula>$P$2&gt;41517</formula>
    </cfRule>
  </conditionalFormatting>
  <conditionalFormatting sqref="F60:F62">
    <cfRule type="expression" dxfId="231" priority="40">
      <formula>$P$2&gt;41547</formula>
    </cfRule>
  </conditionalFormatting>
  <conditionalFormatting sqref="F66:F68">
    <cfRule type="expression" dxfId="230" priority="39">
      <formula>$P$2&gt;41578</formula>
    </cfRule>
  </conditionalFormatting>
  <conditionalFormatting sqref="F72:F74">
    <cfRule type="expression" dxfId="229" priority="38">
      <formula>$P$2&gt;41608</formula>
    </cfRule>
  </conditionalFormatting>
  <conditionalFormatting sqref="F78:F80">
    <cfRule type="expression" dxfId="228" priority="37">
      <formula>$P$2&gt;41639</formula>
    </cfRule>
  </conditionalFormatting>
  <conditionalFormatting sqref="G12:G14">
    <cfRule type="expression" dxfId="227" priority="36">
      <formula>$P$2&gt;41305</formula>
    </cfRule>
  </conditionalFormatting>
  <conditionalFormatting sqref="G18:G20">
    <cfRule type="expression" dxfId="226" priority="35">
      <formula>$P$2&gt;41333</formula>
    </cfRule>
  </conditionalFormatting>
  <conditionalFormatting sqref="G24:G26">
    <cfRule type="expression" dxfId="225" priority="34">
      <formula>$P$2&gt;41364</formula>
    </cfRule>
  </conditionalFormatting>
  <conditionalFormatting sqref="G30:G32">
    <cfRule type="expression" dxfId="224" priority="33">
      <formula>$P$2&gt;41394</formula>
    </cfRule>
  </conditionalFormatting>
  <conditionalFormatting sqref="G36:G38">
    <cfRule type="expression" dxfId="223" priority="32">
      <formula>$P$2&gt;41425</formula>
    </cfRule>
  </conditionalFormatting>
  <conditionalFormatting sqref="G42:G44">
    <cfRule type="expression" dxfId="222" priority="31">
      <formula>$P$2&gt;41455</formula>
    </cfRule>
  </conditionalFormatting>
  <conditionalFormatting sqref="G48:G50">
    <cfRule type="expression" dxfId="221" priority="30">
      <formula>$P$2&gt;41486</formula>
    </cfRule>
  </conditionalFormatting>
  <conditionalFormatting sqref="G54:G56">
    <cfRule type="expression" dxfId="220" priority="29">
      <formula>$P$2&gt;41517</formula>
    </cfRule>
  </conditionalFormatting>
  <conditionalFormatting sqref="G60:G62">
    <cfRule type="expression" dxfId="219" priority="28">
      <formula>$P$2&gt;41547</formula>
    </cfRule>
  </conditionalFormatting>
  <conditionalFormatting sqref="G66:G68">
    <cfRule type="expression" dxfId="218" priority="27">
      <formula>$P$2&gt;41578</formula>
    </cfRule>
  </conditionalFormatting>
  <conditionalFormatting sqref="G72:G74">
    <cfRule type="expression" dxfId="217" priority="26">
      <formula>$P$2&gt;41608</formula>
    </cfRule>
  </conditionalFormatting>
  <conditionalFormatting sqref="G78:G80">
    <cfRule type="expression" dxfId="216" priority="25">
      <formula>$P$2&gt;41639</formula>
    </cfRule>
  </conditionalFormatting>
  <conditionalFormatting sqref="F12:F14">
    <cfRule type="expression" dxfId="215" priority="24">
      <formula>$P$2&gt;41305</formula>
    </cfRule>
  </conditionalFormatting>
  <conditionalFormatting sqref="F18:F20">
    <cfRule type="expression" dxfId="214" priority="23">
      <formula>$P$2&gt;41333</formula>
    </cfRule>
  </conditionalFormatting>
  <conditionalFormatting sqref="F24:F26">
    <cfRule type="expression" dxfId="213" priority="22">
      <formula>$P$2&gt;41364</formula>
    </cfRule>
  </conditionalFormatting>
  <conditionalFormatting sqref="F30:F32">
    <cfRule type="expression" dxfId="212" priority="21">
      <formula>$P$2&gt;41394</formula>
    </cfRule>
  </conditionalFormatting>
  <conditionalFormatting sqref="F36:F38">
    <cfRule type="expression" dxfId="211" priority="20">
      <formula>$P$2&gt;41425</formula>
    </cfRule>
  </conditionalFormatting>
  <conditionalFormatting sqref="F42:F44">
    <cfRule type="expression" dxfId="210" priority="19">
      <formula>$P$2&gt;41455</formula>
    </cfRule>
  </conditionalFormatting>
  <conditionalFormatting sqref="F48:F50">
    <cfRule type="expression" dxfId="209" priority="18">
      <formula>$P$2&gt;41486</formula>
    </cfRule>
  </conditionalFormatting>
  <conditionalFormatting sqref="F54:F56">
    <cfRule type="expression" dxfId="208" priority="17">
      <formula>$P$2&gt;41517</formula>
    </cfRule>
  </conditionalFormatting>
  <conditionalFormatting sqref="F60:F62">
    <cfRule type="expression" dxfId="207" priority="16">
      <formula>$P$2&gt;41547</formula>
    </cfRule>
  </conditionalFormatting>
  <conditionalFormatting sqref="F66:F68">
    <cfRule type="expression" dxfId="206" priority="15">
      <formula>$P$2&gt;41578</formula>
    </cfRule>
  </conditionalFormatting>
  <conditionalFormatting sqref="F72:F74">
    <cfRule type="expression" dxfId="205" priority="14">
      <formula>$P$2&gt;41608</formula>
    </cfRule>
  </conditionalFormatting>
  <conditionalFormatting sqref="F78:F80">
    <cfRule type="expression" dxfId="204" priority="13">
      <formula>$P$2&gt;41639</formula>
    </cfRule>
  </conditionalFormatting>
  <conditionalFormatting sqref="G12:G14">
    <cfRule type="expression" dxfId="203" priority="12">
      <formula>$P$2&gt;41305</formula>
    </cfRule>
  </conditionalFormatting>
  <conditionalFormatting sqref="G18:G20">
    <cfRule type="expression" dxfId="202" priority="11">
      <formula>$P$2&gt;41333</formula>
    </cfRule>
  </conditionalFormatting>
  <conditionalFormatting sqref="G24:G26">
    <cfRule type="expression" dxfId="201" priority="10">
      <formula>$P$2&gt;41364</formula>
    </cfRule>
  </conditionalFormatting>
  <conditionalFormatting sqref="G30:G32">
    <cfRule type="expression" dxfId="200" priority="9">
      <formula>$P$2&gt;41394</formula>
    </cfRule>
  </conditionalFormatting>
  <conditionalFormatting sqref="G36:G38">
    <cfRule type="expression" dxfId="199" priority="8">
      <formula>$P$2&gt;41425</formula>
    </cfRule>
  </conditionalFormatting>
  <conditionalFormatting sqref="G42:G44">
    <cfRule type="expression" dxfId="198" priority="7">
      <formula>$P$2&gt;41455</formula>
    </cfRule>
  </conditionalFormatting>
  <conditionalFormatting sqref="G48:G50">
    <cfRule type="expression" dxfId="197" priority="6">
      <formula>$P$2&gt;41486</formula>
    </cfRule>
  </conditionalFormatting>
  <conditionalFormatting sqref="G54:G56">
    <cfRule type="expression" dxfId="196" priority="5">
      <formula>$P$2&gt;41517</formula>
    </cfRule>
  </conditionalFormatting>
  <conditionalFormatting sqref="G60:G62">
    <cfRule type="expression" dxfId="195" priority="4">
      <formula>$P$2&gt;41547</formula>
    </cfRule>
  </conditionalFormatting>
  <conditionalFormatting sqref="G66:G68">
    <cfRule type="expression" dxfId="194" priority="3">
      <formula>$P$2&gt;41578</formula>
    </cfRule>
  </conditionalFormatting>
  <conditionalFormatting sqref="G72:G74">
    <cfRule type="expression" dxfId="193" priority="2">
      <formula>$P$2&gt;41608</formula>
    </cfRule>
  </conditionalFormatting>
  <conditionalFormatting sqref="G78:G80">
    <cfRule type="expression" dxfId="192" priority="1">
      <formula>$P$2&gt;41639</formula>
    </cfRule>
  </conditionalFormatting>
  <dataValidations count="5">
    <dataValidation type="list" allowBlank="1" showInputMessage="1" showErrorMessage="1" sqref="J12:J299">
      <formula1>Liste10</formula1>
    </dataValidation>
    <dataValidation type="list" allowBlank="1" showInputMessage="1" showErrorMessage="1" sqref="J11">
      <formula1>"1,2,3,4,5,6,7,8,9,10,11,12,13,14,15,16,17,18,19,20,21,22,23,24,25,26,27,28,29,30,31,  "</formula1>
    </dataValidation>
    <dataValidation type="list" allowBlank="1" showInputMessage="1" showErrorMessage="1" sqref="K11:K299">
      <formula1>Liste13</formula1>
    </dataValidation>
    <dataValidation type="list" allowBlank="1" showInputMessage="1" showErrorMessage="1" sqref="M11:M299">
      <formula1>"Banque (commpte pro),Banque (compte perso),Facture fournisseur,Facture client,Livre recettes, "</formula1>
    </dataValidation>
    <dataValidation type="list" allowBlank="1" showInputMessage="1" showErrorMessage="1" sqref="N11:N299">
      <formula1>"Ventes,Prestations de services BIC,Prestations de services BNC"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63" orientation="portrait" horizontalDpi="4294967294" verticalDpi="4294967294" r:id="rId1"/>
  <rowBreaks count="1" manualBreakCount="1">
    <brk id="98" max="16383" man="1"/>
  </rowBreaks>
  <colBreaks count="3" manualBreakCount="3">
    <brk id="8" max="298" man="1"/>
    <brk id="16" max="1048575" man="1"/>
    <brk id="26" max="1048575" man="1"/>
  </colBreaks>
  <legacyDrawing r:id="rId2"/>
  <controls>
    <control shapeId="283649" r:id="rId3" name="CommandButton1"/>
    <control shapeId="283650" r:id="rId4" name="CommandButton2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B2:G291"/>
  <sheetViews>
    <sheetView workbookViewId="0">
      <selection activeCell="F39" sqref="F39"/>
    </sheetView>
  </sheetViews>
  <sheetFormatPr baseColWidth="10" defaultRowHeight="15"/>
  <cols>
    <col min="2" max="2" width="27.7109375" style="46" customWidth="1"/>
    <col min="3" max="3" width="13.7109375" style="47" customWidth="1"/>
    <col min="4" max="7" width="13.7109375" style="45" customWidth="1"/>
    <col min="8" max="9" width="13.7109375" customWidth="1"/>
  </cols>
  <sheetData>
    <row r="2" spans="2:7">
      <c r="C2"/>
      <c r="D2"/>
      <c r="E2"/>
      <c r="F2"/>
    </row>
    <row r="10" spans="2:7">
      <c r="D10"/>
      <c r="E10"/>
      <c r="F10"/>
      <c r="G10"/>
    </row>
    <row r="11" spans="2:7">
      <c r="B11" s="112" t="s">
        <v>80</v>
      </c>
      <c r="C11" s="55" t="s">
        <v>55</v>
      </c>
      <c r="D11" s="56" t="s">
        <v>109</v>
      </c>
      <c r="E11" s="56" t="s">
        <v>105</v>
      </c>
      <c r="F11" s="56" t="s">
        <v>109</v>
      </c>
      <c r="G11" s="56" t="s">
        <v>105</v>
      </c>
    </row>
    <row r="12" spans="2:7">
      <c r="B12" s="111" t="str">
        <f>'Déclarations AM'!$D$7</f>
        <v>MICRO SOC VENT ARTIS</v>
      </c>
      <c r="C12" s="57">
        <f>'Déclarations AM'!$E$7</f>
        <v>0.14000000000000001</v>
      </c>
      <c r="D12" s="56">
        <f>'Déclarations AM'!$F$7</f>
        <v>10</v>
      </c>
      <c r="E12" s="58">
        <f>IFERROR(D12*C12," ")</f>
        <v>1.4000000000000001</v>
      </c>
      <c r="F12" s="56">
        <f>$P$12-$N$12</f>
        <v>0</v>
      </c>
      <c r="G12" s="56">
        <f>IFERROR($R$12*$M$12," ")</f>
        <v>0</v>
      </c>
    </row>
    <row r="13" spans="2:7">
      <c r="B13" s="111" t="str">
        <f>'Déclarations AM'!$D$8</f>
        <v>MICRO SOCIAL PREST</v>
      </c>
      <c r="C13" s="57">
        <f>'Déclarations AM'!$E$8</f>
        <v>0.24600000000000002</v>
      </c>
      <c r="D13" s="56">
        <f>'Déclarations AM'!$F$8</f>
        <v>11</v>
      </c>
      <c r="E13" s="58">
        <f>IFERROR(D13*C13," ")</f>
        <v>2.7060000000000004</v>
      </c>
      <c r="F13" s="56">
        <f>$P$13-$N$13</f>
        <v>0</v>
      </c>
      <c r="G13" s="56">
        <f>IFERROR($R$13*$M$13," ")</f>
        <v>0</v>
      </c>
    </row>
    <row r="14" spans="2:7">
      <c r="B14" s="111" t="str">
        <f>'Déclarations AM'!$D$9</f>
        <v>CFP ARTISAN</v>
      </c>
      <c r="C14" s="57">
        <f>'Déclarations AM'!$E$9</f>
        <v>3.0000000000000001E-3</v>
      </c>
      <c r="D14" s="56">
        <f>'Déclarations AM'!$F$9</f>
        <v>12</v>
      </c>
      <c r="E14" s="58">
        <f>IFERROR(D14*C14," ")</f>
        <v>3.6000000000000004E-2</v>
      </c>
      <c r="F14" s="56">
        <f>$P$14-$N$14</f>
        <v>0</v>
      </c>
      <c r="G14" s="56">
        <f>IFERROR($R$14*$M$14," ")</f>
        <v>0</v>
      </c>
    </row>
    <row r="15" spans="2:7">
      <c r="B15" s="118"/>
      <c r="C15" s="60"/>
      <c r="D15" s="61"/>
      <c r="E15" s="61"/>
      <c r="F15" s="61">
        <f t="shared" ref="F15" si="0">D15-B15</f>
        <v>0</v>
      </c>
      <c r="G15" s="61"/>
    </row>
    <row r="16" spans="2:7">
      <c r="D16"/>
      <c r="E16"/>
      <c r="F16"/>
      <c r="G16"/>
    </row>
    <row r="17" spans="2:7">
      <c r="B17" s="112" t="s">
        <v>81</v>
      </c>
      <c r="C17" s="55" t="s">
        <v>55</v>
      </c>
      <c r="D17" s="56" t="s">
        <v>109</v>
      </c>
      <c r="E17" s="56" t="s">
        <v>105</v>
      </c>
      <c r="F17" s="56" t="s">
        <v>109</v>
      </c>
      <c r="G17" s="56" t="s">
        <v>105</v>
      </c>
    </row>
    <row r="18" spans="2:7">
      <c r="B18" s="111" t="e">
        <f>'Déclarations AM'!#REF!</f>
        <v>#REF!</v>
      </c>
      <c r="C18" s="57" t="e">
        <f>'Déclarations AM'!#REF!</f>
        <v>#REF!</v>
      </c>
      <c r="D18" s="56" t="e">
        <f>'Déclarations AM'!#REF!</f>
        <v>#REF!</v>
      </c>
      <c r="E18" s="56" t="str">
        <f>IFERROR(D18*C18," ")</f>
        <v xml:space="preserve"> </v>
      </c>
      <c r="F18" s="56" t="e">
        <f>D18-B18</f>
        <v>#REF!</v>
      </c>
      <c r="G18" s="56" t="str">
        <f>IFERROR(F18*A18," ")</f>
        <v xml:space="preserve"> </v>
      </c>
    </row>
    <row r="19" spans="2:7">
      <c r="B19" s="111" t="e">
        <f>'Déclarations AM'!#REF!</f>
        <v>#REF!</v>
      </c>
      <c r="C19" s="57" t="e">
        <f>'Déclarations AM'!#REF!</f>
        <v>#REF!</v>
      </c>
      <c r="D19" s="56" t="e">
        <f>'Déclarations AM'!#REF!</f>
        <v>#REF!</v>
      </c>
      <c r="E19" s="56" t="str">
        <f t="shared" ref="E19:E20" si="1">IFERROR(D19*C19," ")</f>
        <v xml:space="preserve"> </v>
      </c>
      <c r="F19" s="56" t="e">
        <f>D19-B19</f>
        <v>#REF!</v>
      </c>
      <c r="G19" s="56" t="str">
        <f t="shared" ref="G19:G20" si="2">IFERROR(F19*A19," ")</f>
        <v xml:space="preserve"> </v>
      </c>
    </row>
    <row r="20" spans="2:7">
      <c r="B20" s="111" t="e">
        <f>'Déclarations AM'!#REF!</f>
        <v>#REF!</v>
      </c>
      <c r="C20" s="57" t="e">
        <f>'Déclarations AM'!#REF!</f>
        <v>#REF!</v>
      </c>
      <c r="D20" s="56" t="e">
        <f>'Déclarations AM'!#REF!</f>
        <v>#REF!</v>
      </c>
      <c r="E20" s="56" t="str">
        <f t="shared" si="1"/>
        <v xml:space="preserve"> </v>
      </c>
      <c r="F20" s="56" t="e">
        <f t="shared" ref="F20" si="3">D20-B20</f>
        <v>#REF!</v>
      </c>
      <c r="G20" s="56" t="str">
        <f t="shared" si="2"/>
        <v xml:space="preserve"> </v>
      </c>
    </row>
    <row r="21" spans="2:7">
      <c r="B21" s="62"/>
      <c r="C21" s="60"/>
      <c r="D21" s="61"/>
      <c r="E21" s="61"/>
      <c r="F21" s="61"/>
      <c r="G21" s="61"/>
    </row>
    <row r="22" spans="2:7">
      <c r="D22"/>
      <c r="E22"/>
      <c r="F22"/>
      <c r="G22"/>
    </row>
    <row r="23" spans="2:7">
      <c r="B23" s="112" t="s">
        <v>82</v>
      </c>
      <c r="C23" s="55" t="s">
        <v>55</v>
      </c>
      <c r="D23" s="56" t="s">
        <v>109</v>
      </c>
      <c r="E23" s="56" t="s">
        <v>105</v>
      </c>
      <c r="F23" s="56" t="s">
        <v>109</v>
      </c>
      <c r="G23" s="56" t="s">
        <v>105</v>
      </c>
    </row>
    <row r="24" spans="2:7">
      <c r="B24" s="111" t="e">
        <f>'Déclarations AM'!#REF!</f>
        <v>#REF!</v>
      </c>
      <c r="C24" s="57" t="e">
        <f>'Déclarations AM'!#REF!</f>
        <v>#REF!</v>
      </c>
      <c r="D24" s="56" t="e">
        <f>'Déclarations AM'!#REF!</f>
        <v>#REF!</v>
      </c>
      <c r="E24" s="56" t="str">
        <f>IFERROR(D24*C24," ")</f>
        <v xml:space="preserve"> </v>
      </c>
      <c r="F24" s="56" t="e">
        <f>D24-B24</f>
        <v>#REF!</v>
      </c>
      <c r="G24" s="56" t="str">
        <f>IFERROR(F24*A24," ")</f>
        <v xml:space="preserve"> </v>
      </c>
    </row>
    <row r="25" spans="2:7">
      <c r="B25" s="111" t="e">
        <f>'Déclarations AM'!#REF!</f>
        <v>#REF!</v>
      </c>
      <c r="C25" s="57" t="e">
        <f>'Déclarations AM'!#REF!</f>
        <v>#REF!</v>
      </c>
      <c r="D25" s="56" t="e">
        <f>'Déclarations AM'!#REF!</f>
        <v>#REF!</v>
      </c>
      <c r="E25" s="56" t="str">
        <f t="shared" ref="E25:E26" si="4">IFERROR(D25*C25," ")</f>
        <v xml:space="preserve"> </v>
      </c>
      <c r="F25" s="56" t="e">
        <f>D25-B25</f>
        <v>#REF!</v>
      </c>
      <c r="G25" s="56" t="str">
        <f t="shared" ref="G25:G26" si="5">IFERROR(F25*A25," ")</f>
        <v xml:space="preserve"> </v>
      </c>
    </row>
    <row r="26" spans="2:7">
      <c r="B26" s="111" t="e">
        <f>'Déclarations AM'!#REF!</f>
        <v>#REF!</v>
      </c>
      <c r="C26" s="57" t="e">
        <f>'Déclarations AM'!#REF!</f>
        <v>#REF!</v>
      </c>
      <c r="D26" s="56" t="e">
        <f>'Déclarations AM'!#REF!</f>
        <v>#REF!</v>
      </c>
      <c r="E26" s="56" t="str">
        <f t="shared" si="4"/>
        <v xml:space="preserve"> </v>
      </c>
      <c r="F26" s="56" t="e">
        <f t="shared" ref="F26" si="6">D26-B26</f>
        <v>#REF!</v>
      </c>
      <c r="G26" s="56" t="str">
        <f t="shared" si="5"/>
        <v xml:space="preserve"> </v>
      </c>
    </row>
    <row r="27" spans="2:7">
      <c r="B27" s="62"/>
      <c r="C27" s="60"/>
      <c r="D27" s="61"/>
      <c r="E27" s="61"/>
      <c r="F27" s="61"/>
      <c r="G27" s="61"/>
    </row>
    <row r="28" spans="2:7">
      <c r="B28" s="62"/>
      <c r="C28" s="60"/>
      <c r="D28"/>
      <c r="E28"/>
      <c r="F28"/>
      <c r="G28"/>
    </row>
    <row r="29" spans="2:7">
      <c r="B29" s="114" t="s">
        <v>83</v>
      </c>
      <c r="C29" s="55" t="s">
        <v>55</v>
      </c>
      <c r="D29" s="56" t="s">
        <v>109</v>
      </c>
      <c r="E29" s="56" t="s">
        <v>105</v>
      </c>
      <c r="F29" s="56" t="s">
        <v>109</v>
      </c>
      <c r="G29" s="56" t="s">
        <v>105</v>
      </c>
    </row>
    <row r="30" spans="2:7">
      <c r="B30" s="117" t="e">
        <f>'Déclarations AM'!#REF!</f>
        <v>#REF!</v>
      </c>
      <c r="C30" s="63" t="e">
        <f>'Déclarations AM'!#REF!</f>
        <v>#REF!</v>
      </c>
      <c r="D30" s="56">
        <f>'Déclarations AM'!A7</f>
        <v>0</v>
      </c>
      <c r="E30" s="56" t="str">
        <f>IFERROR(D30*C30," ")</f>
        <v xml:space="preserve"> </v>
      </c>
      <c r="F30" s="56" t="e">
        <f>D30-B30</f>
        <v>#REF!</v>
      </c>
      <c r="G30" s="56" t="str">
        <f>IFERROR(F30*A30," ")</f>
        <v xml:space="preserve"> </v>
      </c>
    </row>
    <row r="31" spans="2:7">
      <c r="B31" s="117" t="e">
        <f>'Déclarations AM'!#REF!</f>
        <v>#REF!</v>
      </c>
      <c r="C31" s="63" t="e">
        <f>'Déclarations AM'!#REF!</f>
        <v>#REF!</v>
      </c>
      <c r="D31" s="56">
        <f>'Déclarations AM'!A8</f>
        <v>0</v>
      </c>
      <c r="E31" s="56" t="str">
        <f t="shared" ref="E31:E32" si="7">IFERROR(D31*C31," ")</f>
        <v xml:space="preserve"> </v>
      </c>
      <c r="F31" s="56" t="e">
        <f>D31-B31</f>
        <v>#REF!</v>
      </c>
      <c r="G31" s="56" t="str">
        <f t="shared" ref="G31:G32" si="8">IFERROR(F31*A31," ")</f>
        <v xml:space="preserve"> </v>
      </c>
    </row>
    <row r="32" spans="2:7">
      <c r="B32" s="113" t="e">
        <f>'Déclarations AM'!#REF!</f>
        <v>#REF!</v>
      </c>
      <c r="C32" s="57" t="e">
        <f>'Déclarations AM'!#REF!</f>
        <v>#REF!</v>
      </c>
      <c r="D32" s="56">
        <f>'Déclarations AM'!A9</f>
        <v>0</v>
      </c>
      <c r="E32" s="56" t="str">
        <f t="shared" si="7"/>
        <v xml:space="preserve"> </v>
      </c>
      <c r="F32" s="56" t="e">
        <f t="shared" ref="F32" si="9">D32-B32</f>
        <v>#REF!</v>
      </c>
      <c r="G32" s="56" t="str">
        <f t="shared" si="8"/>
        <v xml:space="preserve"> </v>
      </c>
    </row>
    <row r="33" spans="2:7">
      <c r="B33" s="62"/>
      <c r="C33" s="60"/>
      <c r="D33" s="61"/>
      <c r="E33" s="61"/>
      <c r="F33" s="61"/>
      <c r="G33" s="61"/>
    </row>
    <row r="34" spans="2:7">
      <c r="B34" s="62"/>
      <c r="C34" s="60"/>
      <c r="D34"/>
      <c r="E34"/>
      <c r="F34"/>
      <c r="G34"/>
    </row>
    <row r="35" spans="2:7">
      <c r="B35" s="114" t="s">
        <v>84</v>
      </c>
      <c r="C35" s="55" t="s">
        <v>55</v>
      </c>
      <c r="D35" s="56" t="s">
        <v>109</v>
      </c>
      <c r="E35" s="56" t="s">
        <v>105</v>
      </c>
      <c r="F35" s="56" t="s">
        <v>109</v>
      </c>
      <c r="G35" s="56" t="s">
        <v>105</v>
      </c>
    </row>
    <row r="36" spans="2:7">
      <c r="B36" s="117" t="e">
        <f>'Déclarations AM'!#REF!</f>
        <v>#REF!</v>
      </c>
      <c r="C36" s="63" t="e">
        <f>'Déclarations AM'!#REF!</f>
        <v>#REF!</v>
      </c>
      <c r="D36" s="56">
        <f>'Déclarations AM'!A13</f>
        <v>0</v>
      </c>
      <c r="E36" s="56" t="str">
        <f>IFERROR(D36*C36," ")</f>
        <v xml:space="preserve"> </v>
      </c>
      <c r="F36" s="56" t="e">
        <f>D36-B36</f>
        <v>#REF!</v>
      </c>
      <c r="G36" s="56" t="str">
        <f>IFERROR(F36*A36," ")</f>
        <v xml:space="preserve"> </v>
      </c>
    </row>
    <row r="37" spans="2:7">
      <c r="B37" s="117" t="e">
        <f>'Déclarations AM'!#REF!</f>
        <v>#REF!</v>
      </c>
      <c r="C37" s="63" t="e">
        <f>'Déclarations AM'!#REF!</f>
        <v>#REF!</v>
      </c>
      <c r="D37" s="56">
        <f>'Déclarations AM'!A14</f>
        <v>0</v>
      </c>
      <c r="E37" s="56" t="str">
        <f t="shared" ref="E37:E38" si="10">IFERROR(D37*C37," ")</f>
        <v xml:space="preserve"> </v>
      </c>
      <c r="F37" s="56" t="e">
        <f>D37-B37</f>
        <v>#REF!</v>
      </c>
      <c r="G37" s="56" t="str">
        <f t="shared" ref="G37:G38" si="11">IFERROR(F37*A37," ")</f>
        <v xml:space="preserve"> </v>
      </c>
    </row>
    <row r="38" spans="2:7">
      <c r="B38" s="113" t="e">
        <f>'Déclarations AM'!#REF!</f>
        <v>#REF!</v>
      </c>
      <c r="C38" s="57" t="e">
        <f>'Déclarations AM'!#REF!</f>
        <v>#REF!</v>
      </c>
      <c r="D38" s="56">
        <f>'Déclarations AM'!A15</f>
        <v>0</v>
      </c>
      <c r="E38" s="56" t="str">
        <f t="shared" si="10"/>
        <v xml:space="preserve"> </v>
      </c>
      <c r="F38" s="56" t="e">
        <f t="shared" ref="F38" si="12">D38-B38</f>
        <v>#REF!</v>
      </c>
      <c r="G38" s="56" t="str">
        <f t="shared" si="11"/>
        <v xml:space="preserve"> </v>
      </c>
    </row>
    <row r="39" spans="2:7">
      <c r="B39" s="64"/>
      <c r="C39" s="65"/>
      <c r="D39" s="61"/>
      <c r="E39" s="61"/>
      <c r="F39" s="61"/>
      <c r="G39" s="61"/>
    </row>
    <row r="40" spans="2:7">
      <c r="B40" s="62"/>
      <c r="C40" s="60"/>
      <c r="D40"/>
      <c r="E40"/>
      <c r="F40"/>
      <c r="G40"/>
    </row>
    <row r="41" spans="2:7">
      <c r="B41" s="114" t="s">
        <v>85</v>
      </c>
      <c r="C41" s="55" t="s">
        <v>55</v>
      </c>
      <c r="D41" s="56" t="s">
        <v>109</v>
      </c>
      <c r="E41" s="56" t="s">
        <v>105</v>
      </c>
      <c r="F41" s="56" t="s">
        <v>109</v>
      </c>
      <c r="G41" s="56" t="s">
        <v>105</v>
      </c>
    </row>
    <row r="42" spans="2:7">
      <c r="B42" s="117" t="e">
        <f>'Déclarations AM'!#REF!</f>
        <v>#REF!</v>
      </c>
      <c r="C42" s="63" t="e">
        <f>'Déclarations AM'!#REF!</f>
        <v>#REF!</v>
      </c>
      <c r="D42" s="56">
        <f>'Déclarations AM'!A19</f>
        <v>0</v>
      </c>
      <c r="E42" s="56" t="str">
        <f>IFERROR(D42*C42," ")</f>
        <v xml:space="preserve"> </v>
      </c>
      <c r="F42" s="56" t="e">
        <f>D42-B42</f>
        <v>#REF!</v>
      </c>
      <c r="G42" s="56" t="str">
        <f>IFERROR(F42*A42," ")</f>
        <v xml:space="preserve"> </v>
      </c>
    </row>
    <row r="43" spans="2:7">
      <c r="B43" s="117" t="e">
        <f>'Déclarations AM'!#REF!</f>
        <v>#REF!</v>
      </c>
      <c r="C43" s="63" t="e">
        <f>'Déclarations AM'!#REF!</f>
        <v>#REF!</v>
      </c>
      <c r="D43" s="56">
        <f>'Déclarations AM'!A20</f>
        <v>0</v>
      </c>
      <c r="E43" s="56" t="str">
        <f t="shared" ref="E43:E44" si="13">IFERROR(D43*C43," ")</f>
        <v xml:space="preserve"> </v>
      </c>
      <c r="F43" s="56" t="e">
        <f>D43-B43</f>
        <v>#REF!</v>
      </c>
      <c r="G43" s="56" t="str">
        <f t="shared" ref="G43:G44" si="14">IFERROR(F43*A43," ")</f>
        <v xml:space="preserve"> </v>
      </c>
    </row>
    <row r="44" spans="2:7">
      <c r="B44" s="113" t="e">
        <f>'Déclarations AM'!#REF!</f>
        <v>#REF!</v>
      </c>
      <c r="C44" s="57" t="e">
        <f>'Déclarations AM'!#REF!</f>
        <v>#REF!</v>
      </c>
      <c r="D44" s="56">
        <f>'Déclarations AM'!A21</f>
        <v>0</v>
      </c>
      <c r="E44" s="56" t="str">
        <f t="shared" si="13"/>
        <v xml:space="preserve"> </v>
      </c>
      <c r="F44" s="56" t="e">
        <f t="shared" ref="F44" si="15">D44-B44</f>
        <v>#REF!</v>
      </c>
      <c r="G44" s="56" t="str">
        <f t="shared" si="14"/>
        <v xml:space="preserve"> </v>
      </c>
    </row>
    <row r="45" spans="2:7">
      <c r="B45" s="66"/>
      <c r="C45" s="67"/>
      <c r="D45" s="68"/>
      <c r="E45" s="68"/>
      <c r="F45" s="68"/>
      <c r="G45" s="68"/>
    </row>
    <row r="46" spans="2:7">
      <c r="B46" s="64"/>
      <c r="C46" s="65"/>
      <c r="D46"/>
      <c r="E46"/>
      <c r="F46"/>
      <c r="G46"/>
    </row>
    <row r="47" spans="2:7">
      <c r="B47" s="114" t="s">
        <v>86</v>
      </c>
      <c r="C47" s="55" t="s">
        <v>55</v>
      </c>
      <c r="D47" s="56" t="s">
        <v>109</v>
      </c>
      <c r="E47" s="56" t="s">
        <v>105</v>
      </c>
      <c r="F47" s="56" t="s">
        <v>109</v>
      </c>
      <c r="G47" s="56" t="s">
        <v>105</v>
      </c>
    </row>
    <row r="48" spans="2:7">
      <c r="B48" s="113">
        <f>'Déclarations AM'!C7</f>
        <v>0</v>
      </c>
      <c r="C48" s="57">
        <f>'Déclarations AM'!E7</f>
        <v>0.14000000000000001</v>
      </c>
      <c r="D48" s="56">
        <f>'Déclarations AM'!F7</f>
        <v>10</v>
      </c>
      <c r="E48" s="56">
        <f>IFERROR(D48*C48," ")</f>
        <v>1.4000000000000001</v>
      </c>
      <c r="F48" s="56">
        <f>D48-B48</f>
        <v>10</v>
      </c>
      <c r="G48" s="56">
        <f>IFERROR(F48*A48," ")</f>
        <v>0</v>
      </c>
    </row>
    <row r="49" spans="2:7">
      <c r="B49" s="113">
        <f>'Déclarations AM'!C8</f>
        <v>0</v>
      </c>
      <c r="C49" s="57">
        <f>'Déclarations AM'!E8</f>
        <v>0.24600000000000002</v>
      </c>
      <c r="D49" s="56">
        <f>'Déclarations AM'!F8</f>
        <v>11</v>
      </c>
      <c r="E49" s="56">
        <f t="shared" ref="E49:E50" si="16">IFERROR(D49*C49," ")</f>
        <v>2.7060000000000004</v>
      </c>
      <c r="F49" s="56">
        <f>D49-B49</f>
        <v>11</v>
      </c>
      <c r="G49" s="56">
        <f t="shared" ref="G49:G50" si="17">IFERROR(F49*A49," ")</f>
        <v>0</v>
      </c>
    </row>
    <row r="50" spans="2:7">
      <c r="B50" s="113">
        <f>'Déclarations AM'!C9</f>
        <v>0</v>
      </c>
      <c r="C50" s="57">
        <f>'Déclarations AM'!E9</f>
        <v>3.0000000000000001E-3</v>
      </c>
      <c r="D50" s="56">
        <f>'Déclarations AM'!F9</f>
        <v>12</v>
      </c>
      <c r="E50" s="56">
        <f t="shared" si="16"/>
        <v>3.6000000000000004E-2</v>
      </c>
      <c r="F50" s="56">
        <f t="shared" ref="F50" si="18">D50-B50</f>
        <v>12</v>
      </c>
      <c r="G50" s="56">
        <f t="shared" si="17"/>
        <v>0</v>
      </c>
    </row>
    <row r="51" spans="2:7">
      <c r="B51" s="66"/>
      <c r="C51" s="67"/>
      <c r="D51" s="69"/>
      <c r="E51" s="69"/>
      <c r="F51" s="69"/>
      <c r="G51" s="69"/>
    </row>
    <row r="52" spans="2:7">
      <c r="B52" s="64"/>
      <c r="C52" s="65"/>
      <c r="D52"/>
      <c r="E52"/>
      <c r="F52"/>
      <c r="G52"/>
    </row>
    <row r="53" spans="2:7">
      <c r="B53" s="114" t="s">
        <v>87</v>
      </c>
      <c r="C53" s="55" t="s">
        <v>55</v>
      </c>
      <c r="D53" s="56" t="s">
        <v>109</v>
      </c>
      <c r="E53" s="56" t="s">
        <v>105</v>
      </c>
      <c r="F53" s="56" t="s">
        <v>109</v>
      </c>
      <c r="G53" s="56" t="s">
        <v>105</v>
      </c>
    </row>
    <row r="54" spans="2:7">
      <c r="B54" s="113">
        <f>'Déclarations AM'!C13</f>
        <v>0</v>
      </c>
      <c r="C54" s="57">
        <f>'Déclarations AM'!E13</f>
        <v>0.14000000000000001</v>
      </c>
      <c r="D54" s="56">
        <f>'Déclarations AM'!F13</f>
        <v>13</v>
      </c>
      <c r="E54" s="56">
        <f>IFERROR(D54*C54," ")</f>
        <v>1.8200000000000003</v>
      </c>
      <c r="F54" s="56">
        <f>D54-B54</f>
        <v>13</v>
      </c>
      <c r="G54" s="56">
        <f>IFERROR(F54*A54," ")</f>
        <v>0</v>
      </c>
    </row>
    <row r="55" spans="2:7">
      <c r="B55" s="113">
        <f>'Déclarations AM'!C14</f>
        <v>0</v>
      </c>
      <c r="C55" s="57">
        <f>'Déclarations AM'!E14</f>
        <v>0.24600000000000002</v>
      </c>
      <c r="D55" s="56">
        <f>'Déclarations AM'!F14</f>
        <v>14</v>
      </c>
      <c r="E55" s="56">
        <f t="shared" ref="E55:E56" si="19">IFERROR(D55*C55," ")</f>
        <v>3.4440000000000004</v>
      </c>
      <c r="F55" s="56">
        <f>D55-B55</f>
        <v>14</v>
      </c>
      <c r="G55" s="56">
        <f t="shared" ref="G55:G56" si="20">IFERROR(F55*A55," ")</f>
        <v>0</v>
      </c>
    </row>
    <row r="56" spans="2:7">
      <c r="B56" s="113">
        <f>'Déclarations AM'!C15</f>
        <v>0</v>
      </c>
      <c r="C56" s="57">
        <f>'Déclarations AM'!E15</f>
        <v>3.0000000000000001E-3</v>
      </c>
      <c r="D56" s="56">
        <f>'Déclarations AM'!F15</f>
        <v>15</v>
      </c>
      <c r="E56" s="56">
        <f t="shared" si="19"/>
        <v>4.4999999999999998E-2</v>
      </c>
      <c r="F56" s="56">
        <f t="shared" ref="F56" si="21">D56-B56</f>
        <v>15</v>
      </c>
      <c r="G56" s="56">
        <f t="shared" si="20"/>
        <v>0</v>
      </c>
    </row>
    <row r="57" spans="2:7">
      <c r="B57" s="62"/>
      <c r="C57" s="60"/>
      <c r="D57" s="61"/>
      <c r="E57" s="61"/>
      <c r="F57" s="61"/>
      <c r="G57" s="61"/>
    </row>
    <row r="58" spans="2:7">
      <c r="B58" s="64"/>
      <c r="C58" s="65"/>
      <c r="D58"/>
      <c r="E58"/>
      <c r="F58"/>
      <c r="G58"/>
    </row>
    <row r="59" spans="2:7">
      <c r="B59" s="114" t="s">
        <v>88</v>
      </c>
      <c r="C59" s="55" t="s">
        <v>55</v>
      </c>
      <c r="D59" s="56" t="s">
        <v>109</v>
      </c>
      <c r="E59" s="56" t="s">
        <v>105</v>
      </c>
      <c r="F59" s="56" t="s">
        <v>109</v>
      </c>
      <c r="G59" s="56" t="s">
        <v>105</v>
      </c>
    </row>
    <row r="60" spans="2:7">
      <c r="B60" s="113">
        <f>'Déclarations AM'!C19</f>
        <v>0</v>
      </c>
      <c r="C60" s="57">
        <f>'Déclarations AM'!E19</f>
        <v>0.14000000000000001</v>
      </c>
      <c r="D60" s="56">
        <f>'Déclarations AM'!F19</f>
        <v>16</v>
      </c>
      <c r="E60" s="56">
        <f>IFERROR(D60*C60," ")</f>
        <v>2.2400000000000002</v>
      </c>
      <c r="F60" s="56">
        <f>D60-B60</f>
        <v>16</v>
      </c>
      <c r="G60" s="56">
        <f>IFERROR(F60*A60," ")</f>
        <v>0</v>
      </c>
    </row>
    <row r="61" spans="2:7">
      <c r="B61" s="113">
        <f>'Déclarations AM'!C20</f>
        <v>0</v>
      </c>
      <c r="C61" s="57">
        <f>'Déclarations AM'!E20</f>
        <v>0.24600000000000002</v>
      </c>
      <c r="D61" s="56">
        <f>'Déclarations AM'!F20</f>
        <v>17</v>
      </c>
      <c r="E61" s="56">
        <f t="shared" ref="E61:E62" si="22">IFERROR(D61*C61," ")</f>
        <v>4.1820000000000004</v>
      </c>
      <c r="F61" s="56">
        <f>D61-B61</f>
        <v>17</v>
      </c>
      <c r="G61" s="56">
        <f>IFERROR(F61*A61," ")</f>
        <v>0</v>
      </c>
    </row>
    <row r="62" spans="2:7">
      <c r="B62" s="113">
        <f>'Déclarations AM'!C21</f>
        <v>0</v>
      </c>
      <c r="C62" s="57">
        <f>'Déclarations AM'!E21</f>
        <v>3.0000000000000001E-3</v>
      </c>
      <c r="D62" s="56">
        <f>'Déclarations AM'!F21</f>
        <v>18</v>
      </c>
      <c r="E62" s="56">
        <f t="shared" si="22"/>
        <v>5.3999999999999999E-2</v>
      </c>
      <c r="F62" s="56">
        <f t="shared" ref="F62" si="23">D62-B62</f>
        <v>18</v>
      </c>
      <c r="G62" s="56">
        <f>IFERROR(F62*A62," ")</f>
        <v>0</v>
      </c>
    </row>
    <row r="63" spans="2:7">
      <c r="B63" s="62"/>
      <c r="C63" s="60"/>
      <c r="D63" s="61"/>
      <c r="E63" s="61"/>
      <c r="F63" s="61"/>
      <c r="G63" s="61"/>
    </row>
    <row r="64" spans="2:7">
      <c r="B64" s="62"/>
      <c r="C64" s="60"/>
      <c r="D64"/>
      <c r="E64"/>
      <c r="F64"/>
      <c r="G64"/>
    </row>
    <row r="65" spans="2:7">
      <c r="B65" s="119" t="s">
        <v>89</v>
      </c>
      <c r="C65" s="55" t="s">
        <v>55</v>
      </c>
      <c r="D65" s="56" t="s">
        <v>109</v>
      </c>
      <c r="E65" s="56" t="s">
        <v>105</v>
      </c>
      <c r="F65" s="56" t="s">
        <v>109</v>
      </c>
      <c r="G65" s="56" t="s">
        <v>105</v>
      </c>
    </row>
    <row r="66" spans="2:7">
      <c r="B66" s="117" t="str">
        <f>'Déclarations AM'!H7</f>
        <v>MICRO SOC VENT ARTIS</v>
      </c>
      <c r="C66" s="63">
        <f>'Déclarations AM'!J7</f>
        <v>0.14000000000000001</v>
      </c>
      <c r="D66" s="56">
        <f>'Déclarations AM'!K7</f>
        <v>19</v>
      </c>
      <c r="E66" s="56">
        <f>IFERROR(D66*C66," ")</f>
        <v>2.66</v>
      </c>
      <c r="F66" s="56" t="e">
        <f>D66-B66</f>
        <v>#VALUE!</v>
      </c>
      <c r="G66" s="56" t="str">
        <f>IFERROR(F66*A66," ")</f>
        <v xml:space="preserve"> </v>
      </c>
    </row>
    <row r="67" spans="2:7">
      <c r="B67" s="117" t="str">
        <f>'Déclarations AM'!H8</f>
        <v>MICRO SOCIAL PREST</v>
      </c>
      <c r="C67" s="57">
        <f>'Déclarations AM'!J8</f>
        <v>0.24600000000000002</v>
      </c>
      <c r="D67" s="56">
        <f>'Déclarations AM'!K8</f>
        <v>20</v>
      </c>
      <c r="E67" s="56">
        <f t="shared" ref="E67:E68" si="24">IFERROR(D67*C67," ")</f>
        <v>4.9200000000000008</v>
      </c>
      <c r="F67" s="56" t="e">
        <f>D67-B67</f>
        <v>#VALUE!</v>
      </c>
      <c r="G67" s="56" t="str">
        <f t="shared" ref="G67:G68" si="25">IFERROR(F67*A67," ")</f>
        <v xml:space="preserve"> </v>
      </c>
    </row>
    <row r="68" spans="2:7">
      <c r="B68" s="117" t="str">
        <f>'Déclarations AM'!H9</f>
        <v>CFP ARTISAN</v>
      </c>
      <c r="C68" s="57">
        <f>'Déclarations AM'!J9</f>
        <v>3.0000000000000001E-3</v>
      </c>
      <c r="D68" s="56">
        <f>'Déclarations AM'!K9</f>
        <v>21</v>
      </c>
      <c r="E68" s="56">
        <f t="shared" si="24"/>
        <v>6.3E-2</v>
      </c>
      <c r="F68" s="56" t="e">
        <f t="shared" ref="F68" si="26">D68-B68</f>
        <v>#VALUE!</v>
      </c>
      <c r="G68" s="56" t="str">
        <f t="shared" si="25"/>
        <v xml:space="preserve"> </v>
      </c>
    </row>
    <row r="69" spans="2:7">
      <c r="B69" s="62"/>
      <c r="C69" s="60"/>
      <c r="D69" s="61"/>
      <c r="E69" s="61"/>
      <c r="F69" s="61"/>
      <c r="G69" s="61"/>
    </row>
    <row r="70" spans="2:7">
      <c r="B70" s="62"/>
      <c r="C70" s="60"/>
      <c r="D70"/>
      <c r="E70"/>
      <c r="F70"/>
      <c r="G70"/>
    </row>
    <row r="71" spans="2:7">
      <c r="B71" s="119" t="s">
        <v>90</v>
      </c>
      <c r="C71" s="55" t="s">
        <v>55</v>
      </c>
      <c r="D71" s="56" t="s">
        <v>109</v>
      </c>
      <c r="E71" s="56" t="s">
        <v>105</v>
      </c>
      <c r="F71" s="56" t="s">
        <v>109</v>
      </c>
      <c r="G71" s="56" t="s">
        <v>105</v>
      </c>
    </row>
    <row r="72" spans="2:7">
      <c r="B72" s="117" t="str">
        <f>'Déclarations AM'!H13</f>
        <v>MICRO SOC VENT ARTIS</v>
      </c>
      <c r="C72" s="63">
        <f>'Déclarations AM'!J13</f>
        <v>0.14000000000000001</v>
      </c>
      <c r="D72" s="56">
        <f>'Déclarations AM'!K13</f>
        <v>22</v>
      </c>
      <c r="E72" s="56">
        <f>IFERROR(D72*C72," ")</f>
        <v>3.08</v>
      </c>
      <c r="F72" s="56" t="e">
        <f>D72-B72</f>
        <v>#VALUE!</v>
      </c>
      <c r="G72" s="56" t="str">
        <f>IFERROR(F72*A72," ")</f>
        <v xml:space="preserve"> </v>
      </c>
    </row>
    <row r="73" spans="2:7">
      <c r="B73" s="117" t="str">
        <f>'Déclarations AM'!H14</f>
        <v>MICRO SOCIAL PREST</v>
      </c>
      <c r="C73" s="57">
        <f>'Déclarations AM'!J14</f>
        <v>0.24600000000000002</v>
      </c>
      <c r="D73" s="56">
        <f>'Déclarations AM'!K14</f>
        <v>23</v>
      </c>
      <c r="E73" s="56">
        <f t="shared" ref="E73:E74" si="27">IFERROR(D73*C73," ")</f>
        <v>5.6580000000000004</v>
      </c>
      <c r="F73" s="56" t="e">
        <f>D73-B73</f>
        <v>#VALUE!</v>
      </c>
      <c r="G73" s="56" t="str">
        <f t="shared" ref="G73:G74" si="28">IFERROR(F73*A73," ")</f>
        <v xml:space="preserve"> </v>
      </c>
    </row>
    <row r="74" spans="2:7">
      <c r="B74" s="117" t="str">
        <f>'Déclarations AM'!H15</f>
        <v>CFP ARTISAN</v>
      </c>
      <c r="C74" s="57">
        <f>'Déclarations AM'!J15</f>
        <v>3.0000000000000001E-3</v>
      </c>
      <c r="D74" s="56">
        <f>'Déclarations AM'!K15</f>
        <v>24</v>
      </c>
      <c r="E74" s="56">
        <f t="shared" si="27"/>
        <v>7.2000000000000008E-2</v>
      </c>
      <c r="F74" s="56" t="e">
        <f t="shared" ref="F74" si="29">D74-B74</f>
        <v>#VALUE!</v>
      </c>
      <c r="G74" s="56" t="str">
        <f t="shared" si="28"/>
        <v xml:space="preserve"> </v>
      </c>
    </row>
    <row r="75" spans="2:7">
      <c r="B75" s="62"/>
      <c r="C75" s="60"/>
      <c r="D75" s="61"/>
      <c r="E75" s="61"/>
      <c r="F75" s="61"/>
      <c r="G75" s="61"/>
    </row>
    <row r="76" spans="2:7">
      <c r="B76" s="62"/>
      <c r="C76" s="60"/>
      <c r="D76"/>
      <c r="E76"/>
      <c r="F76"/>
      <c r="G76"/>
    </row>
    <row r="77" spans="2:7">
      <c r="B77" s="119" t="s">
        <v>91</v>
      </c>
      <c r="C77" s="55" t="s">
        <v>55</v>
      </c>
      <c r="D77" s="56" t="s">
        <v>109</v>
      </c>
      <c r="E77" s="56" t="s">
        <v>105</v>
      </c>
      <c r="F77" s="56" t="s">
        <v>109</v>
      </c>
      <c r="G77" s="56" t="s">
        <v>105</v>
      </c>
    </row>
    <row r="78" spans="2:7">
      <c r="B78" s="117" t="str">
        <f>'Déclarations AM'!H19</f>
        <v>MICRO SOC VENT ARTIS</v>
      </c>
      <c r="C78" s="63">
        <f>'Déclarations AM'!J19</f>
        <v>0.14000000000000001</v>
      </c>
      <c r="D78" s="56">
        <f>'Déclarations AM'!K19</f>
        <v>25</v>
      </c>
      <c r="E78" s="56">
        <f>IFERROR(D78*C78," ")</f>
        <v>3.5000000000000004</v>
      </c>
      <c r="F78" s="56" t="e">
        <f>D78-B78</f>
        <v>#VALUE!</v>
      </c>
      <c r="G78" s="56" t="str">
        <f>IFERROR(F78*A78," ")</f>
        <v xml:space="preserve"> </v>
      </c>
    </row>
    <row r="79" spans="2:7">
      <c r="B79" s="117" t="str">
        <f>'Déclarations AM'!H20</f>
        <v>MICRO SOCIAL PREST</v>
      </c>
      <c r="C79" s="57">
        <f>'Déclarations AM'!J20</f>
        <v>0.24600000000000002</v>
      </c>
      <c r="D79" s="56">
        <f>'Déclarations AM'!K20</f>
        <v>26</v>
      </c>
      <c r="E79" s="56">
        <f t="shared" ref="E79:E80" si="30">IFERROR(D79*C79," ")</f>
        <v>6.3960000000000008</v>
      </c>
      <c r="F79" s="56" t="e">
        <f>D79-B79</f>
        <v>#VALUE!</v>
      </c>
      <c r="G79" s="56" t="str">
        <f t="shared" ref="G79:G80" si="31">IFERROR(F79*A79," ")</f>
        <v xml:space="preserve"> </v>
      </c>
    </row>
    <row r="80" spans="2:7">
      <c r="B80" s="117" t="str">
        <f>'Déclarations AM'!H21</f>
        <v>CFP ARTISAN</v>
      </c>
      <c r="C80" s="57">
        <f>'Déclarations AM'!J21</f>
        <v>3.0000000000000001E-3</v>
      </c>
      <c r="D80" s="56">
        <f>'Déclarations AM'!K21</f>
        <v>27</v>
      </c>
      <c r="E80" s="56">
        <f t="shared" si="30"/>
        <v>8.1000000000000003E-2</v>
      </c>
      <c r="F80" s="56" t="e">
        <f t="shared" ref="F80" si="32">D80-B80</f>
        <v>#VALUE!</v>
      </c>
      <c r="G80" s="56" t="str">
        <f t="shared" si="31"/>
        <v xml:space="preserve"> </v>
      </c>
    </row>
    <row r="81" spans="2:7">
      <c r="B81" s="64"/>
      <c r="C81" s="65"/>
      <c r="D81" s="61"/>
      <c r="E81" s="61"/>
      <c r="F81" s="61"/>
      <c r="G81" s="61"/>
    </row>
    <row r="82" spans="2:7">
      <c r="B82" s="62"/>
      <c r="C82" s="60"/>
      <c r="D82" s="61"/>
      <c r="E82" s="61"/>
      <c r="F82" s="61"/>
      <c r="G82" s="61"/>
    </row>
    <row r="83" spans="2:7">
      <c r="B83" s="62"/>
      <c r="C83" s="60"/>
      <c r="D83" s="61"/>
      <c r="E83" s="61"/>
      <c r="F83" s="61"/>
      <c r="G83" s="61"/>
    </row>
    <row r="84" spans="2:7">
      <c r="B84" s="62"/>
      <c r="C84" s="60"/>
      <c r="D84" s="61"/>
      <c r="E84" s="61"/>
      <c r="F84" s="61"/>
      <c r="G84" s="61"/>
    </row>
    <row r="85" spans="2:7">
      <c r="B85" s="62"/>
      <c r="C85" s="60"/>
      <c r="D85" s="61"/>
      <c r="E85" s="61"/>
      <c r="F85" s="61"/>
      <c r="G85" s="61"/>
    </row>
    <row r="86" spans="2:7">
      <c r="B86" s="66"/>
      <c r="C86" s="67"/>
      <c r="D86" s="69"/>
      <c r="E86" s="69"/>
      <c r="F86" s="69"/>
      <c r="G86" s="69"/>
    </row>
    <row r="87" spans="2:7">
      <c r="B87" s="66"/>
      <c r="C87" s="67"/>
      <c r="D87" s="68"/>
      <c r="E87" s="68"/>
      <c r="F87" s="68"/>
      <c r="G87" s="68"/>
    </row>
    <row r="88" spans="2:7">
      <c r="B88" s="64"/>
      <c r="C88" s="65"/>
      <c r="D88" s="61"/>
      <c r="E88" s="61"/>
      <c r="F88" s="61"/>
      <c r="G88" s="61"/>
    </row>
    <row r="89" spans="2:7">
      <c r="B89" s="62"/>
      <c r="C89" s="60"/>
      <c r="D89" s="61"/>
      <c r="E89" s="61"/>
      <c r="F89" s="61"/>
      <c r="G89" s="61"/>
    </row>
    <row r="90" spans="2:7">
      <c r="B90" s="62"/>
      <c r="C90" s="60"/>
      <c r="D90" s="61"/>
      <c r="E90" s="61"/>
      <c r="F90" s="61"/>
      <c r="G90" s="61"/>
    </row>
    <row r="91" spans="2:7">
      <c r="B91" s="62"/>
      <c r="C91" s="60"/>
      <c r="D91" s="61"/>
      <c r="E91" s="61"/>
      <c r="F91" s="61"/>
      <c r="G91" s="61"/>
    </row>
    <row r="92" spans="2:7">
      <c r="B92" s="62"/>
      <c r="C92" s="60"/>
      <c r="D92" s="61"/>
      <c r="E92" s="61"/>
      <c r="F92" s="61"/>
      <c r="G92" s="61"/>
    </row>
    <row r="93" spans="2:7">
      <c r="B93" s="66"/>
      <c r="C93" s="67"/>
      <c r="D93" s="69"/>
      <c r="E93" s="69"/>
      <c r="F93" s="69"/>
      <c r="G93" s="69"/>
    </row>
    <row r="94" spans="2:7">
      <c r="B94" s="66"/>
      <c r="C94" s="67"/>
      <c r="D94" s="69"/>
      <c r="E94" s="69"/>
      <c r="F94" s="69"/>
      <c r="G94" s="69"/>
    </row>
    <row r="95" spans="2:7">
      <c r="B95" s="66"/>
      <c r="C95" s="67"/>
      <c r="D95" s="69"/>
      <c r="E95" s="69"/>
      <c r="F95" s="69"/>
      <c r="G95" s="69"/>
    </row>
    <row r="96" spans="2:7">
      <c r="B96" s="66"/>
      <c r="C96" s="67"/>
      <c r="D96" s="69"/>
      <c r="E96" s="69"/>
      <c r="F96" s="69"/>
      <c r="G96" s="69"/>
    </row>
    <row r="97" spans="2:7">
      <c r="B97" s="66"/>
      <c r="C97" s="67"/>
      <c r="D97" s="69"/>
      <c r="E97" s="69"/>
      <c r="F97" s="69"/>
      <c r="G97" s="69"/>
    </row>
    <row r="98" spans="2:7">
      <c r="B98" s="66"/>
      <c r="C98" s="67"/>
      <c r="D98" s="69"/>
      <c r="E98" s="69"/>
      <c r="F98" s="69"/>
      <c r="G98" s="69"/>
    </row>
    <row r="99" spans="2:7">
      <c r="B99" s="66"/>
      <c r="C99" s="67"/>
      <c r="D99" s="69"/>
      <c r="E99" s="69"/>
      <c r="F99" s="69"/>
      <c r="G99" s="69"/>
    </row>
    <row r="100" spans="2:7">
      <c r="B100" s="66"/>
      <c r="C100" s="67"/>
      <c r="D100" s="69"/>
      <c r="E100" s="69"/>
      <c r="F100" s="69"/>
      <c r="G100" s="69"/>
    </row>
    <row r="101" spans="2:7">
      <c r="B101" s="66"/>
      <c r="C101" s="67"/>
      <c r="D101" s="69"/>
      <c r="E101" s="69"/>
      <c r="F101" s="69"/>
      <c r="G101" s="69"/>
    </row>
    <row r="102" spans="2:7">
      <c r="B102" s="66"/>
      <c r="C102" s="67"/>
      <c r="D102" s="69"/>
      <c r="E102" s="69"/>
      <c r="F102" s="69"/>
      <c r="G102" s="69"/>
    </row>
    <row r="103" spans="2:7">
      <c r="B103" s="66"/>
      <c r="C103" s="67"/>
      <c r="D103" s="69"/>
      <c r="E103" s="69"/>
      <c r="F103" s="69"/>
      <c r="G103" s="69"/>
    </row>
    <row r="104" spans="2:7">
      <c r="B104" s="66"/>
      <c r="C104" s="67"/>
      <c r="D104" s="69"/>
      <c r="E104" s="69"/>
      <c r="F104" s="69"/>
      <c r="G104" s="69"/>
    </row>
    <row r="105" spans="2:7">
      <c r="B105" s="66"/>
      <c r="C105" s="67"/>
      <c r="D105" s="69"/>
      <c r="E105" s="69"/>
      <c r="F105" s="69"/>
      <c r="G105" s="69"/>
    </row>
    <row r="106" spans="2:7">
      <c r="B106" s="66"/>
      <c r="C106" s="67"/>
      <c r="D106" s="69"/>
      <c r="E106" s="69"/>
      <c r="F106" s="69"/>
      <c r="G106" s="69"/>
    </row>
    <row r="107" spans="2:7">
      <c r="B107" s="66"/>
      <c r="C107" s="67"/>
      <c r="D107" s="69"/>
      <c r="E107" s="69"/>
      <c r="F107" s="69"/>
      <c r="G107" s="69"/>
    </row>
    <row r="108" spans="2:7">
      <c r="B108" s="66"/>
      <c r="C108" s="67"/>
      <c r="D108" s="69"/>
      <c r="E108" s="69"/>
      <c r="F108" s="69"/>
      <c r="G108" s="69"/>
    </row>
    <row r="109" spans="2:7">
      <c r="B109" s="66"/>
      <c r="C109" s="67"/>
      <c r="D109" s="69"/>
      <c r="E109" s="69"/>
      <c r="F109" s="69"/>
      <c r="G109" s="69"/>
    </row>
    <row r="110" spans="2:7">
      <c r="B110" s="66"/>
      <c r="C110" s="67"/>
      <c r="D110" s="69"/>
      <c r="E110" s="69"/>
      <c r="F110" s="69"/>
      <c r="G110" s="69"/>
    </row>
    <row r="111" spans="2:7">
      <c r="B111" s="66"/>
      <c r="C111" s="67"/>
      <c r="D111" s="69"/>
      <c r="E111" s="69"/>
      <c r="F111" s="69"/>
      <c r="G111" s="69"/>
    </row>
    <row r="112" spans="2:7">
      <c r="B112" s="66"/>
      <c r="C112" s="67"/>
      <c r="D112" s="69"/>
      <c r="E112" s="69"/>
      <c r="F112" s="69"/>
      <c r="G112" s="69"/>
    </row>
    <row r="113" spans="2:7">
      <c r="B113" s="66"/>
      <c r="C113" s="67"/>
      <c r="D113" s="69"/>
      <c r="E113" s="69"/>
      <c r="F113" s="69"/>
      <c r="G113" s="69"/>
    </row>
    <row r="114" spans="2:7">
      <c r="B114" s="66"/>
      <c r="C114" s="67"/>
      <c r="D114" s="69"/>
      <c r="E114" s="69"/>
      <c r="F114" s="69"/>
      <c r="G114" s="69"/>
    </row>
    <row r="115" spans="2:7">
      <c r="B115" s="66"/>
      <c r="C115" s="67"/>
      <c r="D115" s="69"/>
      <c r="E115" s="69"/>
      <c r="F115" s="69"/>
      <c r="G115" s="69"/>
    </row>
    <row r="116" spans="2:7">
      <c r="B116" s="66"/>
      <c r="C116" s="67"/>
      <c r="D116" s="69"/>
      <c r="E116" s="69"/>
      <c r="F116" s="69"/>
      <c r="G116" s="69"/>
    </row>
    <row r="117" spans="2:7">
      <c r="B117" s="66"/>
      <c r="C117" s="67"/>
      <c r="D117" s="69"/>
      <c r="E117" s="69"/>
      <c r="F117" s="69"/>
      <c r="G117" s="69"/>
    </row>
    <row r="118" spans="2:7">
      <c r="B118" s="66"/>
      <c r="C118" s="67"/>
      <c r="D118" s="69"/>
      <c r="E118" s="69"/>
      <c r="F118" s="69"/>
      <c r="G118" s="69"/>
    </row>
    <row r="119" spans="2:7">
      <c r="B119" s="66"/>
      <c r="C119" s="67"/>
      <c r="D119" s="69"/>
      <c r="E119" s="69"/>
      <c r="F119" s="69"/>
      <c r="G119" s="69"/>
    </row>
    <row r="120" spans="2:7">
      <c r="B120" s="66"/>
      <c r="C120" s="67"/>
      <c r="D120" s="69"/>
      <c r="E120" s="69"/>
      <c r="F120" s="69"/>
      <c r="G120" s="69"/>
    </row>
    <row r="121" spans="2:7">
      <c r="B121" s="66"/>
      <c r="C121" s="67"/>
      <c r="D121" s="69"/>
      <c r="E121" s="69"/>
      <c r="F121" s="69"/>
      <c r="G121" s="69"/>
    </row>
    <row r="122" spans="2:7">
      <c r="B122" s="66"/>
      <c r="C122" s="67"/>
      <c r="D122" s="69"/>
      <c r="E122" s="69"/>
      <c r="F122" s="69"/>
      <c r="G122" s="69"/>
    </row>
    <row r="123" spans="2:7">
      <c r="B123" s="66"/>
      <c r="C123" s="67"/>
      <c r="D123" s="69"/>
      <c r="E123" s="69"/>
      <c r="F123" s="69"/>
      <c r="G123" s="69"/>
    </row>
    <row r="124" spans="2:7">
      <c r="B124" s="66"/>
      <c r="C124" s="67"/>
      <c r="D124" s="69"/>
      <c r="E124" s="69"/>
      <c r="F124" s="69"/>
      <c r="G124" s="69"/>
    </row>
    <row r="125" spans="2:7">
      <c r="B125" s="66"/>
      <c r="C125" s="67"/>
      <c r="D125" s="69"/>
      <c r="E125" s="69"/>
      <c r="F125" s="69"/>
      <c r="G125" s="69"/>
    </row>
    <row r="126" spans="2:7">
      <c r="B126" s="66"/>
      <c r="C126" s="67"/>
      <c r="D126" s="69"/>
      <c r="E126" s="69"/>
      <c r="F126" s="69"/>
      <c r="G126" s="69"/>
    </row>
    <row r="127" spans="2:7">
      <c r="B127" s="66"/>
      <c r="C127" s="67"/>
      <c r="D127" s="69"/>
      <c r="E127" s="69"/>
      <c r="F127" s="69"/>
      <c r="G127" s="69"/>
    </row>
    <row r="128" spans="2:7">
      <c r="B128" s="66"/>
      <c r="C128" s="67"/>
      <c r="D128" s="69"/>
      <c r="E128" s="69"/>
      <c r="F128" s="69"/>
      <c r="G128" s="69"/>
    </row>
    <row r="129" spans="2:7">
      <c r="B129" s="66"/>
      <c r="C129" s="67"/>
      <c r="D129" s="69"/>
      <c r="E129" s="69"/>
      <c r="F129" s="69"/>
      <c r="G129" s="69"/>
    </row>
    <row r="130" spans="2:7">
      <c r="B130" s="66"/>
      <c r="C130" s="67"/>
      <c r="D130" s="69"/>
      <c r="E130" s="69"/>
      <c r="F130" s="69"/>
      <c r="G130" s="69"/>
    </row>
    <row r="131" spans="2:7">
      <c r="B131" s="66"/>
      <c r="C131" s="67"/>
      <c r="D131" s="69"/>
      <c r="E131" s="69"/>
      <c r="F131" s="69"/>
      <c r="G131" s="69"/>
    </row>
    <row r="132" spans="2:7">
      <c r="B132" s="66"/>
      <c r="C132" s="67"/>
      <c r="D132" s="69"/>
      <c r="E132" s="69"/>
      <c r="F132" s="69"/>
      <c r="G132" s="69"/>
    </row>
    <row r="133" spans="2:7">
      <c r="B133" s="66"/>
      <c r="C133" s="67"/>
      <c r="D133" s="69"/>
      <c r="E133" s="69"/>
      <c r="F133" s="69"/>
      <c r="G133" s="69"/>
    </row>
    <row r="134" spans="2:7">
      <c r="B134" s="66"/>
      <c r="C134" s="67"/>
      <c r="D134" s="69"/>
      <c r="E134" s="69"/>
      <c r="F134" s="69"/>
      <c r="G134" s="69"/>
    </row>
    <row r="135" spans="2:7">
      <c r="B135" s="66"/>
      <c r="C135" s="67"/>
      <c r="D135" s="69"/>
      <c r="E135" s="69"/>
      <c r="F135" s="69"/>
      <c r="G135" s="69"/>
    </row>
    <row r="136" spans="2:7">
      <c r="B136" s="66"/>
      <c r="C136" s="67"/>
      <c r="D136" s="69"/>
      <c r="E136" s="69"/>
      <c r="F136" s="69"/>
      <c r="G136" s="69"/>
    </row>
    <row r="137" spans="2:7">
      <c r="B137" s="66"/>
      <c r="C137" s="67"/>
      <c r="D137" s="69"/>
      <c r="E137" s="69"/>
      <c r="F137" s="69"/>
      <c r="G137" s="69"/>
    </row>
    <row r="138" spans="2:7">
      <c r="B138" s="66"/>
      <c r="C138" s="67"/>
      <c r="D138" s="69"/>
      <c r="E138" s="69"/>
      <c r="F138" s="69"/>
      <c r="G138" s="69"/>
    </row>
    <row r="139" spans="2:7">
      <c r="B139" s="66"/>
      <c r="C139" s="67"/>
      <c r="D139" s="69"/>
      <c r="E139" s="69"/>
      <c r="F139" s="69"/>
      <c r="G139" s="69"/>
    </row>
    <row r="140" spans="2:7">
      <c r="B140" s="66"/>
      <c r="C140" s="67"/>
      <c r="D140" s="69"/>
      <c r="E140" s="69"/>
      <c r="F140" s="69"/>
      <c r="G140" s="69"/>
    </row>
    <row r="141" spans="2:7">
      <c r="B141" s="66"/>
      <c r="C141" s="67"/>
      <c r="D141" s="69"/>
      <c r="E141" s="69"/>
      <c r="F141" s="69"/>
      <c r="G141" s="69"/>
    </row>
    <row r="142" spans="2:7">
      <c r="B142" s="66"/>
      <c r="C142" s="67"/>
      <c r="D142" s="69"/>
      <c r="E142" s="69"/>
      <c r="F142" s="69"/>
      <c r="G142" s="69"/>
    </row>
    <row r="143" spans="2:7">
      <c r="B143" s="66"/>
      <c r="C143" s="67"/>
      <c r="D143" s="69"/>
      <c r="E143" s="69"/>
      <c r="F143" s="69"/>
      <c r="G143" s="69"/>
    </row>
    <row r="144" spans="2:7">
      <c r="B144" s="66"/>
      <c r="C144" s="67"/>
      <c r="D144" s="69"/>
      <c r="E144" s="69"/>
      <c r="F144" s="69"/>
      <c r="G144" s="69"/>
    </row>
    <row r="145" spans="2:7">
      <c r="B145" s="66"/>
      <c r="C145" s="67"/>
      <c r="D145" s="69"/>
      <c r="E145" s="69"/>
      <c r="F145" s="69"/>
      <c r="G145" s="69"/>
    </row>
    <row r="146" spans="2:7">
      <c r="B146" s="66"/>
      <c r="C146" s="67"/>
      <c r="D146" s="69"/>
      <c r="E146" s="69"/>
      <c r="F146" s="69"/>
      <c r="G146" s="69"/>
    </row>
    <row r="147" spans="2:7">
      <c r="B147" s="66"/>
      <c r="C147" s="67"/>
      <c r="D147" s="69"/>
      <c r="E147" s="69"/>
      <c r="F147" s="69"/>
      <c r="G147" s="69"/>
    </row>
    <row r="148" spans="2:7">
      <c r="B148" s="66"/>
      <c r="C148" s="67"/>
      <c r="D148" s="69"/>
      <c r="E148" s="69"/>
      <c r="F148" s="69"/>
      <c r="G148" s="69"/>
    </row>
    <row r="149" spans="2:7">
      <c r="B149" s="66"/>
      <c r="C149" s="67"/>
      <c r="D149" s="69"/>
      <c r="E149" s="69"/>
      <c r="F149" s="69"/>
      <c r="G149" s="69"/>
    </row>
    <row r="150" spans="2:7">
      <c r="B150" s="66"/>
      <c r="C150" s="67"/>
      <c r="D150" s="69"/>
      <c r="E150" s="69"/>
      <c r="F150" s="69"/>
      <c r="G150" s="69"/>
    </row>
    <row r="151" spans="2:7">
      <c r="B151" s="66"/>
      <c r="C151" s="67"/>
      <c r="D151" s="69"/>
      <c r="E151" s="69"/>
      <c r="F151" s="69"/>
      <c r="G151" s="69"/>
    </row>
    <row r="152" spans="2:7">
      <c r="B152" s="66"/>
      <c r="C152" s="67"/>
      <c r="D152" s="69"/>
      <c r="E152" s="69"/>
      <c r="F152" s="69"/>
      <c r="G152" s="69"/>
    </row>
    <row r="153" spans="2:7">
      <c r="B153" s="66"/>
      <c r="C153" s="67"/>
      <c r="D153" s="69"/>
      <c r="E153" s="69"/>
      <c r="F153" s="69"/>
      <c r="G153" s="69"/>
    </row>
    <row r="154" spans="2:7">
      <c r="B154" s="66"/>
      <c r="C154" s="67"/>
      <c r="D154" s="69"/>
      <c r="E154" s="69"/>
      <c r="F154" s="69"/>
      <c r="G154" s="69"/>
    </row>
    <row r="155" spans="2:7">
      <c r="B155" s="66"/>
      <c r="C155" s="67"/>
      <c r="D155" s="69"/>
      <c r="E155" s="69"/>
      <c r="F155" s="69"/>
      <c r="G155" s="69"/>
    </row>
    <row r="156" spans="2:7">
      <c r="B156" s="66"/>
      <c r="C156" s="67"/>
      <c r="D156" s="69"/>
      <c r="E156" s="69"/>
      <c r="F156" s="69"/>
      <c r="G156" s="69"/>
    </row>
    <row r="157" spans="2:7">
      <c r="B157" s="66"/>
      <c r="C157" s="67"/>
      <c r="D157" s="69"/>
      <c r="E157" s="69"/>
      <c r="F157" s="69"/>
      <c r="G157" s="69"/>
    </row>
    <row r="158" spans="2:7">
      <c r="B158" s="66"/>
      <c r="C158" s="67"/>
      <c r="D158" s="69"/>
      <c r="E158" s="69"/>
      <c r="F158" s="69"/>
      <c r="G158" s="69"/>
    </row>
    <row r="159" spans="2:7">
      <c r="B159" s="66"/>
      <c r="C159" s="67"/>
      <c r="D159" s="69"/>
      <c r="E159" s="69"/>
      <c r="F159" s="69"/>
      <c r="G159" s="69"/>
    </row>
    <row r="160" spans="2:7">
      <c r="B160" s="66"/>
      <c r="C160" s="67"/>
      <c r="D160" s="69"/>
      <c r="E160" s="69"/>
      <c r="F160" s="69"/>
      <c r="G160" s="69"/>
    </row>
    <row r="161" spans="2:7">
      <c r="B161" s="66"/>
      <c r="C161" s="67"/>
      <c r="D161" s="69"/>
      <c r="E161" s="69"/>
      <c r="F161" s="69"/>
      <c r="G161" s="69"/>
    </row>
    <row r="162" spans="2:7">
      <c r="B162" s="66"/>
      <c r="C162" s="67"/>
      <c r="D162" s="69"/>
      <c r="E162" s="69"/>
      <c r="F162" s="69"/>
      <c r="G162" s="69"/>
    </row>
    <row r="163" spans="2:7">
      <c r="B163" s="66"/>
      <c r="C163" s="67"/>
      <c r="D163" s="69"/>
      <c r="E163" s="69"/>
      <c r="F163" s="69"/>
      <c r="G163" s="69"/>
    </row>
    <row r="164" spans="2:7">
      <c r="B164" s="66"/>
      <c r="C164" s="67"/>
      <c r="D164" s="69"/>
      <c r="E164" s="69"/>
      <c r="F164" s="69"/>
      <c r="G164" s="69"/>
    </row>
    <row r="165" spans="2:7">
      <c r="B165" s="66"/>
      <c r="C165" s="67"/>
      <c r="D165" s="69"/>
      <c r="E165" s="69"/>
      <c r="F165" s="69"/>
      <c r="G165" s="69"/>
    </row>
    <row r="166" spans="2:7">
      <c r="B166" s="66"/>
      <c r="C166" s="67"/>
      <c r="D166" s="69"/>
      <c r="E166" s="69"/>
      <c r="F166" s="69"/>
      <c r="G166" s="69"/>
    </row>
    <row r="167" spans="2:7">
      <c r="B167" s="66"/>
      <c r="C167" s="67"/>
      <c r="D167" s="69"/>
      <c r="E167" s="69"/>
      <c r="F167" s="69"/>
      <c r="G167" s="69"/>
    </row>
    <row r="168" spans="2:7">
      <c r="B168" s="66"/>
      <c r="C168" s="67"/>
      <c r="D168" s="69"/>
      <c r="E168" s="69"/>
      <c r="F168" s="69"/>
      <c r="G168" s="69"/>
    </row>
    <row r="169" spans="2:7">
      <c r="B169" s="66"/>
      <c r="C169" s="67"/>
      <c r="D169" s="69"/>
      <c r="E169" s="69"/>
      <c r="F169" s="69"/>
      <c r="G169" s="69"/>
    </row>
    <row r="170" spans="2:7">
      <c r="B170" s="66"/>
      <c r="C170" s="67"/>
      <c r="D170" s="69"/>
      <c r="E170" s="69"/>
      <c r="F170" s="69"/>
      <c r="G170" s="69"/>
    </row>
    <row r="171" spans="2:7">
      <c r="B171" s="66"/>
      <c r="C171" s="67"/>
      <c r="D171" s="69"/>
      <c r="E171" s="69"/>
      <c r="F171" s="69"/>
      <c r="G171" s="69"/>
    </row>
    <row r="172" spans="2:7">
      <c r="B172" s="66"/>
      <c r="C172" s="67"/>
      <c r="D172" s="69"/>
      <c r="E172" s="69"/>
      <c r="F172" s="69"/>
      <c r="G172" s="69"/>
    </row>
    <row r="173" spans="2:7">
      <c r="B173" s="66"/>
      <c r="C173" s="67"/>
      <c r="D173" s="69"/>
      <c r="E173" s="69"/>
      <c r="F173" s="69"/>
      <c r="G173" s="69"/>
    </row>
    <row r="174" spans="2:7">
      <c r="B174" s="66"/>
      <c r="C174" s="67"/>
      <c r="D174" s="69"/>
      <c r="E174" s="69"/>
      <c r="F174" s="69"/>
      <c r="G174" s="69"/>
    </row>
    <row r="175" spans="2:7">
      <c r="B175" s="66"/>
      <c r="C175" s="67"/>
      <c r="D175" s="69"/>
      <c r="E175" s="69"/>
      <c r="F175" s="69"/>
      <c r="G175" s="69"/>
    </row>
    <row r="176" spans="2:7">
      <c r="B176" s="66"/>
      <c r="C176" s="67"/>
      <c r="D176" s="69"/>
      <c r="E176" s="69"/>
      <c r="F176" s="69"/>
      <c r="G176" s="69"/>
    </row>
    <row r="177" spans="2:7">
      <c r="B177" s="66"/>
      <c r="C177" s="67"/>
      <c r="D177" s="69"/>
      <c r="E177" s="69"/>
      <c r="F177" s="69"/>
      <c r="G177" s="69"/>
    </row>
    <row r="178" spans="2:7">
      <c r="B178" s="66"/>
      <c r="C178" s="67"/>
      <c r="D178" s="69"/>
      <c r="E178" s="69"/>
      <c r="F178" s="69"/>
      <c r="G178" s="69"/>
    </row>
    <row r="179" spans="2:7">
      <c r="B179" s="66"/>
      <c r="C179" s="67"/>
      <c r="D179" s="69"/>
      <c r="E179" s="69"/>
      <c r="F179" s="69"/>
      <c r="G179" s="69"/>
    </row>
    <row r="180" spans="2:7">
      <c r="B180" s="66"/>
      <c r="C180" s="67"/>
      <c r="D180" s="69"/>
      <c r="E180" s="69"/>
      <c r="F180" s="69"/>
      <c r="G180" s="69"/>
    </row>
    <row r="181" spans="2:7">
      <c r="B181" s="66"/>
      <c r="C181" s="67"/>
      <c r="D181" s="69"/>
      <c r="E181" s="69"/>
      <c r="F181" s="69"/>
      <c r="G181" s="69"/>
    </row>
    <row r="182" spans="2:7">
      <c r="B182" s="66"/>
      <c r="C182" s="67"/>
      <c r="D182" s="69"/>
      <c r="E182" s="69"/>
      <c r="F182" s="69"/>
      <c r="G182" s="69"/>
    </row>
    <row r="183" spans="2:7">
      <c r="B183" s="66"/>
      <c r="C183" s="67"/>
      <c r="D183" s="69"/>
      <c r="E183" s="69"/>
      <c r="F183" s="69"/>
      <c r="G183" s="69"/>
    </row>
    <row r="184" spans="2:7">
      <c r="B184" s="66"/>
      <c r="C184" s="67"/>
      <c r="D184" s="69"/>
      <c r="E184" s="69"/>
      <c r="F184" s="69"/>
      <c r="G184" s="69"/>
    </row>
    <row r="185" spans="2:7">
      <c r="B185" s="66"/>
      <c r="C185" s="67"/>
      <c r="D185" s="69"/>
      <c r="E185" s="69"/>
      <c r="F185" s="69"/>
      <c r="G185" s="69"/>
    </row>
    <row r="186" spans="2:7">
      <c r="B186" s="66"/>
      <c r="C186" s="67"/>
      <c r="D186" s="69"/>
      <c r="E186" s="69"/>
      <c r="F186" s="69"/>
      <c r="G186" s="69"/>
    </row>
    <row r="187" spans="2:7">
      <c r="B187" s="66"/>
      <c r="C187" s="67"/>
      <c r="D187" s="69"/>
      <c r="E187" s="69"/>
      <c r="F187" s="69"/>
      <c r="G187" s="69"/>
    </row>
    <row r="188" spans="2:7">
      <c r="B188" s="66"/>
      <c r="C188" s="67"/>
      <c r="D188" s="69"/>
      <c r="E188" s="69"/>
      <c r="F188" s="69"/>
      <c r="G188" s="69"/>
    </row>
    <row r="189" spans="2:7">
      <c r="B189" s="66"/>
      <c r="C189" s="67"/>
      <c r="D189" s="69"/>
      <c r="E189" s="69"/>
      <c r="F189" s="69"/>
      <c r="G189" s="69"/>
    </row>
    <row r="190" spans="2:7">
      <c r="B190" s="66"/>
      <c r="C190" s="67"/>
      <c r="D190" s="69"/>
      <c r="E190" s="69"/>
      <c r="F190" s="69"/>
      <c r="G190" s="69"/>
    </row>
    <row r="191" spans="2:7">
      <c r="B191" s="66"/>
      <c r="C191" s="67"/>
      <c r="D191" s="69"/>
      <c r="E191" s="69"/>
      <c r="F191" s="69"/>
      <c r="G191" s="69"/>
    </row>
    <row r="192" spans="2:7">
      <c r="B192" s="66"/>
      <c r="C192" s="67"/>
      <c r="D192" s="69"/>
      <c r="E192" s="69"/>
      <c r="F192" s="69"/>
      <c r="G192" s="69"/>
    </row>
    <row r="193" spans="2:7">
      <c r="B193" s="66"/>
      <c r="C193" s="67"/>
      <c r="D193" s="69"/>
      <c r="E193" s="69"/>
      <c r="F193" s="69"/>
      <c r="G193" s="69"/>
    </row>
    <row r="194" spans="2:7">
      <c r="B194" s="66"/>
      <c r="C194" s="67"/>
      <c r="D194" s="69"/>
      <c r="E194" s="69"/>
      <c r="F194" s="69"/>
      <c r="G194" s="69"/>
    </row>
    <row r="195" spans="2:7">
      <c r="B195" s="66"/>
      <c r="C195" s="67"/>
      <c r="D195" s="69"/>
      <c r="E195" s="69"/>
      <c r="F195" s="69"/>
      <c r="G195" s="69"/>
    </row>
    <row r="196" spans="2:7">
      <c r="B196" s="66"/>
      <c r="C196" s="67"/>
      <c r="D196" s="69"/>
      <c r="E196" s="69"/>
      <c r="F196" s="69"/>
      <c r="G196" s="69"/>
    </row>
    <row r="197" spans="2:7">
      <c r="B197" s="66"/>
      <c r="C197" s="67"/>
      <c r="D197" s="69"/>
      <c r="E197" s="69"/>
      <c r="F197" s="69"/>
      <c r="G197" s="69"/>
    </row>
    <row r="198" spans="2:7">
      <c r="B198" s="66"/>
      <c r="C198" s="67"/>
      <c r="D198" s="69"/>
      <c r="E198" s="69"/>
      <c r="F198" s="69"/>
      <c r="G198" s="69"/>
    </row>
    <row r="199" spans="2:7">
      <c r="B199" s="66"/>
      <c r="C199" s="67"/>
      <c r="D199" s="69"/>
      <c r="E199" s="69"/>
      <c r="F199" s="69"/>
      <c r="G199" s="69"/>
    </row>
    <row r="200" spans="2:7">
      <c r="B200" s="66"/>
      <c r="C200" s="67"/>
      <c r="D200" s="69"/>
      <c r="E200" s="69"/>
      <c r="F200" s="69"/>
      <c r="G200" s="69"/>
    </row>
    <row r="201" spans="2:7">
      <c r="B201" s="66"/>
      <c r="C201" s="67"/>
      <c r="D201" s="69"/>
      <c r="E201" s="69"/>
      <c r="F201" s="69"/>
      <c r="G201" s="69"/>
    </row>
    <row r="202" spans="2:7">
      <c r="B202" s="66"/>
      <c r="C202" s="67"/>
      <c r="D202" s="69"/>
      <c r="E202" s="69"/>
      <c r="F202" s="69"/>
      <c r="G202" s="69"/>
    </row>
    <row r="203" spans="2:7">
      <c r="B203" s="66"/>
      <c r="C203" s="67"/>
      <c r="D203" s="69"/>
      <c r="E203" s="69"/>
      <c r="F203" s="69"/>
      <c r="G203" s="69"/>
    </row>
    <row r="204" spans="2:7">
      <c r="B204" s="66"/>
      <c r="C204" s="67"/>
      <c r="D204" s="69"/>
      <c r="E204" s="69"/>
      <c r="F204" s="69"/>
      <c r="G204" s="69"/>
    </row>
    <row r="205" spans="2:7">
      <c r="B205" s="66"/>
      <c r="C205" s="67"/>
      <c r="D205" s="69"/>
      <c r="E205" s="69"/>
      <c r="F205" s="69"/>
      <c r="G205" s="69"/>
    </row>
    <row r="206" spans="2:7">
      <c r="B206" s="66"/>
      <c r="C206" s="67"/>
      <c r="D206" s="69"/>
      <c r="E206" s="69"/>
      <c r="F206" s="69"/>
      <c r="G206" s="69"/>
    </row>
    <row r="207" spans="2:7">
      <c r="B207" s="66"/>
      <c r="C207" s="67"/>
      <c r="D207" s="69"/>
      <c r="E207" s="69"/>
      <c r="F207" s="69"/>
      <c r="G207" s="69"/>
    </row>
    <row r="208" spans="2:7">
      <c r="B208" s="66"/>
      <c r="C208" s="67"/>
      <c r="D208" s="69"/>
      <c r="E208" s="69"/>
      <c r="F208" s="69"/>
      <c r="G208" s="69"/>
    </row>
    <row r="209" spans="2:7">
      <c r="B209" s="66"/>
      <c r="C209" s="67"/>
      <c r="D209" s="69"/>
      <c r="E209" s="69"/>
      <c r="F209" s="69"/>
      <c r="G209" s="69"/>
    </row>
    <row r="210" spans="2:7">
      <c r="B210" s="66"/>
      <c r="C210" s="67"/>
      <c r="D210" s="69"/>
      <c r="E210" s="69"/>
      <c r="F210" s="69"/>
      <c r="G210" s="69"/>
    </row>
    <row r="211" spans="2:7">
      <c r="B211" s="66"/>
      <c r="C211" s="67"/>
      <c r="D211" s="69"/>
      <c r="E211" s="69"/>
      <c r="F211" s="69"/>
      <c r="G211" s="69"/>
    </row>
    <row r="212" spans="2:7">
      <c r="B212" s="66"/>
      <c r="C212" s="67"/>
      <c r="D212" s="69"/>
      <c r="E212" s="69"/>
      <c r="F212" s="69"/>
      <c r="G212" s="69"/>
    </row>
    <row r="213" spans="2:7">
      <c r="B213" s="66"/>
      <c r="C213" s="67"/>
      <c r="D213" s="69"/>
      <c r="E213" s="69"/>
      <c r="F213" s="69"/>
      <c r="G213" s="69"/>
    </row>
    <row r="214" spans="2:7">
      <c r="B214" s="66"/>
      <c r="C214" s="67"/>
      <c r="D214" s="69"/>
      <c r="E214" s="69"/>
      <c r="F214" s="69"/>
      <c r="G214" s="69"/>
    </row>
    <row r="215" spans="2:7">
      <c r="B215" s="66"/>
      <c r="C215" s="67"/>
      <c r="D215" s="69"/>
      <c r="E215" s="69"/>
      <c r="F215" s="69"/>
      <c r="G215" s="69"/>
    </row>
    <row r="216" spans="2:7">
      <c r="B216" s="66"/>
      <c r="C216" s="67"/>
      <c r="D216" s="69"/>
      <c r="E216" s="69"/>
      <c r="F216" s="69"/>
      <c r="G216" s="69"/>
    </row>
    <row r="217" spans="2:7">
      <c r="B217" s="66"/>
      <c r="C217" s="67"/>
      <c r="D217" s="69"/>
      <c r="E217" s="69"/>
      <c r="F217" s="69"/>
      <c r="G217" s="69"/>
    </row>
    <row r="218" spans="2:7">
      <c r="B218" s="66"/>
      <c r="C218" s="67"/>
      <c r="D218" s="69"/>
      <c r="E218" s="69"/>
      <c r="F218" s="69"/>
      <c r="G218" s="69"/>
    </row>
    <row r="219" spans="2:7">
      <c r="B219" s="66"/>
      <c r="C219" s="67"/>
      <c r="D219" s="69"/>
      <c r="E219" s="69"/>
      <c r="F219" s="69"/>
      <c r="G219" s="69"/>
    </row>
    <row r="220" spans="2:7">
      <c r="B220" s="66"/>
      <c r="C220" s="67"/>
      <c r="D220" s="69"/>
      <c r="E220" s="69"/>
      <c r="F220" s="69"/>
      <c r="G220" s="69"/>
    </row>
    <row r="221" spans="2:7">
      <c r="B221" s="66"/>
      <c r="C221" s="67"/>
      <c r="D221" s="69"/>
      <c r="E221" s="69"/>
      <c r="F221" s="69"/>
      <c r="G221" s="69"/>
    </row>
    <row r="222" spans="2:7">
      <c r="B222" s="66"/>
      <c r="C222" s="67"/>
      <c r="D222" s="69"/>
      <c r="E222" s="69"/>
      <c r="F222" s="69"/>
      <c r="G222" s="69"/>
    </row>
    <row r="223" spans="2:7">
      <c r="B223" s="66"/>
      <c r="C223" s="67"/>
      <c r="D223" s="69"/>
      <c r="E223" s="69"/>
      <c r="F223" s="69"/>
      <c r="G223" s="69"/>
    </row>
    <row r="224" spans="2:7">
      <c r="B224" s="66"/>
      <c r="C224" s="67"/>
      <c r="D224" s="69"/>
      <c r="E224" s="69"/>
      <c r="F224" s="69"/>
      <c r="G224" s="69"/>
    </row>
    <row r="225" spans="2:7">
      <c r="B225" s="66"/>
      <c r="C225" s="67"/>
      <c r="D225" s="69"/>
      <c r="E225" s="69"/>
      <c r="F225" s="69"/>
      <c r="G225" s="69"/>
    </row>
    <row r="226" spans="2:7">
      <c r="B226" s="66"/>
      <c r="C226" s="67"/>
      <c r="D226" s="69"/>
      <c r="E226" s="69"/>
      <c r="F226" s="69"/>
      <c r="G226" s="69"/>
    </row>
    <row r="227" spans="2:7">
      <c r="B227" s="66"/>
      <c r="C227" s="67"/>
      <c r="D227" s="69"/>
      <c r="E227" s="69"/>
      <c r="F227" s="69"/>
      <c r="G227" s="69"/>
    </row>
    <row r="228" spans="2:7">
      <c r="B228" s="66"/>
      <c r="C228" s="67"/>
      <c r="D228" s="69"/>
      <c r="E228" s="69"/>
      <c r="F228" s="69"/>
      <c r="G228" s="69"/>
    </row>
    <row r="229" spans="2:7">
      <c r="B229" s="66"/>
      <c r="C229" s="67"/>
      <c r="D229" s="69"/>
      <c r="E229" s="69"/>
      <c r="F229" s="69"/>
      <c r="G229" s="69"/>
    </row>
    <row r="230" spans="2:7">
      <c r="B230" s="66"/>
      <c r="C230" s="67"/>
      <c r="D230" s="69"/>
      <c r="E230" s="69"/>
      <c r="F230" s="69"/>
      <c r="G230" s="69"/>
    </row>
    <row r="231" spans="2:7">
      <c r="B231" s="66"/>
      <c r="C231" s="67"/>
      <c r="D231" s="69"/>
      <c r="E231" s="69"/>
      <c r="F231" s="69"/>
      <c r="G231" s="69"/>
    </row>
    <row r="232" spans="2:7">
      <c r="B232" s="66"/>
      <c r="C232" s="67"/>
      <c r="D232" s="69"/>
      <c r="E232" s="69"/>
      <c r="F232" s="69"/>
      <c r="G232" s="69"/>
    </row>
    <row r="233" spans="2:7">
      <c r="B233" s="66"/>
      <c r="C233" s="67"/>
      <c r="D233" s="69"/>
      <c r="E233" s="69"/>
      <c r="F233" s="69"/>
      <c r="G233" s="69"/>
    </row>
    <row r="234" spans="2:7">
      <c r="B234" s="66"/>
      <c r="C234" s="67"/>
      <c r="D234" s="69"/>
      <c r="E234" s="69"/>
      <c r="F234" s="69"/>
      <c r="G234" s="69"/>
    </row>
    <row r="235" spans="2:7">
      <c r="B235" s="66"/>
      <c r="C235" s="67"/>
      <c r="D235" s="69"/>
      <c r="E235" s="69"/>
      <c r="F235" s="69"/>
      <c r="G235" s="69"/>
    </row>
    <row r="236" spans="2:7">
      <c r="B236" s="66"/>
      <c r="C236" s="67"/>
      <c r="D236" s="69"/>
      <c r="E236" s="69"/>
      <c r="F236" s="69"/>
      <c r="G236" s="69"/>
    </row>
    <row r="237" spans="2:7">
      <c r="B237" s="66"/>
      <c r="C237" s="67"/>
      <c r="D237" s="69"/>
      <c r="E237" s="69"/>
      <c r="F237" s="69"/>
      <c r="G237" s="69"/>
    </row>
    <row r="238" spans="2:7">
      <c r="B238" s="66"/>
      <c r="C238" s="67"/>
      <c r="D238" s="69"/>
      <c r="E238" s="69"/>
      <c r="F238" s="69"/>
      <c r="G238" s="69"/>
    </row>
    <row r="239" spans="2:7">
      <c r="B239" s="66"/>
      <c r="C239" s="67"/>
      <c r="D239" s="69"/>
      <c r="E239" s="69"/>
      <c r="F239" s="69"/>
      <c r="G239" s="69"/>
    </row>
    <row r="240" spans="2:7">
      <c r="B240" s="66"/>
      <c r="C240" s="67"/>
      <c r="D240" s="69"/>
      <c r="E240" s="69"/>
      <c r="F240" s="69"/>
      <c r="G240" s="69"/>
    </row>
    <row r="241" spans="2:7">
      <c r="B241" s="66"/>
      <c r="C241" s="67"/>
      <c r="D241" s="69"/>
      <c r="E241" s="69"/>
      <c r="F241" s="69"/>
      <c r="G241" s="69"/>
    </row>
    <row r="242" spans="2:7">
      <c r="B242" s="66"/>
      <c r="C242" s="67"/>
      <c r="D242" s="69"/>
      <c r="E242" s="69"/>
      <c r="F242" s="69"/>
      <c r="G242" s="69"/>
    </row>
    <row r="243" spans="2:7">
      <c r="B243" s="66"/>
      <c r="C243" s="67"/>
      <c r="D243" s="69"/>
      <c r="E243" s="69"/>
      <c r="F243" s="69"/>
      <c r="G243" s="69"/>
    </row>
    <row r="244" spans="2:7">
      <c r="B244" s="66"/>
      <c r="C244" s="67"/>
      <c r="D244" s="69"/>
      <c r="E244" s="69"/>
      <c r="F244" s="69"/>
      <c r="G244" s="69"/>
    </row>
    <row r="245" spans="2:7">
      <c r="B245" s="66"/>
      <c r="C245" s="67"/>
      <c r="D245" s="69"/>
      <c r="E245" s="69"/>
      <c r="F245" s="69"/>
      <c r="G245" s="69"/>
    </row>
    <row r="246" spans="2:7">
      <c r="B246" s="66"/>
      <c r="C246" s="67"/>
      <c r="D246" s="69"/>
      <c r="E246" s="69"/>
      <c r="F246" s="69"/>
      <c r="G246" s="69"/>
    </row>
    <row r="247" spans="2:7">
      <c r="B247" s="66"/>
      <c r="C247" s="67"/>
      <c r="D247" s="69"/>
      <c r="E247" s="69"/>
      <c r="F247" s="69"/>
      <c r="G247" s="69"/>
    </row>
    <row r="248" spans="2:7">
      <c r="B248" s="66"/>
      <c r="C248" s="67"/>
      <c r="D248" s="69"/>
      <c r="E248" s="69"/>
      <c r="F248" s="69"/>
      <c r="G248" s="69"/>
    </row>
    <row r="249" spans="2:7">
      <c r="B249" s="66"/>
      <c r="C249" s="67"/>
      <c r="D249" s="69"/>
      <c r="E249" s="69"/>
      <c r="F249" s="69"/>
      <c r="G249" s="69"/>
    </row>
    <row r="250" spans="2:7">
      <c r="B250" s="66"/>
      <c r="C250" s="67"/>
      <c r="D250" s="69"/>
      <c r="E250" s="69"/>
      <c r="F250" s="69"/>
      <c r="G250" s="69"/>
    </row>
    <row r="251" spans="2:7">
      <c r="B251" s="66"/>
      <c r="C251" s="67"/>
      <c r="D251" s="69"/>
      <c r="E251" s="69"/>
      <c r="F251" s="69"/>
      <c r="G251" s="69"/>
    </row>
    <row r="252" spans="2:7">
      <c r="B252" s="66"/>
      <c r="C252" s="67"/>
      <c r="D252" s="69"/>
      <c r="E252" s="69"/>
      <c r="F252" s="69"/>
      <c r="G252" s="69"/>
    </row>
    <row r="253" spans="2:7">
      <c r="B253" s="66"/>
      <c r="C253" s="67"/>
      <c r="D253" s="69"/>
      <c r="E253" s="69"/>
      <c r="F253" s="69"/>
      <c r="G253" s="69"/>
    </row>
    <row r="254" spans="2:7">
      <c r="B254" s="66"/>
      <c r="C254" s="67"/>
      <c r="D254" s="69"/>
      <c r="E254" s="69"/>
      <c r="F254" s="69"/>
      <c r="G254" s="69"/>
    </row>
    <row r="255" spans="2:7">
      <c r="B255" s="66"/>
      <c r="C255" s="67"/>
      <c r="D255" s="69"/>
      <c r="E255" s="69"/>
      <c r="F255" s="69"/>
      <c r="G255" s="69"/>
    </row>
    <row r="256" spans="2:7">
      <c r="B256" s="66"/>
      <c r="C256" s="67"/>
      <c r="D256" s="69"/>
      <c r="E256" s="69"/>
      <c r="F256" s="69"/>
      <c r="G256" s="69"/>
    </row>
    <row r="257" spans="2:7">
      <c r="B257" s="66"/>
      <c r="C257" s="67"/>
      <c r="D257" s="69"/>
      <c r="E257" s="69"/>
      <c r="F257" s="69"/>
      <c r="G257" s="69"/>
    </row>
    <row r="258" spans="2:7">
      <c r="B258" s="66"/>
      <c r="C258" s="67"/>
      <c r="D258" s="69"/>
      <c r="E258" s="69"/>
      <c r="F258" s="69"/>
      <c r="G258" s="69"/>
    </row>
    <row r="259" spans="2:7">
      <c r="B259" s="66"/>
      <c r="C259" s="67"/>
      <c r="D259" s="69"/>
      <c r="E259" s="69"/>
      <c r="F259" s="69"/>
      <c r="G259" s="69"/>
    </row>
    <row r="260" spans="2:7">
      <c r="B260" s="66"/>
      <c r="C260" s="67"/>
      <c r="D260" s="69"/>
      <c r="E260" s="69"/>
      <c r="F260" s="69"/>
      <c r="G260" s="69"/>
    </row>
    <row r="261" spans="2:7">
      <c r="B261" s="66"/>
      <c r="C261" s="67"/>
      <c r="D261" s="69"/>
      <c r="E261" s="69"/>
      <c r="F261" s="69"/>
      <c r="G261" s="69"/>
    </row>
    <row r="262" spans="2:7">
      <c r="B262" s="66"/>
      <c r="C262" s="67"/>
      <c r="D262" s="69"/>
      <c r="E262" s="69"/>
      <c r="F262" s="69"/>
      <c r="G262" s="69"/>
    </row>
    <row r="263" spans="2:7">
      <c r="B263" s="66"/>
      <c r="C263" s="67"/>
      <c r="D263" s="69"/>
      <c r="E263" s="69"/>
      <c r="F263" s="69"/>
      <c r="G263" s="69"/>
    </row>
    <row r="264" spans="2:7">
      <c r="B264" s="66"/>
      <c r="C264" s="67"/>
      <c r="D264" s="69"/>
      <c r="E264" s="69"/>
      <c r="F264" s="69"/>
      <c r="G264" s="69"/>
    </row>
    <row r="265" spans="2:7">
      <c r="B265" s="66"/>
      <c r="C265" s="67"/>
      <c r="D265" s="69"/>
      <c r="E265" s="69"/>
      <c r="F265" s="69"/>
      <c r="G265" s="69"/>
    </row>
    <row r="266" spans="2:7">
      <c r="B266" s="66"/>
      <c r="C266" s="67"/>
      <c r="D266" s="69"/>
      <c r="E266" s="69"/>
      <c r="F266" s="69"/>
      <c r="G266" s="69"/>
    </row>
    <row r="267" spans="2:7">
      <c r="B267" s="66"/>
      <c r="C267" s="67"/>
      <c r="D267" s="69"/>
      <c r="E267" s="69"/>
      <c r="F267" s="69"/>
      <c r="G267" s="69"/>
    </row>
    <row r="268" spans="2:7">
      <c r="B268" s="66"/>
      <c r="C268" s="67"/>
      <c r="D268" s="69"/>
      <c r="E268" s="69"/>
      <c r="F268" s="69"/>
      <c r="G268" s="69"/>
    </row>
    <row r="269" spans="2:7">
      <c r="B269" s="66"/>
      <c r="C269" s="67"/>
      <c r="D269" s="69"/>
      <c r="E269" s="69"/>
      <c r="F269" s="69"/>
      <c r="G269" s="69"/>
    </row>
    <row r="270" spans="2:7">
      <c r="B270" s="66"/>
      <c r="C270" s="67"/>
      <c r="D270" s="69"/>
      <c r="E270" s="69"/>
      <c r="F270" s="69"/>
      <c r="G270" s="69"/>
    </row>
    <row r="271" spans="2:7">
      <c r="B271" s="66"/>
      <c r="C271" s="67"/>
      <c r="D271" s="69"/>
      <c r="E271" s="69"/>
      <c r="F271" s="69"/>
      <c r="G271" s="69"/>
    </row>
    <row r="272" spans="2:7">
      <c r="B272" s="66"/>
      <c r="C272" s="67"/>
      <c r="D272" s="69"/>
      <c r="E272" s="69"/>
      <c r="F272" s="69"/>
      <c r="G272" s="69"/>
    </row>
    <row r="273" spans="2:7">
      <c r="B273" s="66"/>
      <c r="C273" s="67"/>
      <c r="D273" s="69"/>
      <c r="E273" s="69"/>
      <c r="F273" s="69"/>
      <c r="G273" s="69"/>
    </row>
    <row r="274" spans="2:7">
      <c r="B274" s="66"/>
      <c r="C274" s="67"/>
      <c r="D274" s="69"/>
      <c r="E274" s="69"/>
      <c r="F274" s="69"/>
      <c r="G274" s="69"/>
    </row>
    <row r="275" spans="2:7">
      <c r="B275" s="66"/>
      <c r="C275" s="67"/>
      <c r="D275" s="69"/>
      <c r="E275" s="69"/>
      <c r="F275" s="69"/>
      <c r="G275" s="69"/>
    </row>
    <row r="276" spans="2:7">
      <c r="B276" s="66"/>
      <c r="C276" s="67"/>
      <c r="D276" s="69"/>
      <c r="E276" s="69"/>
      <c r="F276" s="69"/>
      <c r="G276" s="69"/>
    </row>
    <row r="277" spans="2:7">
      <c r="B277" s="66"/>
      <c r="C277" s="67"/>
      <c r="D277" s="69"/>
      <c r="E277" s="69"/>
      <c r="F277" s="69"/>
      <c r="G277" s="69"/>
    </row>
    <row r="278" spans="2:7">
      <c r="B278" s="66"/>
      <c r="C278" s="67"/>
      <c r="D278" s="69"/>
      <c r="E278" s="69"/>
      <c r="F278" s="69"/>
      <c r="G278" s="69"/>
    </row>
    <row r="279" spans="2:7">
      <c r="B279" s="66"/>
      <c r="C279" s="67"/>
      <c r="D279" s="69"/>
      <c r="E279" s="69"/>
      <c r="F279" s="69"/>
      <c r="G279" s="69"/>
    </row>
    <row r="280" spans="2:7">
      <c r="B280" s="66"/>
      <c r="C280" s="67"/>
      <c r="D280" s="69"/>
      <c r="E280" s="69"/>
      <c r="F280" s="69"/>
      <c r="G280" s="69"/>
    </row>
    <row r="281" spans="2:7">
      <c r="B281" s="66"/>
      <c r="C281" s="67"/>
      <c r="D281" s="69"/>
      <c r="E281" s="69"/>
      <c r="F281" s="69"/>
      <c r="G281" s="69"/>
    </row>
    <row r="282" spans="2:7">
      <c r="B282" s="66"/>
      <c r="C282" s="67"/>
      <c r="D282" s="69"/>
      <c r="E282" s="69"/>
      <c r="F282" s="69"/>
      <c r="G282" s="69"/>
    </row>
    <row r="283" spans="2:7">
      <c r="B283" s="66"/>
      <c r="C283" s="67"/>
      <c r="D283" s="69"/>
      <c r="E283" s="69"/>
      <c r="F283" s="69"/>
      <c r="G283" s="69"/>
    </row>
    <row r="284" spans="2:7">
      <c r="B284" s="66"/>
      <c r="C284" s="67"/>
      <c r="D284" s="69"/>
      <c r="E284" s="69"/>
      <c r="F284" s="69"/>
      <c r="G284" s="69"/>
    </row>
    <row r="285" spans="2:7">
      <c r="B285" s="66"/>
      <c r="C285" s="67"/>
      <c r="D285" s="69"/>
      <c r="E285" s="69"/>
      <c r="F285" s="69"/>
      <c r="G285" s="69"/>
    </row>
    <row r="286" spans="2:7">
      <c r="B286" s="66"/>
      <c r="C286" s="67"/>
      <c r="D286" s="69"/>
      <c r="E286" s="69"/>
      <c r="F286" s="69"/>
      <c r="G286" s="69"/>
    </row>
    <row r="287" spans="2:7">
      <c r="B287" s="66"/>
      <c r="C287" s="67"/>
      <c r="D287" s="69"/>
      <c r="E287" s="69"/>
      <c r="F287" s="69"/>
      <c r="G287" s="69"/>
    </row>
    <row r="288" spans="2:7">
      <c r="B288" s="66"/>
      <c r="C288" s="67"/>
      <c r="D288" s="69"/>
      <c r="E288" s="69"/>
      <c r="F288" s="69"/>
      <c r="G288" s="69"/>
    </row>
    <row r="289" spans="2:7">
      <c r="B289" s="66"/>
      <c r="C289" s="67"/>
      <c r="D289" s="69"/>
      <c r="E289" s="69"/>
      <c r="F289" s="69"/>
      <c r="G289" s="69"/>
    </row>
    <row r="290" spans="2:7">
      <c r="B290" s="66"/>
      <c r="C290" s="67"/>
      <c r="D290" s="69"/>
      <c r="E290" s="69"/>
      <c r="F290" s="69"/>
      <c r="G290" s="69"/>
    </row>
    <row r="291" spans="2:7">
      <c r="B291" s="66"/>
      <c r="C291" s="67"/>
      <c r="D291" s="69"/>
      <c r="E291" s="69"/>
      <c r="F291" s="69"/>
      <c r="G291" s="69"/>
    </row>
  </sheetData>
  <conditionalFormatting sqref="B12:B14">
    <cfRule type="expression" dxfId="191" priority="192">
      <formula>$P$2&gt;41305</formula>
    </cfRule>
  </conditionalFormatting>
  <conditionalFormatting sqref="B18:B20">
    <cfRule type="expression" dxfId="190" priority="191">
      <formula>$P$2&gt;41333</formula>
    </cfRule>
  </conditionalFormatting>
  <conditionalFormatting sqref="B24:B26">
    <cfRule type="expression" dxfId="189" priority="190">
      <formula>$P$2&gt;41364</formula>
    </cfRule>
  </conditionalFormatting>
  <conditionalFormatting sqref="B30:B32">
    <cfRule type="expression" dxfId="188" priority="189">
      <formula>$P$2&gt;41394</formula>
    </cfRule>
  </conditionalFormatting>
  <conditionalFormatting sqref="B36:B38">
    <cfRule type="expression" dxfId="187" priority="188">
      <formula>$P$2&gt;41425</formula>
    </cfRule>
  </conditionalFormatting>
  <conditionalFormatting sqref="B42:B44">
    <cfRule type="expression" dxfId="186" priority="187">
      <formula>$P$2&gt;41455</formula>
    </cfRule>
  </conditionalFormatting>
  <conditionalFormatting sqref="B48:B50">
    <cfRule type="expression" dxfId="185" priority="186">
      <formula>$P$2&gt;41486</formula>
    </cfRule>
  </conditionalFormatting>
  <conditionalFormatting sqref="B54:B56">
    <cfRule type="expression" dxfId="184" priority="185">
      <formula>$P$2&gt;41517</formula>
    </cfRule>
  </conditionalFormatting>
  <conditionalFormatting sqref="B60:B62">
    <cfRule type="expression" dxfId="183" priority="184">
      <formula>$P$2&gt;41547</formula>
    </cfRule>
  </conditionalFormatting>
  <conditionalFormatting sqref="B66:B68">
    <cfRule type="expression" dxfId="182" priority="183">
      <formula>$P$2&gt;41578</formula>
    </cfRule>
  </conditionalFormatting>
  <conditionalFormatting sqref="B72:B74">
    <cfRule type="expression" dxfId="181" priority="182">
      <formula>$P$2&gt;41608</formula>
    </cfRule>
  </conditionalFormatting>
  <conditionalFormatting sqref="B78:B80">
    <cfRule type="expression" dxfId="180" priority="181">
      <formula>$P$2&gt;41639</formula>
    </cfRule>
  </conditionalFormatting>
  <conditionalFormatting sqref="C12:C14">
    <cfRule type="expression" dxfId="179" priority="180">
      <formula>$P$2&gt;41305</formula>
    </cfRule>
  </conditionalFormatting>
  <conditionalFormatting sqref="C18:C20">
    <cfRule type="expression" dxfId="178" priority="179">
      <formula>$P$2&gt;41333</formula>
    </cfRule>
  </conditionalFormatting>
  <conditionalFormatting sqref="C24:C26">
    <cfRule type="expression" dxfId="177" priority="178">
      <formula>$P$2&gt;41364</formula>
    </cfRule>
  </conditionalFormatting>
  <conditionalFormatting sqref="C30:C32">
    <cfRule type="expression" dxfId="176" priority="177">
      <formula>$P$2&gt;41394</formula>
    </cfRule>
  </conditionalFormatting>
  <conditionalFormatting sqref="C36:C38">
    <cfRule type="expression" dxfId="175" priority="176">
      <formula>$P$2&gt;41425</formula>
    </cfRule>
  </conditionalFormatting>
  <conditionalFormatting sqref="C42:C44">
    <cfRule type="expression" dxfId="174" priority="175">
      <formula>$P$2&gt;41455</formula>
    </cfRule>
  </conditionalFormatting>
  <conditionalFormatting sqref="C48:C50">
    <cfRule type="expression" dxfId="173" priority="174">
      <formula>$P$2&gt;41486</formula>
    </cfRule>
  </conditionalFormatting>
  <conditionalFormatting sqref="C54:C56">
    <cfRule type="expression" dxfId="172" priority="173">
      <formula>$P$2&gt;41517</formula>
    </cfRule>
  </conditionalFormatting>
  <conditionalFormatting sqref="C60:C62">
    <cfRule type="expression" dxfId="171" priority="172">
      <formula>$P$2&gt;41547</formula>
    </cfRule>
  </conditionalFormatting>
  <conditionalFormatting sqref="C66:C68">
    <cfRule type="expression" dxfId="170" priority="171">
      <formula>$P$2&gt;41578</formula>
    </cfRule>
  </conditionalFormatting>
  <conditionalFormatting sqref="C72:C74">
    <cfRule type="expression" dxfId="169" priority="170">
      <formula>$P$2&gt;41608</formula>
    </cfRule>
  </conditionalFormatting>
  <conditionalFormatting sqref="C78:C80">
    <cfRule type="expression" dxfId="168" priority="169">
      <formula>$P$2&gt;41639</formula>
    </cfRule>
  </conditionalFormatting>
  <conditionalFormatting sqref="D12:D14">
    <cfRule type="expression" dxfId="167" priority="168">
      <formula>$P$2&gt;41305</formula>
    </cfRule>
  </conditionalFormatting>
  <conditionalFormatting sqref="D18:D20">
    <cfRule type="expression" dxfId="166" priority="167">
      <formula>$P$2&gt;41333</formula>
    </cfRule>
  </conditionalFormatting>
  <conditionalFormatting sqref="D24:D26">
    <cfRule type="expression" dxfId="165" priority="166">
      <formula>$P$2&gt;41364</formula>
    </cfRule>
  </conditionalFormatting>
  <conditionalFormatting sqref="D30:D32">
    <cfRule type="expression" dxfId="164" priority="165">
      <formula>$P$2&gt;41394</formula>
    </cfRule>
  </conditionalFormatting>
  <conditionalFormatting sqref="D36:D38">
    <cfRule type="expression" dxfId="163" priority="164">
      <formula>$P$2&gt;41425</formula>
    </cfRule>
  </conditionalFormatting>
  <conditionalFormatting sqref="D42:D44">
    <cfRule type="expression" dxfId="162" priority="163">
      <formula>$P$2&gt;41455</formula>
    </cfRule>
  </conditionalFormatting>
  <conditionalFormatting sqref="D48:D50">
    <cfRule type="expression" dxfId="161" priority="162">
      <formula>$P$2&gt;41486</formula>
    </cfRule>
  </conditionalFormatting>
  <conditionalFormatting sqref="D54:D56">
    <cfRule type="expression" dxfId="160" priority="161">
      <formula>$P$2&gt;41517</formula>
    </cfRule>
  </conditionalFormatting>
  <conditionalFormatting sqref="D60:D62">
    <cfRule type="expression" dxfId="159" priority="160">
      <formula>$P$2&gt;41547</formula>
    </cfRule>
  </conditionalFormatting>
  <conditionalFormatting sqref="D66:D68">
    <cfRule type="expression" dxfId="158" priority="159">
      <formula>$P$2&gt;41578</formula>
    </cfRule>
  </conditionalFormatting>
  <conditionalFormatting sqref="D72:D74">
    <cfRule type="expression" dxfId="157" priority="158">
      <formula>$P$2&gt;41608</formula>
    </cfRule>
  </conditionalFormatting>
  <conditionalFormatting sqref="D78:D80">
    <cfRule type="expression" dxfId="156" priority="157">
      <formula>$P$2&gt;41639</formula>
    </cfRule>
  </conditionalFormatting>
  <conditionalFormatting sqref="E12:E14">
    <cfRule type="expression" dxfId="155" priority="156">
      <formula>$P$2&gt;41305</formula>
    </cfRule>
  </conditionalFormatting>
  <conditionalFormatting sqref="E18:E20">
    <cfRule type="expression" dxfId="154" priority="155">
      <formula>$P$2&gt;41333</formula>
    </cfRule>
  </conditionalFormatting>
  <conditionalFormatting sqref="E24:E26">
    <cfRule type="expression" dxfId="153" priority="154">
      <formula>$P$2&gt;41364</formula>
    </cfRule>
  </conditionalFormatting>
  <conditionalFormatting sqref="E30:E32">
    <cfRule type="expression" dxfId="152" priority="153">
      <formula>$P$2&gt;41394</formula>
    </cfRule>
  </conditionalFormatting>
  <conditionalFormatting sqref="E36:E38">
    <cfRule type="expression" dxfId="151" priority="152">
      <formula>$P$2&gt;41425</formula>
    </cfRule>
  </conditionalFormatting>
  <conditionalFormatting sqref="E42:E44">
    <cfRule type="expression" dxfId="150" priority="151">
      <formula>$P$2&gt;41455</formula>
    </cfRule>
  </conditionalFormatting>
  <conditionalFormatting sqref="E48:E50">
    <cfRule type="expression" dxfId="149" priority="150">
      <formula>$P$2&gt;41486</formula>
    </cfRule>
  </conditionalFormatting>
  <conditionalFormatting sqref="E54:E56">
    <cfRule type="expression" dxfId="148" priority="149">
      <formula>$P$2&gt;41517</formula>
    </cfRule>
  </conditionalFormatting>
  <conditionalFormatting sqref="E60:E62">
    <cfRule type="expression" dxfId="147" priority="148">
      <formula>$P$2&gt;41547</formula>
    </cfRule>
  </conditionalFormatting>
  <conditionalFormatting sqref="E66:E68">
    <cfRule type="expression" dxfId="146" priority="147">
      <formula>$P$2&gt;41578</formula>
    </cfRule>
  </conditionalFormatting>
  <conditionalFormatting sqref="E72:E74">
    <cfRule type="expression" dxfId="145" priority="146">
      <formula>$P$2&gt;41608</formula>
    </cfRule>
  </conditionalFormatting>
  <conditionalFormatting sqref="E78:E80">
    <cfRule type="expression" dxfId="144" priority="145">
      <formula>$P$2&gt;41639</formula>
    </cfRule>
  </conditionalFormatting>
  <conditionalFormatting sqref="F13:F14">
    <cfRule type="expression" dxfId="143" priority="144">
      <formula>$P$2&gt;41305</formula>
    </cfRule>
  </conditionalFormatting>
  <conditionalFormatting sqref="F18:F20">
    <cfRule type="expression" dxfId="142" priority="143">
      <formula>$P$2&gt;41333</formula>
    </cfRule>
  </conditionalFormatting>
  <conditionalFormatting sqref="F24:F26">
    <cfRule type="expression" dxfId="141" priority="142">
      <formula>$P$2&gt;41364</formula>
    </cfRule>
  </conditionalFormatting>
  <conditionalFormatting sqref="F30:F32">
    <cfRule type="expression" dxfId="140" priority="141">
      <formula>$P$2&gt;41394</formula>
    </cfRule>
  </conditionalFormatting>
  <conditionalFormatting sqref="F36:F38">
    <cfRule type="expression" dxfId="139" priority="140">
      <formula>$P$2&gt;41425</formula>
    </cfRule>
  </conditionalFormatting>
  <conditionalFormatting sqref="F42:F44">
    <cfRule type="expression" dxfId="138" priority="139">
      <formula>$P$2&gt;41455</formula>
    </cfRule>
  </conditionalFormatting>
  <conditionalFormatting sqref="F48:F50">
    <cfRule type="expression" dxfId="137" priority="138">
      <formula>$P$2&gt;41486</formula>
    </cfRule>
  </conditionalFormatting>
  <conditionalFormatting sqref="F54:F56">
    <cfRule type="expression" dxfId="136" priority="137">
      <formula>$P$2&gt;41517</formula>
    </cfRule>
  </conditionalFormatting>
  <conditionalFormatting sqref="F60:F62">
    <cfRule type="expression" dxfId="135" priority="136">
      <formula>$P$2&gt;41547</formula>
    </cfRule>
  </conditionalFormatting>
  <conditionalFormatting sqref="F66:F68">
    <cfRule type="expression" dxfId="134" priority="135">
      <formula>$P$2&gt;41578</formula>
    </cfRule>
  </conditionalFormatting>
  <conditionalFormatting sqref="F72:F74">
    <cfRule type="expression" dxfId="133" priority="134">
      <formula>$P$2&gt;41608</formula>
    </cfRule>
  </conditionalFormatting>
  <conditionalFormatting sqref="F78:F80">
    <cfRule type="expression" dxfId="132" priority="133">
      <formula>$P$2&gt;41639</formula>
    </cfRule>
  </conditionalFormatting>
  <conditionalFormatting sqref="G12:G14">
    <cfRule type="expression" dxfId="131" priority="132">
      <formula>$P$2&gt;41305</formula>
    </cfRule>
  </conditionalFormatting>
  <conditionalFormatting sqref="G18:G20">
    <cfRule type="expression" dxfId="130" priority="131">
      <formula>$P$2&gt;41333</formula>
    </cfRule>
  </conditionalFormatting>
  <conditionalFormatting sqref="G24:G26">
    <cfRule type="expression" dxfId="129" priority="130">
      <formula>$P$2&gt;41364</formula>
    </cfRule>
  </conditionalFormatting>
  <conditionalFormatting sqref="G30:G32">
    <cfRule type="expression" dxfId="128" priority="129">
      <formula>$P$2&gt;41394</formula>
    </cfRule>
  </conditionalFormatting>
  <conditionalFormatting sqref="G36:G38">
    <cfRule type="expression" dxfId="127" priority="128">
      <formula>$P$2&gt;41425</formula>
    </cfRule>
  </conditionalFormatting>
  <conditionalFormatting sqref="G42:G44">
    <cfRule type="expression" dxfId="126" priority="127">
      <formula>$P$2&gt;41455</formula>
    </cfRule>
  </conditionalFormatting>
  <conditionalFormatting sqref="G48:G50">
    <cfRule type="expression" dxfId="125" priority="126">
      <formula>$P$2&gt;41486</formula>
    </cfRule>
  </conditionalFormatting>
  <conditionalFormatting sqref="G54:G56">
    <cfRule type="expression" dxfId="124" priority="125">
      <formula>$P$2&gt;41517</formula>
    </cfRule>
  </conditionalFormatting>
  <conditionalFormatting sqref="G60:G62">
    <cfRule type="expression" dxfId="123" priority="124">
      <formula>$P$2&gt;41547</formula>
    </cfRule>
  </conditionalFormatting>
  <conditionalFormatting sqref="G66:G68">
    <cfRule type="expression" dxfId="122" priority="123">
      <formula>$P$2&gt;41578</formula>
    </cfRule>
  </conditionalFormatting>
  <conditionalFormatting sqref="G72:G74">
    <cfRule type="expression" dxfId="121" priority="122">
      <formula>$P$2&gt;41608</formula>
    </cfRule>
  </conditionalFormatting>
  <conditionalFormatting sqref="G78:G80">
    <cfRule type="expression" dxfId="120" priority="121">
      <formula>$P$2&gt;41639</formula>
    </cfRule>
  </conditionalFormatting>
  <conditionalFormatting sqref="F12:F14">
    <cfRule type="expression" dxfId="119" priority="120">
      <formula>$P$2&gt;41305</formula>
    </cfRule>
  </conditionalFormatting>
  <conditionalFormatting sqref="F18:F20">
    <cfRule type="expression" dxfId="118" priority="119">
      <formula>$P$2&gt;41333</formula>
    </cfRule>
  </conditionalFormatting>
  <conditionalFormatting sqref="F24:F26">
    <cfRule type="expression" dxfId="117" priority="118">
      <formula>$P$2&gt;41364</formula>
    </cfRule>
  </conditionalFormatting>
  <conditionalFormatting sqref="F30:F32">
    <cfRule type="expression" dxfId="116" priority="117">
      <formula>$P$2&gt;41394</formula>
    </cfRule>
  </conditionalFormatting>
  <conditionalFormatting sqref="F36:F38">
    <cfRule type="expression" dxfId="115" priority="116">
      <formula>$P$2&gt;41425</formula>
    </cfRule>
  </conditionalFormatting>
  <conditionalFormatting sqref="F42:F44">
    <cfRule type="expression" dxfId="114" priority="115">
      <formula>$P$2&gt;41455</formula>
    </cfRule>
  </conditionalFormatting>
  <conditionalFormatting sqref="F48:F50">
    <cfRule type="expression" dxfId="113" priority="114">
      <formula>$P$2&gt;41486</formula>
    </cfRule>
  </conditionalFormatting>
  <conditionalFormatting sqref="F54:F56">
    <cfRule type="expression" dxfId="112" priority="113">
      <formula>$P$2&gt;41517</formula>
    </cfRule>
  </conditionalFormatting>
  <conditionalFormatting sqref="F60:F62">
    <cfRule type="expression" dxfId="111" priority="112">
      <formula>$P$2&gt;41547</formula>
    </cfRule>
  </conditionalFormatting>
  <conditionalFormatting sqref="F66:F68">
    <cfRule type="expression" dxfId="110" priority="111">
      <formula>$P$2&gt;41578</formula>
    </cfRule>
  </conditionalFormatting>
  <conditionalFormatting sqref="F72:F74">
    <cfRule type="expression" dxfId="109" priority="110">
      <formula>$P$2&gt;41608</formula>
    </cfRule>
  </conditionalFormatting>
  <conditionalFormatting sqref="F78:F80">
    <cfRule type="expression" dxfId="108" priority="109">
      <formula>$P$2&gt;41639</formula>
    </cfRule>
  </conditionalFormatting>
  <conditionalFormatting sqref="G12:G14">
    <cfRule type="expression" dxfId="107" priority="108">
      <formula>$P$2&gt;41305</formula>
    </cfRule>
  </conditionalFormatting>
  <conditionalFormatting sqref="G18:G20">
    <cfRule type="expression" dxfId="106" priority="107">
      <formula>$P$2&gt;41333</formula>
    </cfRule>
  </conditionalFormatting>
  <conditionalFormatting sqref="G24:G26">
    <cfRule type="expression" dxfId="105" priority="106">
      <formula>$P$2&gt;41364</formula>
    </cfRule>
  </conditionalFormatting>
  <conditionalFormatting sqref="G30:G32">
    <cfRule type="expression" dxfId="104" priority="105">
      <formula>$P$2&gt;41394</formula>
    </cfRule>
  </conditionalFormatting>
  <conditionalFormatting sqref="G36:G38">
    <cfRule type="expression" dxfId="103" priority="104">
      <formula>$P$2&gt;41425</formula>
    </cfRule>
  </conditionalFormatting>
  <conditionalFormatting sqref="G42:G44">
    <cfRule type="expression" dxfId="102" priority="103">
      <formula>$P$2&gt;41455</formula>
    </cfRule>
  </conditionalFormatting>
  <conditionalFormatting sqref="G48:G50">
    <cfRule type="expression" dxfId="101" priority="102">
      <formula>$P$2&gt;41486</formula>
    </cfRule>
  </conditionalFormatting>
  <conditionalFormatting sqref="G54:G56">
    <cfRule type="expression" dxfId="100" priority="101">
      <formula>$P$2&gt;41517</formula>
    </cfRule>
  </conditionalFormatting>
  <conditionalFormatting sqref="G60:G62">
    <cfRule type="expression" dxfId="99" priority="100">
      <formula>$P$2&gt;41547</formula>
    </cfRule>
  </conditionalFormatting>
  <conditionalFormatting sqref="G66:G68">
    <cfRule type="expression" dxfId="98" priority="99">
      <formula>$P$2&gt;41578</formula>
    </cfRule>
  </conditionalFormatting>
  <conditionalFormatting sqref="G72:G74">
    <cfRule type="expression" dxfId="97" priority="98">
      <formula>$P$2&gt;41608</formula>
    </cfRule>
  </conditionalFormatting>
  <conditionalFormatting sqref="G78:G80">
    <cfRule type="expression" dxfId="96" priority="97">
      <formula>$P$2&gt;41639</formula>
    </cfRule>
  </conditionalFormatting>
  <conditionalFormatting sqref="B12:B14">
    <cfRule type="expression" dxfId="95" priority="96">
      <formula>$P$2&gt;41305</formula>
    </cfRule>
  </conditionalFormatting>
  <conditionalFormatting sqref="B18:B20">
    <cfRule type="expression" dxfId="94" priority="95">
      <formula>$P$2&gt;41333</formula>
    </cfRule>
  </conditionalFormatting>
  <conditionalFormatting sqref="B24:B26">
    <cfRule type="expression" dxfId="93" priority="94">
      <formula>$P$2&gt;41364</formula>
    </cfRule>
  </conditionalFormatting>
  <conditionalFormatting sqref="B30:B32">
    <cfRule type="expression" dxfId="92" priority="93">
      <formula>$P$2&gt;41394</formula>
    </cfRule>
  </conditionalFormatting>
  <conditionalFormatting sqref="B36:B38">
    <cfRule type="expression" dxfId="91" priority="92">
      <formula>$P$2&gt;41425</formula>
    </cfRule>
  </conditionalFormatting>
  <conditionalFormatting sqref="B42:B44">
    <cfRule type="expression" dxfId="90" priority="91">
      <formula>$P$2&gt;41455</formula>
    </cfRule>
  </conditionalFormatting>
  <conditionalFormatting sqref="B48:B50">
    <cfRule type="expression" dxfId="89" priority="90">
      <formula>$P$2&gt;41486</formula>
    </cfRule>
  </conditionalFormatting>
  <conditionalFormatting sqref="B54:B56">
    <cfRule type="expression" dxfId="88" priority="89">
      <formula>$P$2&gt;41517</formula>
    </cfRule>
  </conditionalFormatting>
  <conditionalFormatting sqref="B60:B62">
    <cfRule type="expression" dxfId="87" priority="88">
      <formula>$P$2&gt;41547</formula>
    </cfRule>
  </conditionalFormatting>
  <conditionalFormatting sqref="B66:B68">
    <cfRule type="expression" dxfId="86" priority="87">
      <formula>$P$2&gt;41578</formula>
    </cfRule>
  </conditionalFormatting>
  <conditionalFormatting sqref="B72:B74">
    <cfRule type="expression" dxfId="85" priority="86">
      <formula>$P$2&gt;41608</formula>
    </cfRule>
  </conditionalFormatting>
  <conditionalFormatting sqref="B78:B80">
    <cfRule type="expression" dxfId="84" priority="85">
      <formula>$P$2&gt;41639</formula>
    </cfRule>
  </conditionalFormatting>
  <conditionalFormatting sqref="C12:C14">
    <cfRule type="expression" dxfId="83" priority="84">
      <formula>$P$2&gt;41305</formula>
    </cfRule>
  </conditionalFormatting>
  <conditionalFormatting sqref="C18:C20">
    <cfRule type="expression" dxfId="82" priority="83">
      <formula>$P$2&gt;41333</formula>
    </cfRule>
  </conditionalFormatting>
  <conditionalFormatting sqref="C24:C26">
    <cfRule type="expression" dxfId="81" priority="82">
      <formula>$P$2&gt;41364</formula>
    </cfRule>
  </conditionalFormatting>
  <conditionalFormatting sqref="C30:C32">
    <cfRule type="expression" dxfId="80" priority="81">
      <formula>$P$2&gt;41394</formula>
    </cfRule>
  </conditionalFormatting>
  <conditionalFormatting sqref="C36:C38">
    <cfRule type="expression" dxfId="79" priority="80">
      <formula>$P$2&gt;41425</formula>
    </cfRule>
  </conditionalFormatting>
  <conditionalFormatting sqref="C42:C44">
    <cfRule type="expression" dxfId="78" priority="79">
      <formula>$P$2&gt;41455</formula>
    </cfRule>
  </conditionalFormatting>
  <conditionalFormatting sqref="C48:C50">
    <cfRule type="expression" dxfId="77" priority="78">
      <formula>$P$2&gt;41486</formula>
    </cfRule>
  </conditionalFormatting>
  <conditionalFormatting sqref="C54:C56">
    <cfRule type="expression" dxfId="76" priority="77">
      <formula>$P$2&gt;41517</formula>
    </cfRule>
  </conditionalFormatting>
  <conditionalFormatting sqref="C60:C62">
    <cfRule type="expression" dxfId="75" priority="76">
      <formula>$P$2&gt;41547</formula>
    </cfRule>
  </conditionalFormatting>
  <conditionalFormatting sqref="C66:C68">
    <cfRule type="expression" dxfId="74" priority="75">
      <formula>$P$2&gt;41578</formula>
    </cfRule>
  </conditionalFormatting>
  <conditionalFormatting sqref="C72:C74">
    <cfRule type="expression" dxfId="73" priority="74">
      <formula>$P$2&gt;41608</formula>
    </cfRule>
  </conditionalFormatting>
  <conditionalFormatting sqref="C78:C80">
    <cfRule type="expression" dxfId="72" priority="73">
      <formula>$P$2&gt;41639</formula>
    </cfRule>
  </conditionalFormatting>
  <conditionalFormatting sqref="D12:D14">
    <cfRule type="expression" dxfId="71" priority="72">
      <formula>$P$2&gt;41305</formula>
    </cfRule>
  </conditionalFormatting>
  <conditionalFormatting sqref="D18:D20">
    <cfRule type="expression" dxfId="70" priority="71">
      <formula>$P$2&gt;41333</formula>
    </cfRule>
  </conditionalFormatting>
  <conditionalFormatting sqref="D24:D26">
    <cfRule type="expression" dxfId="69" priority="70">
      <formula>$P$2&gt;41364</formula>
    </cfRule>
  </conditionalFormatting>
  <conditionalFormatting sqref="D30:D32">
    <cfRule type="expression" dxfId="68" priority="69">
      <formula>$P$2&gt;41394</formula>
    </cfRule>
  </conditionalFormatting>
  <conditionalFormatting sqref="D36:D38">
    <cfRule type="expression" dxfId="67" priority="68">
      <formula>$P$2&gt;41425</formula>
    </cfRule>
  </conditionalFormatting>
  <conditionalFormatting sqref="D42:D44">
    <cfRule type="expression" dxfId="66" priority="67">
      <formula>$P$2&gt;41455</formula>
    </cfRule>
  </conditionalFormatting>
  <conditionalFormatting sqref="D48:D50">
    <cfRule type="expression" dxfId="65" priority="66">
      <formula>$P$2&gt;41486</formula>
    </cfRule>
  </conditionalFormatting>
  <conditionalFormatting sqref="D54:D56">
    <cfRule type="expression" dxfId="64" priority="65">
      <formula>$P$2&gt;41517</formula>
    </cfRule>
  </conditionalFormatting>
  <conditionalFormatting sqref="D60:D62">
    <cfRule type="expression" dxfId="63" priority="64">
      <formula>$P$2&gt;41547</formula>
    </cfRule>
  </conditionalFormatting>
  <conditionalFormatting sqref="D66:D68">
    <cfRule type="expression" dxfId="62" priority="63">
      <formula>$P$2&gt;41578</formula>
    </cfRule>
  </conditionalFormatting>
  <conditionalFormatting sqref="D72:D74">
    <cfRule type="expression" dxfId="61" priority="62">
      <formula>$P$2&gt;41608</formula>
    </cfRule>
  </conditionalFormatting>
  <conditionalFormatting sqref="D78:D80">
    <cfRule type="expression" dxfId="60" priority="61">
      <formula>$P$2&gt;41639</formula>
    </cfRule>
  </conditionalFormatting>
  <conditionalFormatting sqref="E12:E14">
    <cfRule type="expression" dxfId="59" priority="60">
      <formula>$P$2&gt;41305</formula>
    </cfRule>
  </conditionalFormatting>
  <conditionalFormatting sqref="E18:E20">
    <cfRule type="expression" dxfId="58" priority="59">
      <formula>$P$2&gt;41333</formula>
    </cfRule>
  </conditionalFormatting>
  <conditionalFormatting sqref="E24:E26">
    <cfRule type="expression" dxfId="57" priority="58">
      <formula>$P$2&gt;41364</formula>
    </cfRule>
  </conditionalFormatting>
  <conditionalFormatting sqref="E30:E32">
    <cfRule type="expression" dxfId="56" priority="57">
      <formula>$P$2&gt;41394</formula>
    </cfRule>
  </conditionalFormatting>
  <conditionalFormatting sqref="E36:E38">
    <cfRule type="expression" dxfId="55" priority="56">
      <formula>$P$2&gt;41425</formula>
    </cfRule>
  </conditionalFormatting>
  <conditionalFormatting sqref="E42:E44">
    <cfRule type="expression" dxfId="54" priority="55">
      <formula>$P$2&gt;41455</formula>
    </cfRule>
  </conditionalFormatting>
  <conditionalFormatting sqref="E48:E50">
    <cfRule type="expression" dxfId="53" priority="54">
      <formula>$P$2&gt;41486</formula>
    </cfRule>
  </conditionalFormatting>
  <conditionalFormatting sqref="E54:E56">
    <cfRule type="expression" dxfId="52" priority="53">
      <formula>$P$2&gt;41517</formula>
    </cfRule>
  </conditionalFormatting>
  <conditionalFormatting sqref="E60:E62">
    <cfRule type="expression" dxfId="51" priority="52">
      <formula>$P$2&gt;41547</formula>
    </cfRule>
  </conditionalFormatting>
  <conditionalFormatting sqref="E66:E68">
    <cfRule type="expression" dxfId="50" priority="51">
      <formula>$P$2&gt;41578</formula>
    </cfRule>
  </conditionalFormatting>
  <conditionalFormatting sqref="E72:E74">
    <cfRule type="expression" dxfId="49" priority="50">
      <formula>$P$2&gt;41608</formula>
    </cfRule>
  </conditionalFormatting>
  <conditionalFormatting sqref="E78:E80">
    <cfRule type="expression" dxfId="48" priority="49">
      <formula>$P$2&gt;41639</formula>
    </cfRule>
  </conditionalFormatting>
  <conditionalFormatting sqref="F13:F14">
    <cfRule type="expression" dxfId="47" priority="48">
      <formula>$P$2&gt;41305</formula>
    </cfRule>
  </conditionalFormatting>
  <conditionalFormatting sqref="F18:F20">
    <cfRule type="expression" dxfId="46" priority="47">
      <formula>$P$2&gt;41333</formula>
    </cfRule>
  </conditionalFormatting>
  <conditionalFormatting sqref="F24:F26">
    <cfRule type="expression" dxfId="45" priority="46">
      <formula>$P$2&gt;41364</formula>
    </cfRule>
  </conditionalFormatting>
  <conditionalFormatting sqref="F30:F32">
    <cfRule type="expression" dxfId="44" priority="45">
      <formula>$P$2&gt;41394</formula>
    </cfRule>
  </conditionalFormatting>
  <conditionalFormatting sqref="F36:F38">
    <cfRule type="expression" dxfId="43" priority="44">
      <formula>$P$2&gt;41425</formula>
    </cfRule>
  </conditionalFormatting>
  <conditionalFormatting sqref="F42:F44">
    <cfRule type="expression" dxfId="42" priority="43">
      <formula>$P$2&gt;41455</formula>
    </cfRule>
  </conditionalFormatting>
  <conditionalFormatting sqref="F48:F50">
    <cfRule type="expression" dxfId="41" priority="42">
      <formula>$P$2&gt;41486</formula>
    </cfRule>
  </conditionalFormatting>
  <conditionalFormatting sqref="F54:F56">
    <cfRule type="expression" dxfId="40" priority="41">
      <formula>$P$2&gt;41517</formula>
    </cfRule>
  </conditionalFormatting>
  <conditionalFormatting sqref="F60:F62">
    <cfRule type="expression" dxfId="39" priority="40">
      <formula>$P$2&gt;41547</formula>
    </cfRule>
  </conditionalFormatting>
  <conditionalFormatting sqref="F66:F68">
    <cfRule type="expression" dxfId="38" priority="39">
      <formula>$P$2&gt;41578</formula>
    </cfRule>
  </conditionalFormatting>
  <conditionalFormatting sqref="F72:F74">
    <cfRule type="expression" dxfId="37" priority="38">
      <formula>$P$2&gt;41608</formula>
    </cfRule>
  </conditionalFormatting>
  <conditionalFormatting sqref="F78:F80">
    <cfRule type="expression" dxfId="36" priority="37">
      <formula>$P$2&gt;41639</formula>
    </cfRule>
  </conditionalFormatting>
  <conditionalFormatting sqref="G12:G14">
    <cfRule type="expression" dxfId="35" priority="36">
      <formula>$P$2&gt;41305</formula>
    </cfRule>
  </conditionalFormatting>
  <conditionalFormatting sqref="G18:G20">
    <cfRule type="expression" dxfId="34" priority="35">
      <formula>$P$2&gt;41333</formula>
    </cfRule>
  </conditionalFormatting>
  <conditionalFormatting sqref="G24:G26">
    <cfRule type="expression" dxfId="33" priority="34">
      <formula>$P$2&gt;41364</formula>
    </cfRule>
  </conditionalFormatting>
  <conditionalFormatting sqref="G30:G32">
    <cfRule type="expression" dxfId="32" priority="33">
      <formula>$P$2&gt;41394</formula>
    </cfRule>
  </conditionalFormatting>
  <conditionalFormatting sqref="G36:G38">
    <cfRule type="expression" dxfId="31" priority="32">
      <formula>$P$2&gt;41425</formula>
    </cfRule>
  </conditionalFormatting>
  <conditionalFormatting sqref="G42:G44">
    <cfRule type="expression" dxfId="30" priority="31">
      <formula>$P$2&gt;41455</formula>
    </cfRule>
  </conditionalFormatting>
  <conditionalFormatting sqref="G48:G50">
    <cfRule type="expression" dxfId="29" priority="30">
      <formula>$P$2&gt;41486</formula>
    </cfRule>
  </conditionalFormatting>
  <conditionalFormatting sqref="G54:G56">
    <cfRule type="expression" dxfId="28" priority="29">
      <formula>$P$2&gt;41517</formula>
    </cfRule>
  </conditionalFormatting>
  <conditionalFormatting sqref="G60:G62">
    <cfRule type="expression" dxfId="27" priority="28">
      <formula>$P$2&gt;41547</formula>
    </cfRule>
  </conditionalFormatting>
  <conditionalFormatting sqref="G66:G68">
    <cfRule type="expression" dxfId="26" priority="27">
      <formula>$P$2&gt;41578</formula>
    </cfRule>
  </conditionalFormatting>
  <conditionalFormatting sqref="G72:G74">
    <cfRule type="expression" dxfId="25" priority="26">
      <formula>$P$2&gt;41608</formula>
    </cfRule>
  </conditionalFormatting>
  <conditionalFormatting sqref="G78:G80">
    <cfRule type="expression" dxfId="24" priority="25">
      <formula>$P$2&gt;41639</formula>
    </cfRule>
  </conditionalFormatting>
  <conditionalFormatting sqref="F12:F14">
    <cfRule type="expression" dxfId="23" priority="24">
      <formula>$P$2&gt;41305</formula>
    </cfRule>
  </conditionalFormatting>
  <conditionalFormatting sqref="F18:F20">
    <cfRule type="expression" dxfId="22" priority="23">
      <formula>$P$2&gt;41333</formula>
    </cfRule>
  </conditionalFormatting>
  <conditionalFormatting sqref="F24:F26">
    <cfRule type="expression" dxfId="21" priority="22">
      <formula>$P$2&gt;41364</formula>
    </cfRule>
  </conditionalFormatting>
  <conditionalFormatting sqref="F30:F32">
    <cfRule type="expression" dxfId="20" priority="21">
      <formula>$P$2&gt;41394</formula>
    </cfRule>
  </conditionalFormatting>
  <conditionalFormatting sqref="F36:F38">
    <cfRule type="expression" dxfId="19" priority="20">
      <formula>$P$2&gt;41425</formula>
    </cfRule>
  </conditionalFormatting>
  <conditionalFormatting sqref="F42:F44">
    <cfRule type="expression" dxfId="18" priority="19">
      <formula>$P$2&gt;41455</formula>
    </cfRule>
  </conditionalFormatting>
  <conditionalFormatting sqref="F48:F50">
    <cfRule type="expression" dxfId="17" priority="18">
      <formula>$P$2&gt;41486</formula>
    </cfRule>
  </conditionalFormatting>
  <conditionalFormatting sqref="F54:F56">
    <cfRule type="expression" dxfId="16" priority="17">
      <formula>$P$2&gt;41517</formula>
    </cfRule>
  </conditionalFormatting>
  <conditionalFormatting sqref="F60:F62">
    <cfRule type="expression" dxfId="15" priority="16">
      <formula>$P$2&gt;41547</formula>
    </cfRule>
  </conditionalFormatting>
  <conditionalFormatting sqref="F66:F68">
    <cfRule type="expression" dxfId="14" priority="15">
      <formula>$P$2&gt;41578</formula>
    </cfRule>
  </conditionalFormatting>
  <conditionalFormatting sqref="F72:F74">
    <cfRule type="expression" dxfId="13" priority="14">
      <formula>$P$2&gt;41608</formula>
    </cfRule>
  </conditionalFormatting>
  <conditionalFormatting sqref="F78:F80">
    <cfRule type="expression" dxfId="12" priority="13">
      <formula>$P$2&gt;41639</formula>
    </cfRule>
  </conditionalFormatting>
  <conditionalFormatting sqref="G12:G14">
    <cfRule type="expression" dxfId="11" priority="12">
      <formula>$P$2&gt;41305</formula>
    </cfRule>
  </conditionalFormatting>
  <conditionalFormatting sqref="G18:G20">
    <cfRule type="expression" dxfId="10" priority="11">
      <formula>$P$2&gt;41333</formula>
    </cfRule>
  </conditionalFormatting>
  <conditionalFormatting sqref="G24:G26">
    <cfRule type="expression" dxfId="9" priority="10">
      <formula>$P$2&gt;41364</formula>
    </cfRule>
  </conditionalFormatting>
  <conditionalFormatting sqref="G30:G32">
    <cfRule type="expression" dxfId="8" priority="9">
      <formula>$P$2&gt;41394</formula>
    </cfRule>
  </conditionalFormatting>
  <conditionalFormatting sqref="G36:G38">
    <cfRule type="expression" dxfId="7" priority="8">
      <formula>$P$2&gt;41425</formula>
    </cfRule>
  </conditionalFormatting>
  <conditionalFormatting sqref="G42:G44">
    <cfRule type="expression" dxfId="6" priority="7">
      <formula>$P$2&gt;41455</formula>
    </cfRule>
  </conditionalFormatting>
  <conditionalFormatting sqref="G48:G50">
    <cfRule type="expression" dxfId="5" priority="6">
      <formula>$P$2&gt;41486</formula>
    </cfRule>
  </conditionalFormatting>
  <conditionalFormatting sqref="G54:G56">
    <cfRule type="expression" dxfId="4" priority="5">
      <formula>$P$2&gt;41517</formula>
    </cfRule>
  </conditionalFormatting>
  <conditionalFormatting sqref="G60:G62">
    <cfRule type="expression" dxfId="3" priority="4">
      <formula>$P$2&gt;41547</formula>
    </cfRule>
  </conditionalFormatting>
  <conditionalFormatting sqref="G66:G68">
    <cfRule type="expression" dxfId="2" priority="3">
      <formula>$P$2&gt;41578</formula>
    </cfRule>
  </conditionalFormatting>
  <conditionalFormatting sqref="G72:G74">
    <cfRule type="expression" dxfId="1" priority="2">
      <formula>$P$2&gt;41608</formula>
    </cfRule>
  </conditionalFormatting>
  <conditionalFormatting sqref="G78:G80">
    <cfRule type="expression" dxfId="0" priority="1">
      <formula>$P$2&gt;41639</formula>
    </cfRule>
  </conditionalFormatting>
  <pageMargins left="0.7" right="0.7" top="0.75" bottom="0.75" header="0.3" footer="0.3"/>
  <legacyDrawing r:id="rId1"/>
  <controls>
    <control shapeId="284673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14</vt:i4>
      </vt:variant>
    </vt:vector>
  </HeadingPairs>
  <TitlesOfParts>
    <vt:vector size="21" baseType="lpstr">
      <vt:lpstr>modeles</vt:lpstr>
      <vt:lpstr>Accueil</vt:lpstr>
      <vt:lpstr>Déclarations AM</vt:lpstr>
      <vt:lpstr>Vérifications 2013 AM</vt:lpstr>
      <vt:lpstr>Vérifications 2014 AM</vt:lpstr>
      <vt:lpstr>Synthèse AM</vt:lpstr>
      <vt:lpstr>Essai</vt:lpstr>
      <vt:lpstr>Liste1</vt:lpstr>
      <vt:lpstr>Liste10</vt:lpstr>
      <vt:lpstr>Liste11</vt:lpstr>
      <vt:lpstr>Liste12</vt:lpstr>
      <vt:lpstr>Liste13</vt:lpstr>
      <vt:lpstr>Liste14</vt:lpstr>
      <vt:lpstr>Liste15</vt:lpstr>
      <vt:lpstr>Liste2</vt:lpstr>
      <vt:lpstr>Liste3</vt:lpstr>
      <vt:lpstr>Liste4</vt:lpstr>
      <vt:lpstr>Liste6</vt:lpstr>
      <vt:lpstr>Liste7</vt:lpstr>
      <vt:lpstr>Liste8</vt:lpstr>
      <vt:lpstr>Liste9</vt:lpstr>
    </vt:vector>
  </TitlesOfParts>
  <Company>CETPDT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UR73700035</dc:creator>
  <cp:lastModifiedBy>fred</cp:lastModifiedBy>
  <cp:lastPrinted>2015-07-15T19:53:11Z</cp:lastPrinted>
  <dcterms:created xsi:type="dcterms:W3CDTF">2015-06-05T18:39:11Z</dcterms:created>
  <dcterms:modified xsi:type="dcterms:W3CDTF">2015-07-16T21:39:30Z</dcterms:modified>
</cp:coreProperties>
</file>