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Fred-W7\Downloads\Lvholleb\"/>
    </mc:Choice>
  </mc:AlternateContent>
  <xr:revisionPtr revIDLastSave="0" documentId="13_ncr:1_{5A233A94-777C-4BC5-9998-80D12DBFC0D3}" xr6:coauthVersionLast="41" xr6:coauthVersionMax="45" xr10:uidLastSave="{00000000-0000-0000-0000-000000000000}"/>
  <bookViews>
    <workbookView xWindow="-28920" yWindow="-570" windowWidth="29040" windowHeight="16440" xr2:uid="{00000000-000D-0000-FFFF-FFFF00000000}"/>
  </bookViews>
  <sheets>
    <sheet name="FIC7130" sheetId="1" r:id="rId1"/>
  </sheets>
  <definedNames>
    <definedName name="_xlnm._FilterDatabase" localSheetId="0" hidden="1">'FIC7130'!$A$1:$I$734</definedName>
  </definedNames>
  <calcPr calcId="191029" iterate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2" i="1" l="1"/>
  <c r="E132" i="1"/>
  <c r="I131" i="1"/>
  <c r="E131" i="1"/>
  <c r="I130" i="1"/>
  <c r="E130" i="1"/>
  <c r="I129" i="1"/>
  <c r="E129" i="1"/>
  <c r="I581" i="1"/>
  <c r="E581" i="1"/>
  <c r="I128" i="1"/>
  <c r="E128" i="1"/>
  <c r="I127" i="1"/>
  <c r="E127" i="1"/>
  <c r="I580" i="1"/>
  <c r="E580" i="1"/>
  <c r="I126" i="1"/>
  <c r="E126" i="1"/>
  <c r="I125" i="1"/>
  <c r="E125" i="1"/>
  <c r="I579" i="1"/>
  <c r="E579" i="1"/>
  <c r="I124" i="1"/>
  <c r="E124" i="1"/>
  <c r="I123" i="1"/>
  <c r="E123" i="1"/>
  <c r="I122" i="1"/>
  <c r="E122" i="1"/>
  <c r="I272" i="1"/>
  <c r="E272" i="1"/>
  <c r="I599" i="1"/>
  <c r="E599" i="1"/>
  <c r="I598" i="1"/>
  <c r="E598" i="1"/>
  <c r="I121" i="1"/>
  <c r="E121" i="1"/>
  <c r="I120" i="1"/>
  <c r="E120" i="1"/>
  <c r="I119" i="1"/>
  <c r="E119" i="1"/>
  <c r="I271" i="1"/>
  <c r="E271" i="1"/>
  <c r="I613" i="1"/>
  <c r="E613" i="1"/>
  <c r="I578" i="1"/>
  <c r="E578" i="1"/>
  <c r="I118" i="1"/>
  <c r="E118" i="1"/>
  <c r="I117" i="1"/>
  <c r="E117" i="1"/>
  <c r="I116" i="1"/>
  <c r="E116" i="1"/>
  <c r="I270" i="1"/>
  <c r="E270" i="1"/>
  <c r="I597" i="1"/>
  <c r="E597" i="1"/>
  <c r="I577" i="1"/>
  <c r="E577" i="1"/>
  <c r="I576" i="1"/>
  <c r="E576" i="1"/>
  <c r="I115" i="1"/>
  <c r="E115" i="1"/>
  <c r="I269" i="1"/>
  <c r="E269" i="1"/>
  <c r="I114" i="1"/>
  <c r="E114" i="1"/>
  <c r="I268" i="1"/>
  <c r="E268" i="1"/>
  <c r="I113" i="1"/>
  <c r="E113" i="1"/>
  <c r="I112" i="1"/>
  <c r="E112" i="1"/>
  <c r="I596" i="1"/>
  <c r="E596" i="1"/>
  <c r="I111" i="1"/>
  <c r="E111" i="1"/>
  <c r="I110" i="1"/>
  <c r="E110" i="1"/>
  <c r="I267" i="1"/>
  <c r="E267" i="1"/>
  <c r="I266" i="1"/>
  <c r="E266" i="1"/>
  <c r="I109" i="1"/>
  <c r="E109" i="1"/>
  <c r="I265" i="1"/>
  <c r="E265" i="1"/>
  <c r="I108" i="1"/>
  <c r="E108" i="1"/>
  <c r="I107" i="1"/>
  <c r="E107" i="1"/>
  <c r="I524" i="1"/>
  <c r="E524" i="1"/>
  <c r="I447" i="1"/>
  <c r="E447" i="1"/>
  <c r="I106" i="1"/>
  <c r="E106" i="1"/>
  <c r="I264" i="1"/>
  <c r="E264" i="1"/>
  <c r="I105" i="1"/>
  <c r="E105" i="1"/>
  <c r="I263" i="1"/>
  <c r="E263" i="1"/>
  <c r="I262" i="1"/>
  <c r="E262" i="1"/>
  <c r="I261" i="1"/>
  <c r="E261" i="1"/>
  <c r="I446" i="1"/>
  <c r="E446" i="1"/>
  <c r="I612" i="1"/>
  <c r="E612" i="1"/>
  <c r="I445" i="1"/>
  <c r="E445" i="1"/>
  <c r="I260" i="1"/>
  <c r="E260" i="1"/>
  <c r="I444" i="1"/>
  <c r="E444" i="1"/>
  <c r="I611" i="1"/>
  <c r="E611" i="1"/>
  <c r="I595" i="1"/>
  <c r="E595" i="1"/>
  <c r="I259" i="1"/>
  <c r="E259" i="1"/>
  <c r="I443" i="1"/>
  <c r="E443" i="1"/>
  <c r="I442" i="1"/>
  <c r="E442" i="1"/>
  <c r="I458" i="1"/>
  <c r="E458" i="1"/>
  <c r="I441" i="1"/>
  <c r="E441" i="1"/>
  <c r="I440" i="1"/>
  <c r="E440" i="1"/>
  <c r="I439" i="1"/>
  <c r="E439" i="1"/>
  <c r="I553" i="1"/>
  <c r="E553" i="1"/>
  <c r="I552" i="1"/>
  <c r="E552" i="1"/>
  <c r="I438" i="1"/>
  <c r="E438" i="1"/>
  <c r="I437" i="1"/>
  <c r="E437" i="1"/>
  <c r="I436" i="1"/>
  <c r="E436" i="1"/>
  <c r="I435" i="1"/>
  <c r="E435" i="1"/>
  <c r="I434" i="1"/>
  <c r="E434" i="1"/>
  <c r="I433" i="1"/>
  <c r="E433" i="1"/>
  <c r="I432" i="1"/>
  <c r="E432" i="1"/>
  <c r="I431" i="1"/>
  <c r="E431" i="1"/>
  <c r="I430" i="1"/>
  <c r="E430" i="1"/>
  <c r="I429" i="1"/>
  <c r="E429" i="1"/>
  <c r="I428" i="1"/>
  <c r="E428" i="1"/>
  <c r="I427" i="1"/>
  <c r="E427" i="1"/>
  <c r="I426" i="1"/>
  <c r="E426" i="1"/>
  <c r="I425" i="1"/>
  <c r="E425" i="1"/>
  <c r="I424" i="1"/>
  <c r="E424" i="1"/>
  <c r="I567" i="1"/>
  <c r="E567" i="1"/>
  <c r="I423" i="1"/>
  <c r="E423" i="1"/>
  <c r="I104" i="1"/>
  <c r="E104" i="1"/>
  <c r="I103" i="1"/>
  <c r="E103" i="1"/>
  <c r="I102" i="1"/>
  <c r="E102" i="1"/>
  <c r="I422" i="1"/>
  <c r="E422" i="1"/>
  <c r="I101" i="1"/>
  <c r="E101" i="1"/>
  <c r="I100" i="1"/>
  <c r="E100" i="1"/>
  <c r="I421" i="1"/>
  <c r="E421" i="1"/>
  <c r="I99" i="1"/>
  <c r="E99" i="1"/>
  <c r="I98" i="1"/>
  <c r="E98" i="1"/>
  <c r="I97" i="1"/>
  <c r="E97" i="1"/>
  <c r="I96" i="1"/>
  <c r="E96" i="1"/>
  <c r="I420" i="1"/>
  <c r="E420" i="1"/>
  <c r="I523" i="1"/>
  <c r="E523" i="1"/>
  <c r="I457" i="1"/>
  <c r="E457" i="1"/>
  <c r="I456" i="1"/>
  <c r="E456" i="1"/>
  <c r="I522" i="1"/>
  <c r="E522" i="1"/>
  <c r="I258" i="1"/>
  <c r="E258" i="1"/>
  <c r="I480" i="1"/>
  <c r="E480" i="1"/>
  <c r="I505" i="1"/>
  <c r="E505" i="1"/>
  <c r="I504" i="1"/>
  <c r="E504" i="1"/>
  <c r="I503" i="1"/>
  <c r="E503" i="1"/>
  <c r="I499" i="1"/>
  <c r="E499" i="1"/>
  <c r="I95" i="1"/>
  <c r="E95" i="1"/>
  <c r="I94" i="1"/>
  <c r="E94" i="1"/>
  <c r="I93" i="1"/>
  <c r="E93" i="1"/>
  <c r="I257" i="1"/>
  <c r="E257" i="1"/>
  <c r="I419" i="1"/>
  <c r="E419" i="1"/>
  <c r="I92" i="1"/>
  <c r="E92" i="1"/>
  <c r="I256" i="1"/>
  <c r="E256" i="1"/>
  <c r="I91" i="1"/>
  <c r="E91" i="1"/>
  <c r="I255" i="1"/>
  <c r="E255" i="1"/>
  <c r="I418" i="1"/>
  <c r="E418" i="1"/>
  <c r="I254" i="1"/>
  <c r="E254" i="1"/>
  <c r="I253" i="1"/>
  <c r="E253" i="1"/>
  <c r="I551" i="1"/>
  <c r="E551" i="1"/>
  <c r="I90" i="1"/>
  <c r="E90" i="1"/>
  <c r="I417" i="1"/>
  <c r="E417" i="1"/>
  <c r="I416" i="1"/>
  <c r="E416" i="1"/>
  <c r="I252" i="1"/>
  <c r="E252" i="1"/>
  <c r="I687" i="1"/>
  <c r="E687" i="1"/>
  <c r="I686" i="1"/>
  <c r="E686" i="1"/>
  <c r="I685" i="1"/>
  <c r="E685" i="1"/>
  <c r="I684" i="1"/>
  <c r="E684" i="1"/>
  <c r="I683" i="1"/>
  <c r="E683" i="1"/>
  <c r="I682" i="1"/>
  <c r="E682" i="1"/>
  <c r="I681" i="1"/>
  <c r="E681" i="1"/>
  <c r="I647" i="1"/>
  <c r="E647" i="1"/>
  <c r="I646" i="1"/>
  <c r="E646" i="1"/>
  <c r="I645" i="1"/>
  <c r="E645" i="1"/>
  <c r="I708" i="1"/>
  <c r="E708" i="1"/>
  <c r="I707" i="1"/>
  <c r="E707" i="1"/>
  <c r="I644" i="1"/>
  <c r="E644" i="1"/>
  <c r="I415" i="1"/>
  <c r="E415" i="1"/>
  <c r="I414" i="1"/>
  <c r="E414" i="1"/>
  <c r="I413" i="1"/>
  <c r="E413" i="1"/>
  <c r="I89" i="1"/>
  <c r="E89" i="1"/>
  <c r="I643" i="1"/>
  <c r="E643" i="1"/>
  <c r="I642" i="1"/>
  <c r="E642" i="1"/>
  <c r="I641" i="1"/>
  <c r="E641" i="1"/>
  <c r="I640" i="1"/>
  <c r="E640" i="1"/>
  <c r="I628" i="1"/>
  <c r="E628" i="1"/>
  <c r="I627" i="1"/>
  <c r="E627" i="1"/>
  <c r="I626" i="1"/>
  <c r="E626" i="1"/>
  <c r="I625" i="1"/>
  <c r="E625" i="1"/>
  <c r="I624" i="1"/>
  <c r="E624" i="1"/>
  <c r="I623" i="1"/>
  <c r="E623" i="1"/>
  <c r="I622" i="1"/>
  <c r="E622" i="1"/>
  <c r="I621" i="1"/>
  <c r="E621" i="1"/>
  <c r="I620" i="1"/>
  <c r="E620" i="1"/>
  <c r="I412" i="1"/>
  <c r="E412" i="1"/>
  <c r="I411" i="1"/>
  <c r="E411" i="1"/>
  <c r="I298" i="1"/>
  <c r="E298" i="1"/>
  <c r="I410" i="1"/>
  <c r="E410" i="1"/>
  <c r="I88" i="1"/>
  <c r="E88" i="1"/>
  <c r="I409" i="1"/>
  <c r="E409" i="1"/>
  <c r="I649" i="1"/>
  <c r="E649" i="1"/>
  <c r="I648" i="1"/>
  <c r="E648" i="1"/>
  <c r="I619" i="1"/>
  <c r="E619" i="1"/>
  <c r="I618" i="1"/>
  <c r="E618" i="1"/>
  <c r="I87" i="1"/>
  <c r="E87" i="1"/>
  <c r="I521" i="1"/>
  <c r="E521" i="1"/>
  <c r="I251" i="1"/>
  <c r="E251" i="1"/>
  <c r="I297" i="1"/>
  <c r="E297" i="1"/>
  <c r="I250" i="1"/>
  <c r="E250" i="1"/>
  <c r="I494" i="1"/>
  <c r="E494" i="1"/>
  <c r="I610" i="1"/>
  <c r="E610" i="1"/>
  <c r="I594" i="1"/>
  <c r="E594" i="1"/>
  <c r="I249" i="1"/>
  <c r="E249" i="1"/>
  <c r="I248" i="1"/>
  <c r="E248" i="1"/>
  <c r="I247" i="1"/>
  <c r="E247" i="1"/>
  <c r="I86" i="1"/>
  <c r="E86" i="1"/>
  <c r="I575" i="1"/>
  <c r="E575" i="1"/>
  <c r="I617" i="1"/>
  <c r="E617" i="1"/>
  <c r="I296" i="1"/>
  <c r="E296" i="1"/>
  <c r="I85" i="1"/>
  <c r="E85" i="1"/>
  <c r="I84" i="1"/>
  <c r="E84" i="1"/>
  <c r="I246" i="1"/>
  <c r="E246" i="1"/>
  <c r="I83" i="1"/>
  <c r="E83" i="1"/>
  <c r="I82" i="1"/>
  <c r="E82" i="1"/>
  <c r="I245" i="1"/>
  <c r="E245" i="1"/>
  <c r="I244" i="1"/>
  <c r="E244" i="1"/>
  <c r="I243" i="1"/>
  <c r="E243" i="1"/>
  <c r="I242" i="1"/>
  <c r="E242" i="1"/>
  <c r="I81" i="1"/>
  <c r="E81" i="1"/>
  <c r="I80" i="1"/>
  <c r="E80" i="1"/>
  <c r="I79" i="1"/>
  <c r="E79" i="1"/>
  <c r="I78" i="1"/>
  <c r="E78" i="1"/>
  <c r="I408" i="1"/>
  <c r="E408" i="1"/>
  <c r="I241" i="1"/>
  <c r="E241" i="1"/>
  <c r="I240" i="1"/>
  <c r="E240" i="1"/>
  <c r="I239" i="1"/>
  <c r="E239" i="1"/>
  <c r="I238" i="1"/>
  <c r="E238" i="1"/>
  <c r="I609" i="1"/>
  <c r="E609" i="1"/>
  <c r="I593" i="1"/>
  <c r="E593" i="1"/>
  <c r="I574" i="1"/>
  <c r="E574" i="1"/>
  <c r="I615" i="1"/>
  <c r="E615" i="1"/>
  <c r="I608" i="1"/>
  <c r="E608" i="1"/>
  <c r="I600" i="1"/>
  <c r="E600" i="1"/>
  <c r="I407" i="1"/>
  <c r="E407" i="1"/>
  <c r="I550" i="1"/>
  <c r="E550" i="1"/>
  <c r="I77" i="1"/>
  <c r="E77" i="1"/>
  <c r="I592" i="1"/>
  <c r="E592" i="1"/>
  <c r="I237" i="1"/>
  <c r="E237" i="1"/>
  <c r="I236" i="1"/>
  <c r="E236" i="1"/>
  <c r="I76" i="1"/>
  <c r="E76" i="1"/>
  <c r="I295" i="1"/>
  <c r="E295" i="1"/>
  <c r="I75" i="1"/>
  <c r="E75" i="1"/>
  <c r="I74" i="1"/>
  <c r="E74" i="1"/>
  <c r="I294" i="1"/>
  <c r="E294" i="1"/>
  <c r="I406" i="1"/>
  <c r="E406" i="1"/>
  <c r="I405" i="1"/>
  <c r="E405" i="1"/>
  <c r="I404" i="1"/>
  <c r="E404" i="1"/>
  <c r="I403" i="1"/>
  <c r="E403" i="1"/>
  <c r="I402" i="1"/>
  <c r="E402" i="1"/>
  <c r="I401" i="1"/>
  <c r="E401" i="1"/>
  <c r="I400" i="1"/>
  <c r="E400" i="1"/>
  <c r="I399" i="1"/>
  <c r="E399" i="1"/>
  <c r="I398" i="1"/>
  <c r="E398" i="1"/>
  <c r="I235" i="1"/>
  <c r="E235" i="1"/>
  <c r="I73" i="1"/>
  <c r="E73" i="1"/>
  <c r="I234" i="1"/>
  <c r="E234" i="1"/>
  <c r="I397" i="1"/>
  <c r="E397" i="1"/>
  <c r="I396" i="1"/>
  <c r="E396" i="1"/>
  <c r="I233" i="1"/>
  <c r="E233" i="1"/>
  <c r="I395" i="1"/>
  <c r="E395" i="1"/>
  <c r="I232" i="1"/>
  <c r="E232" i="1"/>
  <c r="I293" i="1"/>
  <c r="E293" i="1"/>
  <c r="I394" i="1"/>
  <c r="E394" i="1"/>
  <c r="I231" i="1"/>
  <c r="E231" i="1"/>
  <c r="I230" i="1"/>
  <c r="E230" i="1"/>
  <c r="I229" i="1"/>
  <c r="E229" i="1"/>
  <c r="I292" i="1"/>
  <c r="E292" i="1"/>
  <c r="I228" i="1"/>
  <c r="E228" i="1"/>
  <c r="I393" i="1"/>
  <c r="E393" i="1"/>
  <c r="I291" i="1"/>
  <c r="E291" i="1"/>
  <c r="I227" i="1"/>
  <c r="E227" i="1"/>
  <c r="I226" i="1"/>
  <c r="E226" i="1"/>
  <c r="I549" i="1"/>
  <c r="E549" i="1"/>
  <c r="I548" i="1"/>
  <c r="E548" i="1"/>
  <c r="I479" i="1"/>
  <c r="E479" i="1"/>
  <c r="I520" i="1"/>
  <c r="E520" i="1"/>
  <c r="I225" i="1"/>
  <c r="E225" i="1"/>
  <c r="I224" i="1"/>
  <c r="E224" i="1"/>
  <c r="I223" i="1"/>
  <c r="E223" i="1"/>
  <c r="I72" i="1"/>
  <c r="E72" i="1"/>
  <c r="I455" i="1"/>
  <c r="E455" i="1"/>
  <c r="I392" i="1"/>
  <c r="E392" i="1"/>
  <c r="I391" i="1"/>
  <c r="E391" i="1"/>
  <c r="I390" i="1"/>
  <c r="E390" i="1"/>
  <c r="I389" i="1"/>
  <c r="E389" i="1"/>
  <c r="I388" i="1"/>
  <c r="E388" i="1"/>
  <c r="I717" i="1"/>
  <c r="E717" i="1"/>
  <c r="I222" i="1"/>
  <c r="E222" i="1"/>
  <c r="I221" i="1"/>
  <c r="E221" i="1"/>
  <c r="I486" i="1"/>
  <c r="E486" i="1"/>
  <c r="I71" i="1"/>
  <c r="E71" i="1"/>
  <c r="I566" i="1"/>
  <c r="E566" i="1"/>
  <c r="I565" i="1"/>
  <c r="E565" i="1"/>
  <c r="I387" i="1"/>
  <c r="E387" i="1"/>
  <c r="I386" i="1"/>
  <c r="E386" i="1"/>
  <c r="I385" i="1"/>
  <c r="E385" i="1"/>
  <c r="I384" i="1"/>
  <c r="E384" i="1"/>
  <c r="I383" i="1"/>
  <c r="E383" i="1"/>
  <c r="I478" i="1"/>
  <c r="E478" i="1"/>
  <c r="I220" i="1"/>
  <c r="E220" i="1"/>
  <c r="I219" i="1"/>
  <c r="E219" i="1"/>
  <c r="I382" i="1"/>
  <c r="E382" i="1"/>
  <c r="I218" i="1"/>
  <c r="E218" i="1"/>
  <c r="I217" i="1"/>
  <c r="E217" i="1"/>
  <c r="I381" i="1"/>
  <c r="E381" i="1"/>
  <c r="I380" i="1"/>
  <c r="E380" i="1"/>
  <c r="I216" i="1"/>
  <c r="E216" i="1"/>
  <c r="I379" i="1"/>
  <c r="E379" i="1"/>
  <c r="I378" i="1"/>
  <c r="E378" i="1"/>
  <c r="I377" i="1"/>
  <c r="E377" i="1"/>
  <c r="I376" i="1"/>
  <c r="E376" i="1"/>
  <c r="I215" i="1"/>
  <c r="E215" i="1"/>
  <c r="I375" i="1"/>
  <c r="E375" i="1"/>
  <c r="I564" i="1"/>
  <c r="E564" i="1"/>
  <c r="I374" i="1"/>
  <c r="E374" i="1"/>
  <c r="I70" i="1"/>
  <c r="E70" i="1"/>
  <c r="I493" i="1"/>
  <c r="E493" i="1"/>
  <c r="I214" i="1"/>
  <c r="E214" i="1"/>
  <c r="I69" i="1"/>
  <c r="E69" i="1"/>
  <c r="I213" i="1"/>
  <c r="E213" i="1"/>
  <c r="I373" i="1"/>
  <c r="E373" i="1"/>
  <c r="I372" i="1"/>
  <c r="E372" i="1"/>
  <c r="I563" i="1"/>
  <c r="E563" i="1"/>
  <c r="I492" i="1"/>
  <c r="E492" i="1"/>
  <c r="I562" i="1"/>
  <c r="E562" i="1"/>
  <c r="I547" i="1"/>
  <c r="E547" i="1"/>
  <c r="I68" i="1"/>
  <c r="E68" i="1"/>
  <c r="I212" i="1"/>
  <c r="E212" i="1"/>
  <c r="I67" i="1"/>
  <c r="E67" i="1"/>
  <c r="I371" i="1"/>
  <c r="E371" i="1"/>
  <c r="I211" i="1"/>
  <c r="E211" i="1"/>
  <c r="I210" i="1"/>
  <c r="E210" i="1"/>
  <c r="I209" i="1"/>
  <c r="E209" i="1"/>
  <c r="I370" i="1"/>
  <c r="E370" i="1"/>
  <c r="I546" i="1"/>
  <c r="E546" i="1"/>
  <c r="I545" i="1"/>
  <c r="E545" i="1"/>
  <c r="I208" i="1"/>
  <c r="E208" i="1"/>
  <c r="I66" i="1"/>
  <c r="E66" i="1"/>
  <c r="I65" i="1"/>
  <c r="E65" i="1"/>
  <c r="I64" i="1"/>
  <c r="E64" i="1"/>
  <c r="I63" i="1"/>
  <c r="E63" i="1"/>
  <c r="I369" i="1"/>
  <c r="E369" i="1"/>
  <c r="I544" i="1"/>
  <c r="E544" i="1"/>
  <c r="I207" i="1"/>
  <c r="E207" i="1"/>
  <c r="I290" i="1"/>
  <c r="E290" i="1"/>
  <c r="I206" i="1"/>
  <c r="E206" i="1"/>
  <c r="I62" i="1"/>
  <c r="E62" i="1"/>
  <c r="I368" i="1"/>
  <c r="E368" i="1"/>
  <c r="I61" i="1"/>
  <c r="E61" i="1"/>
  <c r="I543" i="1"/>
  <c r="E543" i="1"/>
  <c r="I519" i="1"/>
  <c r="E519" i="1"/>
  <c r="I289" i="1"/>
  <c r="E289" i="1"/>
  <c r="I60" i="1"/>
  <c r="E60" i="1"/>
  <c r="I518" i="1"/>
  <c r="E518" i="1"/>
  <c r="I542" i="1"/>
  <c r="E542" i="1"/>
  <c r="I477" i="1"/>
  <c r="E477" i="1"/>
  <c r="I476" i="1"/>
  <c r="E476" i="1"/>
  <c r="I59" i="1"/>
  <c r="E59" i="1"/>
  <c r="I502" i="1"/>
  <c r="E502" i="1"/>
  <c r="I491" i="1"/>
  <c r="E491" i="1"/>
  <c r="I205" i="1"/>
  <c r="E205" i="1"/>
  <c r="I204" i="1"/>
  <c r="E204" i="1"/>
  <c r="I203" i="1"/>
  <c r="E203" i="1"/>
  <c r="I202" i="1"/>
  <c r="E202" i="1"/>
  <c r="I367" i="1"/>
  <c r="E367" i="1"/>
  <c r="I366" i="1"/>
  <c r="E366" i="1"/>
  <c r="I365" i="1"/>
  <c r="E365" i="1"/>
  <c r="I364" i="1"/>
  <c r="E364" i="1"/>
  <c r="I363" i="1"/>
  <c r="E363" i="1"/>
  <c r="I362" i="1"/>
  <c r="E362" i="1"/>
  <c r="I454" i="1"/>
  <c r="E454" i="1"/>
  <c r="I201" i="1"/>
  <c r="E201" i="1"/>
  <c r="I200" i="1"/>
  <c r="E200" i="1"/>
  <c r="I58" i="1"/>
  <c r="E58" i="1"/>
  <c r="I361" i="1"/>
  <c r="E361" i="1"/>
  <c r="I199" i="1"/>
  <c r="E199" i="1"/>
  <c r="I360" i="1"/>
  <c r="E360" i="1"/>
  <c r="I288" i="1"/>
  <c r="E288" i="1"/>
  <c r="I541" i="1"/>
  <c r="E541" i="1"/>
  <c r="I540" i="1"/>
  <c r="E540" i="1"/>
  <c r="I539" i="1"/>
  <c r="E539" i="1"/>
  <c r="I555" i="1"/>
  <c r="E555" i="1"/>
  <c r="I287" i="1"/>
  <c r="E287" i="1"/>
  <c r="I716" i="1"/>
  <c r="E716" i="1"/>
  <c r="I591" i="1"/>
  <c r="E591" i="1"/>
  <c r="I590" i="1"/>
  <c r="E590" i="1"/>
  <c r="I517" i="1"/>
  <c r="E517" i="1"/>
  <c r="I516" i="1"/>
  <c r="E516" i="1"/>
  <c r="I515" i="1"/>
  <c r="E515" i="1"/>
  <c r="I475" i="1"/>
  <c r="E475" i="1"/>
  <c r="I474" i="1"/>
  <c r="E474" i="1"/>
  <c r="I715" i="1"/>
  <c r="E715" i="1"/>
  <c r="I198" i="1"/>
  <c r="E198" i="1"/>
  <c r="I197" i="1"/>
  <c r="E197" i="1"/>
  <c r="I514" i="1"/>
  <c r="E514" i="1"/>
  <c r="I196" i="1"/>
  <c r="E196" i="1"/>
  <c r="I538" i="1"/>
  <c r="E538" i="1"/>
  <c r="I195" i="1"/>
  <c r="E195" i="1"/>
  <c r="I359" i="1"/>
  <c r="E359" i="1"/>
  <c r="I57" i="1"/>
  <c r="E57" i="1"/>
  <c r="I607" i="1"/>
  <c r="E607" i="1"/>
  <c r="I358" i="1"/>
  <c r="E358" i="1"/>
  <c r="I357" i="1"/>
  <c r="E357" i="1"/>
  <c r="I194" i="1"/>
  <c r="E194" i="1"/>
  <c r="I356" i="1"/>
  <c r="E356" i="1"/>
  <c r="I193" i="1"/>
  <c r="E193" i="1"/>
  <c r="I56" i="1"/>
  <c r="E56" i="1"/>
  <c r="I55" i="1"/>
  <c r="E55" i="1"/>
  <c r="I192" i="1"/>
  <c r="E192" i="1"/>
  <c r="I191" i="1"/>
  <c r="E191" i="1"/>
  <c r="I190" i="1"/>
  <c r="E190" i="1"/>
  <c r="I286" i="1"/>
  <c r="E286" i="1"/>
  <c r="I453" i="1"/>
  <c r="E453" i="1"/>
  <c r="I537" i="1"/>
  <c r="E537" i="1"/>
  <c r="I536" i="1"/>
  <c r="E536" i="1"/>
  <c r="I513" i="1"/>
  <c r="E513" i="1"/>
  <c r="I189" i="1"/>
  <c r="E189" i="1"/>
  <c r="I188" i="1"/>
  <c r="E188" i="1"/>
  <c r="I452" i="1"/>
  <c r="E452" i="1"/>
  <c r="I187" i="1"/>
  <c r="E187" i="1"/>
  <c r="I186" i="1"/>
  <c r="E186" i="1"/>
  <c r="I355" i="1"/>
  <c r="E355" i="1"/>
  <c r="I485" i="1"/>
  <c r="E485" i="1"/>
  <c r="I484" i="1"/>
  <c r="E484" i="1"/>
  <c r="I535" i="1"/>
  <c r="E535" i="1"/>
  <c r="I534" i="1"/>
  <c r="E534" i="1"/>
  <c r="I354" i="1"/>
  <c r="E354" i="1"/>
  <c r="I353" i="1"/>
  <c r="E353" i="1"/>
  <c r="I352" i="1"/>
  <c r="E352" i="1"/>
  <c r="I185" i="1"/>
  <c r="E185" i="1"/>
  <c r="I351" i="1"/>
  <c r="E351" i="1"/>
  <c r="I54" i="1"/>
  <c r="E54" i="1"/>
  <c r="I350" i="1"/>
  <c r="E350" i="1"/>
  <c r="I285" i="1"/>
  <c r="E285" i="1"/>
  <c r="I184" i="1"/>
  <c r="E184" i="1"/>
  <c r="I349" i="1"/>
  <c r="E349" i="1"/>
  <c r="I284" i="1"/>
  <c r="E284" i="1"/>
  <c r="I348" i="1"/>
  <c r="E348" i="1"/>
  <c r="I347" i="1"/>
  <c r="E347" i="1"/>
  <c r="I533" i="1"/>
  <c r="E533" i="1"/>
  <c r="I631" i="1"/>
  <c r="E631" i="1"/>
  <c r="I630" i="1"/>
  <c r="E630" i="1"/>
  <c r="I629" i="1"/>
  <c r="E629" i="1"/>
  <c r="I346" i="1"/>
  <c r="E346" i="1"/>
  <c r="I183" i="1"/>
  <c r="E183" i="1"/>
  <c r="I345" i="1"/>
  <c r="E345" i="1"/>
  <c r="I53" i="1"/>
  <c r="E53" i="1"/>
  <c r="I498" i="1"/>
  <c r="E498" i="1"/>
  <c r="I451" i="1"/>
  <c r="E451" i="1"/>
  <c r="I561" i="1"/>
  <c r="E561" i="1"/>
  <c r="I344" i="1"/>
  <c r="E344" i="1"/>
  <c r="I343" i="1"/>
  <c r="E343" i="1"/>
  <c r="I532" i="1"/>
  <c r="E532" i="1"/>
  <c r="I512" i="1"/>
  <c r="E512" i="1"/>
  <c r="I511" i="1"/>
  <c r="E511" i="1"/>
  <c r="I283" i="1"/>
  <c r="E283" i="1"/>
  <c r="I450" i="1"/>
  <c r="E450" i="1"/>
  <c r="I510" i="1"/>
  <c r="E510" i="1"/>
  <c r="I52" i="1"/>
  <c r="E52" i="1"/>
  <c r="I490" i="1"/>
  <c r="E490" i="1"/>
  <c r="I560" i="1"/>
  <c r="E560" i="1"/>
  <c r="I497" i="1"/>
  <c r="E497" i="1"/>
  <c r="I489" i="1"/>
  <c r="E489" i="1"/>
  <c r="I483" i="1"/>
  <c r="E483" i="1"/>
  <c r="I459" i="1"/>
  <c r="E459" i="1"/>
  <c r="I449" i="1"/>
  <c r="E449" i="1"/>
  <c r="I488" i="1"/>
  <c r="E488" i="1"/>
  <c r="I182" i="1"/>
  <c r="E182" i="1"/>
  <c r="I181" i="1"/>
  <c r="E181" i="1"/>
  <c r="I342" i="1"/>
  <c r="E342" i="1"/>
  <c r="I180" i="1"/>
  <c r="E180" i="1"/>
  <c r="I341" i="1"/>
  <c r="E341" i="1"/>
  <c r="I179" i="1"/>
  <c r="E179" i="1"/>
  <c r="I178" i="1"/>
  <c r="E178" i="1"/>
  <c r="I340" i="1"/>
  <c r="E340" i="1"/>
  <c r="I177" i="1"/>
  <c r="E177" i="1"/>
  <c r="I176" i="1"/>
  <c r="E176" i="1"/>
  <c r="I175" i="1"/>
  <c r="E175" i="1"/>
  <c r="I487" i="1"/>
  <c r="E487" i="1"/>
  <c r="I714" i="1"/>
  <c r="E714" i="1"/>
  <c r="I713" i="1"/>
  <c r="E713" i="1"/>
  <c r="I694" i="1"/>
  <c r="E694" i="1"/>
  <c r="I693" i="1"/>
  <c r="E693" i="1"/>
  <c r="I712" i="1"/>
  <c r="E712" i="1"/>
  <c r="I711" i="1"/>
  <c r="E711" i="1"/>
  <c r="I710" i="1"/>
  <c r="E710" i="1"/>
  <c r="I659" i="1"/>
  <c r="E659" i="1"/>
  <c r="I658" i="1"/>
  <c r="E658" i="1"/>
  <c r="I692" i="1"/>
  <c r="E692" i="1"/>
  <c r="I691" i="1"/>
  <c r="E691" i="1"/>
  <c r="I690" i="1"/>
  <c r="E690" i="1"/>
  <c r="I689" i="1"/>
  <c r="E689" i="1"/>
  <c r="I688" i="1"/>
  <c r="E688" i="1"/>
  <c r="I680" i="1"/>
  <c r="E680" i="1"/>
  <c r="I679" i="1"/>
  <c r="E679" i="1"/>
  <c r="I678" i="1"/>
  <c r="E678" i="1"/>
  <c r="I677" i="1"/>
  <c r="E677" i="1"/>
  <c r="I676" i="1"/>
  <c r="E676" i="1"/>
  <c r="I675" i="1"/>
  <c r="E675" i="1"/>
  <c r="I674" i="1"/>
  <c r="E674" i="1"/>
  <c r="I673" i="1"/>
  <c r="E673" i="1"/>
  <c r="I672" i="1"/>
  <c r="E672" i="1"/>
  <c r="I671" i="1"/>
  <c r="E671" i="1"/>
  <c r="I669" i="1"/>
  <c r="E669" i="1"/>
  <c r="I668" i="1"/>
  <c r="E668" i="1"/>
  <c r="I667" i="1"/>
  <c r="E667" i="1"/>
  <c r="I666" i="1"/>
  <c r="E666" i="1"/>
  <c r="I665" i="1"/>
  <c r="E665" i="1"/>
  <c r="I664" i="1"/>
  <c r="E664" i="1"/>
  <c r="I655" i="1"/>
  <c r="E655" i="1"/>
  <c r="I654" i="1"/>
  <c r="E654" i="1"/>
  <c r="I653" i="1"/>
  <c r="E653" i="1"/>
  <c r="I652" i="1"/>
  <c r="E652" i="1"/>
  <c r="I651" i="1"/>
  <c r="E651" i="1"/>
  <c r="I650" i="1"/>
  <c r="E650" i="1"/>
  <c r="I174" i="1"/>
  <c r="E174" i="1"/>
  <c r="I282" i="1"/>
  <c r="E282" i="1"/>
  <c r="I281" i="1"/>
  <c r="E281" i="1"/>
  <c r="I339" i="1"/>
  <c r="E339" i="1"/>
  <c r="I173" i="1"/>
  <c r="E173" i="1"/>
  <c r="I280" i="1"/>
  <c r="E280" i="1"/>
  <c r="I51" i="1"/>
  <c r="E51" i="1"/>
  <c r="I338" i="1"/>
  <c r="E338" i="1"/>
  <c r="I589" i="1"/>
  <c r="E589" i="1"/>
  <c r="I606" i="1"/>
  <c r="E606" i="1"/>
  <c r="I279" i="1"/>
  <c r="E279" i="1"/>
  <c r="I278" i="1"/>
  <c r="E278" i="1"/>
  <c r="I50" i="1"/>
  <c r="E50" i="1"/>
  <c r="I277" i="1"/>
  <c r="E277" i="1"/>
  <c r="I337" i="1"/>
  <c r="E337" i="1"/>
  <c r="I172" i="1"/>
  <c r="E172" i="1"/>
  <c r="I49" i="1"/>
  <c r="E49" i="1"/>
  <c r="I336" i="1"/>
  <c r="E336" i="1"/>
  <c r="I509" i="1"/>
  <c r="E509" i="1"/>
  <c r="I508" i="1"/>
  <c r="E508" i="1"/>
  <c r="I531" i="1"/>
  <c r="E531" i="1"/>
  <c r="I530" i="1"/>
  <c r="E530" i="1"/>
  <c r="I559" i="1"/>
  <c r="E559" i="1"/>
  <c r="I558" i="1"/>
  <c r="E558" i="1"/>
  <c r="I554" i="1"/>
  <c r="E554" i="1"/>
  <c r="I48" i="1"/>
  <c r="E48" i="1"/>
  <c r="I529" i="1"/>
  <c r="E529" i="1"/>
  <c r="I171" i="1"/>
  <c r="E171" i="1"/>
  <c r="I47" i="1"/>
  <c r="E47" i="1"/>
  <c r="I335" i="1"/>
  <c r="E335" i="1"/>
  <c r="I334" i="1"/>
  <c r="E334" i="1"/>
  <c r="I605" i="1"/>
  <c r="E605" i="1"/>
  <c r="I573" i="1"/>
  <c r="E573" i="1"/>
  <c r="I170" i="1"/>
  <c r="E170" i="1"/>
  <c r="I46" i="1"/>
  <c r="E46" i="1"/>
  <c r="I614" i="1"/>
  <c r="E614" i="1"/>
  <c r="I333" i="1"/>
  <c r="E333" i="1"/>
  <c r="I572" i="1"/>
  <c r="E572" i="1"/>
  <c r="I571" i="1"/>
  <c r="E571" i="1"/>
  <c r="I45" i="1"/>
  <c r="E45" i="1"/>
  <c r="I604" i="1"/>
  <c r="E604" i="1"/>
  <c r="I44" i="1"/>
  <c r="E44" i="1"/>
  <c r="I43" i="1"/>
  <c r="E43" i="1"/>
  <c r="I42" i="1"/>
  <c r="E42" i="1"/>
  <c r="I41" i="1"/>
  <c r="E41" i="1"/>
  <c r="I169" i="1"/>
  <c r="E169" i="1"/>
  <c r="I168" i="1"/>
  <c r="E168" i="1"/>
  <c r="I332" i="1"/>
  <c r="E332" i="1"/>
  <c r="I331" i="1"/>
  <c r="E331" i="1"/>
  <c r="I603" i="1"/>
  <c r="E603" i="1"/>
  <c r="I588" i="1"/>
  <c r="E588" i="1"/>
  <c r="I330" i="1"/>
  <c r="E330" i="1"/>
  <c r="I276" i="1"/>
  <c r="E276" i="1"/>
  <c r="I40" i="1"/>
  <c r="E40" i="1"/>
  <c r="I329" i="1"/>
  <c r="E329" i="1"/>
  <c r="I167" i="1"/>
  <c r="E167" i="1"/>
  <c r="I39" i="1"/>
  <c r="E39" i="1"/>
  <c r="I328" i="1"/>
  <c r="E328" i="1"/>
  <c r="I528" i="1"/>
  <c r="E528" i="1"/>
  <c r="I327" i="1"/>
  <c r="E327" i="1"/>
  <c r="I326" i="1"/>
  <c r="E326" i="1"/>
  <c r="I325" i="1"/>
  <c r="E325" i="1"/>
  <c r="I527" i="1"/>
  <c r="E527" i="1"/>
  <c r="I526" i="1"/>
  <c r="E526" i="1"/>
  <c r="I324" i="1"/>
  <c r="E324" i="1"/>
  <c r="I323" i="1"/>
  <c r="E323" i="1"/>
  <c r="I322" i="1"/>
  <c r="E322" i="1"/>
  <c r="I321" i="1"/>
  <c r="E321" i="1"/>
  <c r="I320" i="1"/>
  <c r="E320" i="1"/>
  <c r="I319" i="1"/>
  <c r="E319" i="1"/>
  <c r="I318" i="1"/>
  <c r="E318" i="1"/>
  <c r="I317" i="1"/>
  <c r="E317" i="1"/>
  <c r="I316" i="1"/>
  <c r="E316" i="1"/>
  <c r="I315" i="1"/>
  <c r="E315" i="1"/>
  <c r="I314" i="1"/>
  <c r="E314" i="1"/>
  <c r="I313" i="1"/>
  <c r="E313" i="1"/>
  <c r="I312" i="1"/>
  <c r="E312" i="1"/>
  <c r="I557" i="1"/>
  <c r="E557" i="1"/>
  <c r="I311" i="1"/>
  <c r="E311" i="1"/>
  <c r="I38" i="1"/>
  <c r="E38" i="1"/>
  <c r="I310" i="1"/>
  <c r="E310" i="1"/>
  <c r="I473" i="1"/>
  <c r="E473" i="1"/>
  <c r="I472" i="1"/>
  <c r="E472" i="1"/>
  <c r="I37" i="1"/>
  <c r="E37" i="1"/>
  <c r="I166" i="1"/>
  <c r="E166" i="1"/>
  <c r="I165" i="1"/>
  <c r="E165" i="1"/>
  <c r="I309" i="1"/>
  <c r="E309" i="1"/>
  <c r="I308" i="1"/>
  <c r="E308" i="1"/>
  <c r="I36" i="1"/>
  <c r="E36" i="1"/>
  <c r="I507" i="1"/>
  <c r="E507" i="1"/>
  <c r="I448" i="1"/>
  <c r="E448" i="1"/>
  <c r="I471" i="1"/>
  <c r="E471" i="1"/>
  <c r="I164" i="1"/>
  <c r="E164" i="1"/>
  <c r="I556" i="1"/>
  <c r="E556" i="1"/>
  <c r="I501" i="1"/>
  <c r="E501" i="1"/>
  <c r="I496" i="1"/>
  <c r="E496" i="1"/>
  <c r="I482" i="1"/>
  <c r="E482" i="1"/>
  <c r="I500" i="1"/>
  <c r="E500" i="1"/>
  <c r="I481" i="1"/>
  <c r="E481" i="1"/>
  <c r="I163" i="1"/>
  <c r="E163" i="1"/>
  <c r="I35" i="1"/>
  <c r="E35" i="1"/>
  <c r="I162" i="1"/>
  <c r="E162" i="1"/>
  <c r="I161" i="1"/>
  <c r="E161" i="1"/>
  <c r="I160" i="1"/>
  <c r="E160" i="1"/>
  <c r="I159" i="1"/>
  <c r="E159" i="1"/>
  <c r="I158" i="1"/>
  <c r="E158" i="1"/>
  <c r="I307" i="1"/>
  <c r="E307" i="1"/>
  <c r="I306" i="1"/>
  <c r="E306" i="1"/>
  <c r="I305" i="1"/>
  <c r="E305" i="1"/>
  <c r="I304" i="1"/>
  <c r="E304" i="1"/>
  <c r="I157" i="1"/>
  <c r="E157" i="1"/>
  <c r="I275" i="1"/>
  <c r="E275" i="1"/>
  <c r="I156" i="1"/>
  <c r="E156" i="1"/>
  <c r="I34" i="1"/>
  <c r="E34" i="1"/>
  <c r="I495" i="1"/>
  <c r="E495" i="1"/>
  <c r="I706" i="1"/>
  <c r="E706" i="1"/>
  <c r="I705" i="1"/>
  <c r="E705" i="1"/>
  <c r="I704" i="1"/>
  <c r="E704" i="1"/>
  <c r="I703" i="1"/>
  <c r="E703" i="1"/>
  <c r="I702" i="1"/>
  <c r="E702" i="1"/>
  <c r="I701" i="1"/>
  <c r="E701" i="1"/>
  <c r="I700" i="1"/>
  <c r="E700" i="1"/>
  <c r="I699" i="1"/>
  <c r="E699" i="1"/>
  <c r="I698" i="1"/>
  <c r="E698" i="1"/>
  <c r="I697" i="1"/>
  <c r="E697" i="1"/>
  <c r="I696" i="1"/>
  <c r="E696" i="1"/>
  <c r="I695" i="1"/>
  <c r="E695" i="1"/>
  <c r="I155" i="1"/>
  <c r="E155" i="1"/>
  <c r="I670" i="1"/>
  <c r="E670" i="1"/>
  <c r="I657" i="1"/>
  <c r="E657" i="1"/>
  <c r="I656" i="1"/>
  <c r="E656" i="1"/>
  <c r="I303" i="1"/>
  <c r="E303" i="1"/>
  <c r="I639" i="1"/>
  <c r="E639" i="1"/>
  <c r="I638" i="1"/>
  <c r="E638" i="1"/>
  <c r="I637" i="1"/>
  <c r="E637" i="1"/>
  <c r="I636" i="1"/>
  <c r="E636" i="1"/>
  <c r="I635" i="1"/>
  <c r="E635" i="1"/>
  <c r="I634" i="1"/>
  <c r="E634" i="1"/>
  <c r="I633" i="1"/>
  <c r="E633" i="1"/>
  <c r="I632" i="1"/>
  <c r="E632" i="1"/>
  <c r="I709" i="1"/>
  <c r="E709" i="1"/>
  <c r="I663" i="1"/>
  <c r="E663" i="1"/>
  <c r="I662" i="1"/>
  <c r="E662" i="1"/>
  <c r="I661" i="1"/>
  <c r="E661" i="1"/>
  <c r="I660" i="1"/>
  <c r="E660" i="1"/>
  <c r="I302" i="1"/>
  <c r="E302" i="1"/>
  <c r="I33" i="1"/>
  <c r="E33" i="1"/>
  <c r="I274" i="1"/>
  <c r="E274" i="1"/>
  <c r="I602" i="1"/>
  <c r="E602" i="1"/>
  <c r="I525" i="1"/>
  <c r="E525" i="1"/>
  <c r="I32" i="1"/>
  <c r="E32" i="1"/>
  <c r="I154" i="1"/>
  <c r="E154" i="1"/>
  <c r="I31" i="1"/>
  <c r="E31" i="1"/>
  <c r="I301" i="1"/>
  <c r="E301" i="1"/>
  <c r="I153" i="1"/>
  <c r="E153" i="1"/>
  <c r="I152" i="1"/>
  <c r="E152" i="1"/>
  <c r="I151" i="1"/>
  <c r="E151" i="1"/>
  <c r="I150" i="1"/>
  <c r="E150" i="1"/>
  <c r="I149" i="1"/>
  <c r="E149" i="1"/>
  <c r="I148" i="1"/>
  <c r="E148" i="1"/>
  <c r="I147" i="1"/>
  <c r="E147" i="1"/>
  <c r="I146" i="1"/>
  <c r="E146" i="1"/>
  <c r="I145" i="1"/>
  <c r="E145" i="1"/>
  <c r="I300" i="1"/>
  <c r="E300" i="1"/>
  <c r="I299" i="1"/>
  <c r="E299" i="1"/>
  <c r="I30" i="1"/>
  <c r="E30" i="1"/>
  <c r="I29" i="1"/>
  <c r="E29" i="1"/>
  <c r="I28" i="1"/>
  <c r="E28" i="1"/>
  <c r="I27" i="1"/>
  <c r="E27" i="1"/>
  <c r="I721" i="1"/>
  <c r="E721" i="1"/>
  <c r="I470" i="1"/>
  <c r="E470" i="1"/>
  <c r="I469" i="1"/>
  <c r="E469" i="1"/>
  <c r="I719" i="1"/>
  <c r="E719" i="1"/>
  <c r="I468" i="1"/>
  <c r="E468" i="1"/>
  <c r="I467" i="1"/>
  <c r="E467" i="1"/>
  <c r="I722" i="1"/>
  <c r="E722" i="1"/>
  <c r="I466" i="1"/>
  <c r="E466" i="1"/>
  <c r="I465" i="1"/>
  <c r="E465" i="1"/>
  <c r="I26" i="1"/>
  <c r="E26" i="1"/>
  <c r="I724" i="1"/>
  <c r="E724" i="1"/>
  <c r="I718" i="1"/>
  <c r="E718" i="1"/>
  <c r="I464" i="1"/>
  <c r="E464" i="1"/>
  <c r="I463" i="1"/>
  <c r="E463" i="1"/>
  <c r="I25" i="1"/>
  <c r="E25" i="1"/>
  <c r="I144" i="1"/>
  <c r="E144" i="1"/>
  <c r="I587" i="1"/>
  <c r="E587" i="1"/>
  <c r="I720" i="1"/>
  <c r="E720" i="1"/>
  <c r="I723" i="1"/>
  <c r="E723" i="1"/>
  <c r="I462" i="1"/>
  <c r="E462" i="1"/>
  <c r="I461" i="1"/>
  <c r="E461" i="1"/>
  <c r="I143" i="1"/>
  <c r="E143" i="1"/>
  <c r="I142" i="1"/>
  <c r="E142" i="1"/>
  <c r="I586" i="1"/>
  <c r="E586" i="1"/>
  <c r="I585" i="1"/>
  <c r="E585" i="1"/>
  <c r="I141" i="1"/>
  <c r="E141" i="1"/>
  <c r="I24" i="1"/>
  <c r="E24" i="1"/>
  <c r="I273" i="1"/>
  <c r="E273" i="1"/>
  <c r="I23" i="1"/>
  <c r="E23" i="1"/>
  <c r="I22" i="1"/>
  <c r="E22" i="1"/>
  <c r="I21" i="1"/>
  <c r="E21" i="1"/>
  <c r="I20" i="1"/>
  <c r="E20" i="1"/>
  <c r="I19" i="1"/>
  <c r="E19" i="1"/>
  <c r="I616" i="1"/>
  <c r="E616" i="1"/>
  <c r="I140" i="1"/>
  <c r="E140" i="1"/>
  <c r="I139" i="1"/>
  <c r="E139" i="1"/>
  <c r="I601" i="1"/>
  <c r="E601" i="1"/>
  <c r="I584" i="1"/>
  <c r="E584" i="1"/>
  <c r="I570" i="1"/>
  <c r="E570" i="1"/>
  <c r="I138" i="1"/>
  <c r="E138" i="1"/>
  <c r="I137" i="1"/>
  <c r="E137" i="1"/>
  <c r="I136" i="1"/>
  <c r="E136" i="1"/>
  <c r="I18" i="1"/>
  <c r="E18" i="1"/>
  <c r="I583" i="1"/>
  <c r="E583" i="1"/>
  <c r="I569" i="1"/>
  <c r="E569" i="1"/>
  <c r="I17" i="1"/>
  <c r="E17" i="1"/>
  <c r="I16" i="1"/>
  <c r="E16" i="1"/>
  <c r="I135" i="1"/>
  <c r="E135" i="1"/>
  <c r="I134" i="1"/>
  <c r="E134" i="1"/>
  <c r="I15" i="1"/>
  <c r="E15" i="1"/>
  <c r="I14" i="1"/>
  <c r="E14" i="1"/>
  <c r="I460" i="1"/>
  <c r="E460" i="1"/>
  <c r="I568" i="1"/>
  <c r="E568" i="1"/>
  <c r="I13" i="1"/>
  <c r="E13" i="1"/>
  <c r="I734" i="1"/>
  <c r="E734" i="1"/>
  <c r="I733" i="1"/>
  <c r="E733" i="1"/>
  <c r="I732" i="1"/>
  <c r="E732" i="1"/>
  <c r="I731" i="1"/>
  <c r="E731" i="1"/>
  <c r="I730" i="1"/>
  <c r="E730" i="1"/>
  <c r="I729" i="1"/>
  <c r="E729" i="1"/>
  <c r="I728" i="1"/>
  <c r="E728" i="1"/>
  <c r="I727" i="1"/>
  <c r="E727" i="1"/>
  <c r="I726" i="1"/>
  <c r="E726" i="1"/>
  <c r="I725" i="1"/>
  <c r="E725" i="1"/>
  <c r="I133" i="1"/>
  <c r="E133" i="1"/>
  <c r="I12" i="1"/>
  <c r="E12" i="1"/>
  <c r="I506" i="1"/>
  <c r="E506" i="1"/>
  <c r="I582" i="1"/>
  <c r="E582" i="1"/>
  <c r="I11" i="1"/>
  <c r="E11" i="1"/>
  <c r="I10" i="1"/>
  <c r="E10" i="1"/>
  <c r="I9" i="1"/>
  <c r="E9" i="1"/>
  <c r="I8" i="1"/>
  <c r="E8" i="1"/>
  <c r="I7" i="1"/>
  <c r="E7" i="1"/>
  <c r="I6" i="1"/>
  <c r="E6" i="1"/>
  <c r="I5" i="1"/>
  <c r="E5" i="1"/>
  <c r="I4" i="1"/>
  <c r="E4" i="1"/>
  <c r="I3" i="1"/>
  <c r="E3" i="1"/>
  <c r="I2" i="1"/>
  <c r="E2" i="1"/>
</calcChain>
</file>

<file path=xl/sharedStrings.xml><?xml version="1.0" encoding="utf-8"?>
<sst xmlns="http://schemas.openxmlformats.org/spreadsheetml/2006/main" count="4418" uniqueCount="472">
  <si>
    <t>Référence</t>
  </si>
  <si>
    <t>Désignation</t>
  </si>
  <si>
    <t>Quantité</t>
  </si>
  <si>
    <t>Pays</t>
  </si>
  <si>
    <t>Colis</t>
  </si>
  <si>
    <t>TH</t>
  </si>
  <si>
    <t>GB</t>
  </si>
  <si>
    <t>JP</t>
  </si>
  <si>
    <t>ES</t>
  </si>
  <si>
    <t>PL</t>
  </si>
  <si>
    <t>DE</t>
  </si>
  <si>
    <t>CZ</t>
  </si>
  <si>
    <t>FR</t>
  </si>
  <si>
    <t>TR</t>
  </si>
  <si>
    <t>PT</t>
  </si>
  <si>
    <t>HU</t>
  </si>
  <si>
    <t>IT</t>
  </si>
  <si>
    <t>ZA</t>
  </si>
  <si>
    <t>RO</t>
  </si>
  <si>
    <t>CN</t>
  </si>
  <si>
    <t>IE</t>
  </si>
  <si>
    <t>MA</t>
  </si>
  <si>
    <t>SK</t>
  </si>
  <si>
    <t>ID</t>
  </si>
  <si>
    <t>IN</t>
  </si>
  <si>
    <t>+</t>
  </si>
  <si>
    <t>CAP7604</t>
  </si>
  <si>
    <t>CommandeClient</t>
  </si>
  <si>
    <t>N.D.PUE</t>
  </si>
  <si>
    <t>8BTH9854</t>
  </si>
  <si>
    <t>EXTENSION,FRBUMPER</t>
  </si>
  <si>
    <t>8BTI0169</t>
  </si>
  <si>
    <t>8BTI0170</t>
  </si>
  <si>
    <t>8BTH9908</t>
  </si>
  <si>
    <t>MOULDING,RADIATORG</t>
  </si>
  <si>
    <t>8BTI0179</t>
  </si>
  <si>
    <t>8BTH9904</t>
  </si>
  <si>
    <t>SUPPORTSUB-ASSY,FR</t>
  </si>
  <si>
    <t>8BTH9905</t>
  </si>
  <si>
    <t>PANEL,FRFENDERSID</t>
  </si>
  <si>
    <t>SUPPORT</t>
  </si>
  <si>
    <t>CAP7524</t>
  </si>
  <si>
    <t>YOKE,STEERING</t>
  </si>
  <si>
    <t>BRACKET,BREAKAWAY</t>
  </si>
  <si>
    <t>LEVER,STEERINGTILT</t>
  </si>
  <si>
    <t>SUPPORT,INTERLINK</t>
  </si>
  <si>
    <t>VIS</t>
  </si>
  <si>
    <t>COVERSUB-ASSY,</t>
  </si>
  <si>
    <t>PLAQUE</t>
  </si>
  <si>
    <t>COVER,STEERINGPAD,</t>
  </si>
  <si>
    <t>COVER,STEERING</t>
  </si>
  <si>
    <t>CYLINDERASSY,MASTE</t>
  </si>
  <si>
    <t>8BTI0224</t>
  </si>
  <si>
    <t>CAP7559</t>
  </si>
  <si>
    <t>CAPASSY,FUEL</t>
  </si>
  <si>
    <t>8BTI0227</t>
  </si>
  <si>
    <t>DAMPERASSY,</t>
  </si>
  <si>
    <t>CYLINDREDEROUEAR</t>
  </si>
  <si>
    <t>RESSORT</t>
  </si>
  <si>
    <t>BATTERY</t>
  </si>
  <si>
    <t>8BTI0917</t>
  </si>
  <si>
    <t>8BTI0918</t>
  </si>
  <si>
    <t>8BTI0919</t>
  </si>
  <si>
    <t>8BTI0920</t>
  </si>
  <si>
    <t>8BTI0921</t>
  </si>
  <si>
    <t>8BTI0922</t>
  </si>
  <si>
    <t>8BTI0923</t>
  </si>
  <si>
    <t>8BTI0924</t>
  </si>
  <si>
    <t>8BTI0925</t>
  </si>
  <si>
    <t>8BTI0926</t>
  </si>
  <si>
    <t>DISC,RR</t>
  </si>
  <si>
    <t>SHAFT,FRAXLE,</t>
  </si>
  <si>
    <t>ECROU</t>
  </si>
  <si>
    <t>BUSHSUB-ASSY,LWR</t>
  </si>
  <si>
    <t>SEAL,TYPETOIL</t>
  </si>
  <si>
    <t>BAGUEANTIFUITE</t>
  </si>
  <si>
    <t>BUSHSUB-ASSY,CONTR</t>
  </si>
  <si>
    <t>SPIDERKIT,UNIVERSAL</t>
  </si>
  <si>
    <t>ARBREDEROUE</t>
  </si>
  <si>
    <t>BOUCHONRADIATEUR</t>
  </si>
  <si>
    <t>ENS.BOUCHON</t>
  </si>
  <si>
    <t>CLIPSARBREROUE</t>
  </si>
  <si>
    <t>PADKIT,DISCBRAKE</t>
  </si>
  <si>
    <t>JEUMACHOIRESDEFREIN</t>
  </si>
  <si>
    <t>8BTI0230</t>
  </si>
  <si>
    <t>CUVETTEDERESSORT</t>
  </si>
  <si>
    <t>BOULON</t>
  </si>
  <si>
    <t>TAMBOURDEFREIN</t>
  </si>
  <si>
    <t>8BTI0235</t>
  </si>
  <si>
    <t>ROTULEDIRECTION</t>
  </si>
  <si>
    <t>ROTULE</t>
  </si>
  <si>
    <t>BUSHSUB-ASSY,</t>
  </si>
  <si>
    <t>SILENTBLOC</t>
  </si>
  <si>
    <t>RONDELLE</t>
  </si>
  <si>
    <t>CAP7560</t>
  </si>
  <si>
    <t>STARTERASSY</t>
  </si>
  <si>
    <t>ALTERNATEUR</t>
  </si>
  <si>
    <t>RELAY</t>
  </si>
  <si>
    <t>RELAYASSY,GLOW</t>
  </si>
  <si>
    <t>SHAFT,RRAXLE,LH</t>
  </si>
  <si>
    <t>SHAFT,RRAXLE,RH</t>
  </si>
  <si>
    <t>CARRIERASSY,DIFFER</t>
  </si>
  <si>
    <t>8BTI0742</t>
  </si>
  <si>
    <t>8BTI0733</t>
  </si>
  <si>
    <t>POMPEEAU</t>
  </si>
  <si>
    <t>CAP7561</t>
  </si>
  <si>
    <t>REGULATEUR</t>
  </si>
  <si>
    <t>8BTI0680</t>
  </si>
  <si>
    <t>8BTI0801</t>
  </si>
  <si>
    <t>CAP7562</t>
  </si>
  <si>
    <t>8BTI0738</t>
  </si>
  <si>
    <t>CAP7563</t>
  </si>
  <si>
    <t>8BTI0727</t>
  </si>
  <si>
    <t>CAP7564</t>
  </si>
  <si>
    <t>8BTI0735</t>
  </si>
  <si>
    <t>CAP7576</t>
  </si>
  <si>
    <t>CAP7579</t>
  </si>
  <si>
    <t>SUPPORTECHAPPEMENT</t>
  </si>
  <si>
    <t>CAP7580</t>
  </si>
  <si>
    <t>SUPPORTASSY,FR</t>
  </si>
  <si>
    <t>SUPPORT,FRSEAT</t>
  </si>
  <si>
    <t>WASHER,PLATE</t>
  </si>
  <si>
    <t>SPACER,CTRSEAT</t>
  </si>
  <si>
    <t>CLIPS</t>
  </si>
  <si>
    <t>CLIP</t>
  </si>
  <si>
    <t>SCREW,W/WASHER</t>
  </si>
  <si>
    <t>TAMPONDESIEGE</t>
  </si>
  <si>
    <t>BOLT,W/WASHER</t>
  </si>
  <si>
    <t>LEVERSUB-ASSY,RECL</t>
  </si>
  <si>
    <t>CAP7587</t>
  </si>
  <si>
    <t>GUIDE,RADIATORAIR,</t>
  </si>
  <si>
    <t>8BTI0180</t>
  </si>
  <si>
    <t>SHROUD,FAN</t>
  </si>
  <si>
    <t>COVER,FRBUMPERHOL</t>
  </si>
  <si>
    <t>COVER,FRBUMPER</t>
  </si>
  <si>
    <t>BUMPERASSY,RR</t>
  </si>
  <si>
    <t>8BTI0378</t>
  </si>
  <si>
    <t>8BTI0379</t>
  </si>
  <si>
    <t>8BTI0380</t>
  </si>
  <si>
    <t>8BTI0381</t>
  </si>
  <si>
    <t>8BTI0512</t>
  </si>
  <si>
    <t>EXTENSION,RRBUMPER</t>
  </si>
  <si>
    <t>8BTI0262</t>
  </si>
  <si>
    <t>8BTI0263</t>
  </si>
  <si>
    <t>8BTI0264</t>
  </si>
  <si>
    <t>8BTI0265</t>
  </si>
  <si>
    <t>8BTI0266</t>
  </si>
  <si>
    <t>8BTI0267</t>
  </si>
  <si>
    <t>8BTI0268</t>
  </si>
  <si>
    <t>8BTI0269</t>
  </si>
  <si>
    <t>SUPPORT,RRBUMPER</t>
  </si>
  <si>
    <t>COVER,RRBUMPERL/C</t>
  </si>
  <si>
    <t>8BTI0374</t>
  </si>
  <si>
    <t>COVER,RRBUMPERL/P</t>
  </si>
  <si>
    <t>8BTI0375</t>
  </si>
  <si>
    <t>8BTI0404</t>
  </si>
  <si>
    <t>PLATE,RRBUMPER,NO</t>
  </si>
  <si>
    <t>GUARD,RRBUMPER,CT</t>
  </si>
  <si>
    <t>8BTI0471</t>
  </si>
  <si>
    <t>8BTI0472</t>
  </si>
  <si>
    <t>8BTI0473</t>
  </si>
  <si>
    <t>8BTI0474</t>
  </si>
  <si>
    <t>8BTI0475</t>
  </si>
  <si>
    <t>8BTI0476</t>
  </si>
  <si>
    <t>8BTI0477</t>
  </si>
  <si>
    <t>8BTI0478</t>
  </si>
  <si>
    <t>8BTI0479</t>
  </si>
  <si>
    <t>8BTI0480</t>
  </si>
  <si>
    <t>8BTI0481</t>
  </si>
  <si>
    <t>8BTI0482</t>
  </si>
  <si>
    <t>8BTI0175</t>
  </si>
  <si>
    <t>RETAINER,FRBUMPER</t>
  </si>
  <si>
    <t>RETAINER,RRBUMPER,</t>
  </si>
  <si>
    <t>RETAINER,RRBUMPER</t>
  </si>
  <si>
    <t>ABSORBER,FRBUMPER</t>
  </si>
  <si>
    <t>8BTI0172</t>
  </si>
  <si>
    <t>8BTI0176</t>
  </si>
  <si>
    <t>ABSORBER,FRBUMPER,</t>
  </si>
  <si>
    <t>8BTI0187</t>
  </si>
  <si>
    <t>MOULDING,FRBUMPER</t>
  </si>
  <si>
    <t>8BTI0168</t>
  </si>
  <si>
    <t>GRILLE,RADIATOR,LW</t>
  </si>
  <si>
    <t>COVER,FRBUMPERARM</t>
  </si>
  <si>
    <t>MEMBERSUB-ASSY,FR</t>
  </si>
  <si>
    <t>PROTECTOR,QUARTERP</t>
  </si>
  <si>
    <t>COVER,RRDOORSERVI</t>
  </si>
  <si>
    <t>PROTECTOR,RRDOORP</t>
  </si>
  <si>
    <t>MOULDINGSUB-ASSY,F</t>
  </si>
  <si>
    <t>EMBLEMSUB-ASSY,RAD</t>
  </si>
  <si>
    <t>EMBLEM,RADIATORGRI</t>
  </si>
  <si>
    <t>EMBLEM,SIDEPANEL</t>
  </si>
  <si>
    <t>EMBLEMSUB-ASSY,</t>
  </si>
  <si>
    <t>EMBLEM,BACKDOOR,N</t>
  </si>
  <si>
    <t>EMBLEM,BACKDOOR,</t>
  </si>
  <si>
    <t>PLATE,BACKDOORNAM</t>
  </si>
  <si>
    <t>PLATE,BACKDOOR</t>
  </si>
  <si>
    <t>MONOGRAMME"VERSO"</t>
  </si>
  <si>
    <t>MOULURE</t>
  </si>
  <si>
    <t>MOULDINGASSY,HOOD,</t>
  </si>
  <si>
    <t>TAPE,BLACKOUT,NO.</t>
  </si>
  <si>
    <t>TAPE,BLACKOUT,</t>
  </si>
  <si>
    <t>RETAINER,HEADLAMP</t>
  </si>
  <si>
    <t>COVER,FOGLAMP,RH</t>
  </si>
  <si>
    <t>COVER,FOGLAMP,LH</t>
  </si>
  <si>
    <t>REFLECTORASSY,REFL</t>
  </si>
  <si>
    <t>REFLECTORASSY,</t>
  </si>
  <si>
    <t>COVER,OUTERMIRROR,</t>
  </si>
  <si>
    <t>RETAINER,ULTRASONIC</t>
  </si>
  <si>
    <t>CAP7588</t>
  </si>
  <si>
    <t>ELEMENTASSY,FUELF</t>
  </si>
  <si>
    <t>ELEMENT,AIRREFINER</t>
  </si>
  <si>
    <t>SHOEKIT,BRAKE,RR</t>
  </si>
  <si>
    <t>BLADE,FRWIPER,RH</t>
  </si>
  <si>
    <t>ELEMENTFILTREAIR</t>
  </si>
  <si>
    <t>8BTI0234</t>
  </si>
  <si>
    <t>ELEMENTASSY,FUEL</t>
  </si>
  <si>
    <t>FILTER,AIR</t>
  </si>
  <si>
    <t>BLADEFRWIPER,LH</t>
  </si>
  <si>
    <t>CAP7593</t>
  </si>
  <si>
    <t>INSULATOR,ENGINEMO</t>
  </si>
  <si>
    <t>SUPPORT,RADIATOR,L</t>
  </si>
  <si>
    <t>JOINTASSY,LWRBALL</t>
  </si>
  <si>
    <t>COVERASSY,ENGINEU</t>
  </si>
  <si>
    <t>8BTI0186</t>
  </si>
  <si>
    <t>COVER,ENGINEUNDER,</t>
  </si>
  <si>
    <t>COVERASSY,FRBUMPE</t>
  </si>
  <si>
    <t>BRACKET,FRBUMPERE</t>
  </si>
  <si>
    <t>SUPPORT,FRBUMPERS</t>
  </si>
  <si>
    <t>BRACKET,FOGLAMPMO</t>
  </si>
  <si>
    <t>SUPPORT,RRBUMPERS</t>
  </si>
  <si>
    <t>8BTI0353</t>
  </si>
  <si>
    <t>8BTI0354</t>
  </si>
  <si>
    <t>8BTI0355</t>
  </si>
  <si>
    <t>8BTI0356</t>
  </si>
  <si>
    <t>8BTI0357</t>
  </si>
  <si>
    <t>8BTI0358</t>
  </si>
  <si>
    <t>8BTI0382</t>
  </si>
  <si>
    <t>8BTI0383</t>
  </si>
  <si>
    <t>8BTI0384</t>
  </si>
  <si>
    <t>8BTI0385</t>
  </si>
  <si>
    <t>8BTI0386</t>
  </si>
  <si>
    <t>8BTI0387</t>
  </si>
  <si>
    <t>8BTI0405</t>
  </si>
  <si>
    <t>8BTI0406</t>
  </si>
  <si>
    <t>8BTI0407</t>
  </si>
  <si>
    <t>8BTI0408</t>
  </si>
  <si>
    <t>8BTI0409</t>
  </si>
  <si>
    <t>8BTI0410</t>
  </si>
  <si>
    <t>8BTI0411</t>
  </si>
  <si>
    <t>8BTI0412</t>
  </si>
  <si>
    <t>8BTI0413</t>
  </si>
  <si>
    <t>8BTI0414</t>
  </si>
  <si>
    <t>509WRRBUMPER</t>
  </si>
  <si>
    <t>8BTI0457</t>
  </si>
  <si>
    <t>8BTI0458</t>
  </si>
  <si>
    <t>8BTI0459</t>
  </si>
  <si>
    <t>8BTI0460</t>
  </si>
  <si>
    <t>8BTI0461</t>
  </si>
  <si>
    <t>8BTI0376</t>
  </si>
  <si>
    <t>8BTI0377</t>
  </si>
  <si>
    <t>8BTI0513</t>
  </si>
  <si>
    <t>8BTI0514</t>
  </si>
  <si>
    <t>8BTI0515</t>
  </si>
  <si>
    <t>8BTI0462</t>
  </si>
  <si>
    <t>8BTI0463</t>
  </si>
  <si>
    <t>8BTI0516</t>
  </si>
  <si>
    <t>8BTI0517</t>
  </si>
  <si>
    <t>8BTI0173</t>
  </si>
  <si>
    <t>ABSORBERSUB-ASSY,F</t>
  </si>
  <si>
    <t>COVER,RADIATOR</t>
  </si>
  <si>
    <t>COVER,HEADLAMP,RH</t>
  </si>
  <si>
    <t>COVER,HEADLAMP,LH</t>
  </si>
  <si>
    <t>COVER,RADIATORSUPP</t>
  </si>
  <si>
    <t>DEFLECTOR,RADIATOR</t>
  </si>
  <si>
    <t>SEAL,HOODTOFREND</t>
  </si>
  <si>
    <t>EXTENSION,FRFENDER</t>
  </si>
  <si>
    <t>PROTECTOR,FRSIDEP</t>
  </si>
  <si>
    <t>PAD,FRWHEELOPENIN</t>
  </si>
  <si>
    <t>PANEL,RRVALANCE</t>
  </si>
  <si>
    <t>8BTI0259</t>
  </si>
  <si>
    <t>8BTI0260</t>
  </si>
  <si>
    <t>8BTI0261</t>
  </si>
  <si>
    <t>PLATE,RRFLOORFINI</t>
  </si>
  <si>
    <t>COVERSUB-ASSY,FRP</t>
  </si>
  <si>
    <t>CONDUITD'AIR</t>
  </si>
  <si>
    <t>DUCTASSY,QUARTERV</t>
  </si>
  <si>
    <t>LOCKASSY,LUGGAGEC</t>
  </si>
  <si>
    <t>FRAMESUB-ASSY,FRD</t>
  </si>
  <si>
    <t>HANDLE,DOOR,OUTSID</t>
  </si>
  <si>
    <t>MOULDINGASSY,FR</t>
  </si>
  <si>
    <t>MOULDINGASSY,RR</t>
  </si>
  <si>
    <t>MOULDING,FRDOORWI</t>
  </si>
  <si>
    <t>MOULDING,RRDOORWI</t>
  </si>
  <si>
    <t>MUDGUARD,FRFENDER,</t>
  </si>
  <si>
    <t>MUDGUARD,QUARTERPA</t>
  </si>
  <si>
    <t>GARNISHSUB-ASSY,LU</t>
  </si>
  <si>
    <t>GARNISH,LUGGAGECOMP</t>
  </si>
  <si>
    <t>GARNISH,BACKDOOR,</t>
  </si>
  <si>
    <t>PROTECTOR,FRSPOILE</t>
  </si>
  <si>
    <t>BLOCK,ENGINEROOMR</t>
  </si>
  <si>
    <t>MOTOR&amp;PUMPASSY,H</t>
  </si>
  <si>
    <t>MOTOR&amp;PUMPASSY,</t>
  </si>
  <si>
    <t>MOTOR&amp;PUMPASSY,F</t>
  </si>
  <si>
    <t>CAP7594</t>
  </si>
  <si>
    <t>JOINTCACHECULB.</t>
  </si>
  <si>
    <t>PANSUB-ASSY,OIL</t>
  </si>
  <si>
    <t>CHAINEDISTRIBUTION</t>
  </si>
  <si>
    <t>LABEL,ENGINEOILIN</t>
  </si>
  <si>
    <t>INLET,AIRCLEANER,</t>
  </si>
  <si>
    <t>PROTECTEUR</t>
  </si>
  <si>
    <t>BEAMASSY,RRAXLE</t>
  </si>
  <si>
    <t>8BTI0539</t>
  </si>
  <si>
    <t>SHAFTASSY,FRDRIVE</t>
  </si>
  <si>
    <t>HUB&amp;BEARINGASSY,</t>
  </si>
  <si>
    <t>COLUMNSUB-ASSY,ELE</t>
  </si>
  <si>
    <t>CABLEASSY,PARKING</t>
  </si>
  <si>
    <t>RETAINER,FRBUMPER,</t>
  </si>
  <si>
    <t>SEAL,RRBUMPERSIDE</t>
  </si>
  <si>
    <t>MOULDING,RRBUMPER,</t>
  </si>
  <si>
    <t>SEALSUB-ASSY,RADIA</t>
  </si>
  <si>
    <t>SEAL,RADIATORSIDE</t>
  </si>
  <si>
    <t>SEAL,HOODTORADIAT</t>
  </si>
  <si>
    <t>HINGEASSY,HOOD,RH</t>
  </si>
  <si>
    <t>HINGEASSY,HOOD,LH</t>
  </si>
  <si>
    <t>LOCKASSY,HOOD</t>
  </si>
  <si>
    <t>PROTECTOR,FRFENDER</t>
  </si>
  <si>
    <t>SEAL,FRFENDERTOC</t>
  </si>
  <si>
    <t>COVER,FLOORUNDER,</t>
  </si>
  <si>
    <t>COVER,LUGGAGECOMPA</t>
  </si>
  <si>
    <t>PLATE,RRWHEELHOUS</t>
  </si>
  <si>
    <t>COVER,FRDOORSERVI</t>
  </si>
  <si>
    <t>ACTUATORASSY,BACK</t>
  </si>
  <si>
    <t>FRAMESUB-ASSY,RRD</t>
  </si>
  <si>
    <t>HANDLE,FRDOOROUTS</t>
  </si>
  <si>
    <t>COVER,FRDOOROUTSI</t>
  </si>
  <si>
    <t>PAD,FRDOOROUTSIDE</t>
  </si>
  <si>
    <t>COVERASSY,DOOROUT</t>
  </si>
  <si>
    <t>VISORASSY,LH</t>
  </si>
  <si>
    <t>GRIPASSY,ASSIST</t>
  </si>
  <si>
    <t>MOULDINGSUB-ASSY,R</t>
  </si>
  <si>
    <t>EMBLEM,FRFENDER</t>
  </si>
  <si>
    <t>PLATE,LUGGAGECOMPT</t>
  </si>
  <si>
    <t>MOULDING,ROOFDRIP</t>
  </si>
  <si>
    <t>MOULDING,BACKWINDO</t>
  </si>
  <si>
    <t>MOULDING,BODYROCKE</t>
  </si>
  <si>
    <t>TAPE,MOULDING,NO.1</t>
  </si>
  <si>
    <t>GARNISHSUB-ASSY,BA</t>
  </si>
  <si>
    <t>GARNISHS/A,BACKDOO</t>
  </si>
  <si>
    <t>GARNISH,LUGGAGECOM</t>
  </si>
  <si>
    <t>SHIELD,FUELTANKFI</t>
  </si>
  <si>
    <t>RETAINER,FUELFILLE</t>
  </si>
  <si>
    <t>CABOCHONFEUAVANT</t>
  </si>
  <si>
    <t>COVER,RELAYBLOCK,</t>
  </si>
  <si>
    <t>NOZZLESUB-ASSY,HEA</t>
  </si>
  <si>
    <t>CLAMP,HEADLAMPCLEA</t>
  </si>
  <si>
    <t>CAP,WIPERARMHEAD</t>
  </si>
  <si>
    <t>MOTEURL.G.</t>
  </si>
  <si>
    <t>COVER,HEADLAMPWASH</t>
  </si>
  <si>
    <t>MIRRORSUB-ASSY,</t>
  </si>
  <si>
    <t>MIRRORSUB-ASSY,RH</t>
  </si>
  <si>
    <t>MIRRORSUB-ASSY,LH</t>
  </si>
  <si>
    <t>MIRROROUTER,RH</t>
  </si>
  <si>
    <t>MIRROROUTER,LH</t>
  </si>
  <si>
    <t>DUCT,COOLERAIR,NO</t>
  </si>
  <si>
    <t>CLIP,ULTRASONICSEN</t>
  </si>
  <si>
    <t>COMPUTERASSY,POWER</t>
  </si>
  <si>
    <t>BEARING,RADIALBALL</t>
  </si>
  <si>
    <t>HOSE,FLEXIBLE</t>
  </si>
  <si>
    <t>EMBLEM,SYMBOL</t>
  </si>
  <si>
    <t>CAP7595</t>
  </si>
  <si>
    <t>8BTI0229</t>
  </si>
  <si>
    <t>BAGUE</t>
  </si>
  <si>
    <t>COURROIE</t>
  </si>
  <si>
    <t>LINKSUB-ASSY,</t>
  </si>
  <si>
    <t>LEVIER</t>
  </si>
  <si>
    <t>CABLEFREIN</t>
  </si>
  <si>
    <t>AXE</t>
  </si>
  <si>
    <t>STRUTSET,PARKING</t>
  </si>
  <si>
    <t>RETAINERSUB-ASSY,</t>
  </si>
  <si>
    <t>DISC,FR</t>
  </si>
  <si>
    <t>MANCHON</t>
  </si>
  <si>
    <t>PORTEBALAISALT.</t>
  </si>
  <si>
    <t>CAP7596</t>
  </si>
  <si>
    <t>COVERASSY,FR</t>
  </si>
  <si>
    <t>8BTI0248</t>
  </si>
  <si>
    <t>8BTI0249</t>
  </si>
  <si>
    <t>COVER,FRBUMPERL/C</t>
  </si>
  <si>
    <t>8BTI0343</t>
  </si>
  <si>
    <t>8BTI0344</t>
  </si>
  <si>
    <t>COVER,FRBUMPER,LW</t>
  </si>
  <si>
    <t>8BTI0250</t>
  </si>
  <si>
    <t>8BTI0251</t>
  </si>
  <si>
    <t>8BTI0252</t>
  </si>
  <si>
    <t>8BTI0253</t>
  </si>
  <si>
    <t>8BTI0254</t>
  </si>
  <si>
    <t>8BTI0255</t>
  </si>
  <si>
    <t>8BTI0256</t>
  </si>
  <si>
    <t>8BTI0257</t>
  </si>
  <si>
    <t>8BTI0258</t>
  </si>
  <si>
    <t>8BTI0270</t>
  </si>
  <si>
    <t>8BTI0271</t>
  </si>
  <si>
    <t>8BTI0272</t>
  </si>
  <si>
    <t>8BTI0273</t>
  </si>
  <si>
    <t>COVER,RRBUMPERL/CO</t>
  </si>
  <si>
    <t>8BTI0311</t>
  </si>
  <si>
    <t>8BTI0483</t>
  </si>
  <si>
    <t>8BTI0484</t>
  </si>
  <si>
    <t>8BTI0333</t>
  </si>
  <si>
    <t>8BTI0334</t>
  </si>
  <si>
    <t>8BTI0335</t>
  </si>
  <si>
    <t>8BTI0436</t>
  </si>
  <si>
    <t>8BTI0437</t>
  </si>
  <si>
    <t>8BTI0438</t>
  </si>
  <si>
    <t>8BTI0439</t>
  </si>
  <si>
    <t>8BTI0440</t>
  </si>
  <si>
    <t>8BTI0441</t>
  </si>
  <si>
    <t>8BTI0442</t>
  </si>
  <si>
    <t>SEAL,RRBUMPER</t>
  </si>
  <si>
    <t>MOULDING,RRBUMPERS</t>
  </si>
  <si>
    <t>MOULDING,RRDOOROU</t>
  </si>
  <si>
    <t>RETAINER,HEADLAMPP</t>
  </si>
  <si>
    <t>CABOCHONFEUAR.</t>
  </si>
  <si>
    <t>RADIATORASSY</t>
  </si>
  <si>
    <t>CAP7597</t>
  </si>
  <si>
    <t>ROULEMENT</t>
  </si>
  <si>
    <t>VERROUDESYNCHRO</t>
  </si>
  <si>
    <t>CALE</t>
  </si>
  <si>
    <t>SERRURE</t>
  </si>
  <si>
    <t>SOUPAPEADMISSION</t>
  </si>
  <si>
    <t>CAP7598</t>
  </si>
  <si>
    <t>BEARINGASSY,CLUTCH</t>
  </si>
  <si>
    <t>COVERASSY,CLUTCH</t>
  </si>
  <si>
    <t>DISCASSYCLUTCH</t>
  </si>
  <si>
    <t>CAP7600</t>
  </si>
  <si>
    <t>MOTORASSY,FRWIPER</t>
  </si>
  <si>
    <t>CAP7601</t>
  </si>
  <si>
    <t>CAP7602</t>
  </si>
  <si>
    <t>CAP7603</t>
  </si>
  <si>
    <t>CAP7609</t>
  </si>
  <si>
    <t>CAP7610</t>
  </si>
  <si>
    <t>CAP7611</t>
  </si>
  <si>
    <t>CAP7612</t>
  </si>
  <si>
    <t>TotalMARCHANDISES</t>
  </si>
  <si>
    <t>DROITSDEDOUANE</t>
  </si>
  <si>
    <t>Total:EUR</t>
  </si>
  <si>
    <t>CVP02406</t>
  </si>
  <si>
    <t>CVP02401_02402</t>
  </si>
  <si>
    <t>CVP02401</t>
  </si>
  <si>
    <t>INEO SUPPORT GLOBAL</t>
  </si>
  <si>
    <t xml:space="preserve">BOX Nr. </t>
  </si>
  <si>
    <t xml:space="preserve">CAP nr. </t>
  </si>
  <si>
    <t xml:space="preserve">CVP nr. </t>
  </si>
  <si>
    <t>Customer</t>
  </si>
  <si>
    <t>PN</t>
  </si>
  <si>
    <t>Desc</t>
  </si>
  <si>
    <t>Qty</t>
  </si>
  <si>
    <t>Origin</t>
  </si>
  <si>
    <t>HS</t>
  </si>
  <si>
    <t>CVP02366</t>
  </si>
  <si>
    <t>CVP02404</t>
  </si>
  <si>
    <t>CVP02240</t>
  </si>
  <si>
    <t>CVP02410</t>
  </si>
  <si>
    <t>CVP02411</t>
  </si>
  <si>
    <t>CVP02412</t>
  </si>
  <si>
    <t>CVP02414</t>
  </si>
  <si>
    <t>CVP02405</t>
  </si>
  <si>
    <t>TECHNAMM SAS</t>
  </si>
  <si>
    <t>SOFEMA</t>
  </si>
  <si>
    <t>PARTNERS TRADING</t>
  </si>
  <si>
    <t>GESTES COMMERCIAUX VN</t>
  </si>
  <si>
    <t>BEREKO PHARMA</t>
  </si>
  <si>
    <t>PERENCO REP SARL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</si>
</sst>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57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49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476250</xdr:colOff>
          <xdr:row>3</xdr:row>
          <xdr:rowOff>28575</xdr:rowOff>
        </xdr:from>
        <xdr:to>
          <xdr:col>12</xdr:col>
          <xdr:colOff>333375</xdr:colOff>
          <xdr:row>5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740"/>
  <sheetViews>
    <sheetView tabSelected="1" topLeftCell="E1" workbookViewId="0">
      <selection activeCell="P6" sqref="P6"/>
    </sheetView>
  </sheetViews>
  <sheetFormatPr baseColWidth="10" defaultColWidth="9.140625" defaultRowHeight="15" x14ac:dyDescent="0.25"/>
  <cols>
    <col min="1" max="1" width="13.42578125" bestFit="1" customWidth="1"/>
    <col min="2" max="2" width="16.5703125" style="1" bestFit="1" customWidth="1"/>
    <col min="3" max="3" width="15.7109375" bestFit="1" customWidth="1"/>
    <col min="4" max="4" width="24.85546875" bestFit="1" customWidth="1"/>
    <col min="5" max="5" width="27.85546875" bestFit="1" customWidth="1"/>
    <col min="6" max="6" width="23.7109375" bestFit="1" customWidth="1"/>
    <col min="9" max="9" width="13.5703125" bestFit="1" customWidth="1"/>
  </cols>
  <sheetData>
    <row r="1" spans="1:9" x14ac:dyDescent="0.25">
      <c r="A1" t="s">
        <v>449</v>
      </c>
      <c r="B1" s="1" t="s">
        <v>450</v>
      </c>
      <c r="C1" t="s">
        <v>451</v>
      </c>
      <c r="D1" t="s">
        <v>452</v>
      </c>
      <c r="E1" t="s">
        <v>453</v>
      </c>
      <c r="F1" t="s">
        <v>454</v>
      </c>
      <c r="G1" t="s">
        <v>455</v>
      </c>
      <c r="H1" t="s">
        <v>456</v>
      </c>
      <c r="I1" t="s">
        <v>457</v>
      </c>
    </row>
    <row r="2" spans="1:9" x14ac:dyDescent="0.25">
      <c r="A2" t="s">
        <v>29</v>
      </c>
      <c r="B2" s="1" t="s">
        <v>41</v>
      </c>
      <c r="C2" t="s">
        <v>458</v>
      </c>
      <c r="D2" t="s">
        <v>466</v>
      </c>
      <c r="E2" t="str">
        <f>("4521960110")</f>
        <v>4521960110</v>
      </c>
      <c r="F2" t="s">
        <v>42</v>
      </c>
      <c r="G2">
        <v>1</v>
      </c>
      <c r="H2" t="s">
        <v>7</v>
      </c>
      <c r="I2" t="str">
        <f>("870894990000")</f>
        <v>870894990000</v>
      </c>
    </row>
    <row r="3" spans="1:9" x14ac:dyDescent="0.25">
      <c r="A3" t="s">
        <v>29</v>
      </c>
      <c r="B3" s="1" t="s">
        <v>41</v>
      </c>
      <c r="C3" t="s">
        <v>458</v>
      </c>
      <c r="D3" t="s">
        <v>466</v>
      </c>
      <c r="E3" t="str">
        <f>("4587835161")</f>
        <v>4587835161</v>
      </c>
      <c r="F3" t="s">
        <v>43</v>
      </c>
      <c r="G3">
        <v>1</v>
      </c>
      <c r="H3" t="s">
        <v>7</v>
      </c>
      <c r="I3" t="str">
        <f>("870894990000")</f>
        <v>870894990000</v>
      </c>
    </row>
    <row r="4" spans="1:9" x14ac:dyDescent="0.25">
      <c r="A4" t="s">
        <v>29</v>
      </c>
      <c r="B4" s="1" t="s">
        <v>41</v>
      </c>
      <c r="C4" t="s">
        <v>458</v>
      </c>
      <c r="D4" t="s">
        <v>466</v>
      </c>
      <c r="E4" t="str">
        <f>("4582622130")</f>
        <v>4582622130</v>
      </c>
      <c r="F4" t="s">
        <v>44</v>
      </c>
      <c r="G4">
        <v>1</v>
      </c>
      <c r="H4" t="s">
        <v>7</v>
      </c>
      <c r="I4" t="str">
        <f>("870899970000")</f>
        <v>870899970000</v>
      </c>
    </row>
    <row r="5" spans="1:9" x14ac:dyDescent="0.25">
      <c r="A5" t="s">
        <v>29</v>
      </c>
      <c r="B5" s="1" t="s">
        <v>41</v>
      </c>
      <c r="C5" t="s">
        <v>458</v>
      </c>
      <c r="D5" t="s">
        <v>466</v>
      </c>
      <c r="E5" t="str">
        <f>("4563560060")</f>
        <v>4563560060</v>
      </c>
      <c r="F5" t="s">
        <v>45</v>
      </c>
      <c r="G5">
        <v>1</v>
      </c>
      <c r="H5" t="s">
        <v>7</v>
      </c>
      <c r="I5" t="str">
        <f>("870899970000")</f>
        <v>870899970000</v>
      </c>
    </row>
    <row r="6" spans="1:9" x14ac:dyDescent="0.25">
      <c r="A6" t="s">
        <v>29</v>
      </c>
      <c r="B6" s="1" t="s">
        <v>41</v>
      </c>
      <c r="C6" t="s">
        <v>458</v>
      </c>
      <c r="D6" t="s">
        <v>466</v>
      </c>
      <c r="E6" t="str">
        <f>("9016741001")</f>
        <v>9016741001</v>
      </c>
      <c r="F6" t="s">
        <v>46</v>
      </c>
      <c r="G6">
        <v>10</v>
      </c>
      <c r="H6" t="s">
        <v>7</v>
      </c>
      <c r="I6" t="str">
        <f>("731815950000")</f>
        <v>731815950000</v>
      </c>
    </row>
    <row r="7" spans="1:9" x14ac:dyDescent="0.25">
      <c r="A7" t="s">
        <v>29</v>
      </c>
      <c r="B7" s="1" t="s">
        <v>41</v>
      </c>
      <c r="C7" t="s">
        <v>458</v>
      </c>
      <c r="D7" t="s">
        <v>466</v>
      </c>
      <c r="E7" t="str">
        <f>("4518060060B0")</f>
        <v>4518060060B0</v>
      </c>
      <c r="F7" t="s">
        <v>47</v>
      </c>
      <c r="G7">
        <v>1</v>
      </c>
      <c r="H7" t="s">
        <v>7</v>
      </c>
      <c r="I7" t="str">
        <f>("870899970000")</f>
        <v>870899970000</v>
      </c>
    </row>
    <row r="8" spans="1:9" x14ac:dyDescent="0.25">
      <c r="A8" t="s">
        <v>29</v>
      </c>
      <c r="B8" s="1" t="s">
        <v>41</v>
      </c>
      <c r="C8" t="s">
        <v>458</v>
      </c>
      <c r="D8" t="s">
        <v>466</v>
      </c>
      <c r="E8" t="str">
        <f>("4510560060")</f>
        <v>4510560060</v>
      </c>
      <c r="F8" t="s">
        <v>48</v>
      </c>
      <c r="G8">
        <v>1</v>
      </c>
      <c r="H8" t="s">
        <v>7</v>
      </c>
      <c r="I8" t="str">
        <f>("870899970000")</f>
        <v>870899970000</v>
      </c>
    </row>
    <row r="9" spans="1:9" x14ac:dyDescent="0.25">
      <c r="A9" t="s">
        <v>29</v>
      </c>
      <c r="B9" s="1" t="s">
        <v>41</v>
      </c>
      <c r="C9" t="s">
        <v>458</v>
      </c>
      <c r="D9" t="s">
        <v>466</v>
      </c>
      <c r="E9" t="str">
        <f>("8425860020")</f>
        <v>8425860020</v>
      </c>
      <c r="F9" t="s">
        <v>49</v>
      </c>
      <c r="G9">
        <v>1</v>
      </c>
      <c r="H9" t="s">
        <v>7</v>
      </c>
      <c r="I9" t="str">
        <f>("392630000000")</f>
        <v>392630000000</v>
      </c>
    </row>
    <row r="10" spans="1:9" x14ac:dyDescent="0.25">
      <c r="A10" t="s">
        <v>29</v>
      </c>
      <c r="B10" s="1" t="s">
        <v>41</v>
      </c>
      <c r="C10" t="s">
        <v>458</v>
      </c>
      <c r="D10" t="s">
        <v>466</v>
      </c>
      <c r="E10" t="str">
        <f>("8425960020")</f>
        <v>8425960020</v>
      </c>
      <c r="F10" t="s">
        <v>49</v>
      </c>
      <c r="G10">
        <v>1</v>
      </c>
      <c r="H10" t="s">
        <v>7</v>
      </c>
      <c r="I10" t="str">
        <f>("392630000000")</f>
        <v>392630000000</v>
      </c>
    </row>
    <row r="11" spans="1:9" x14ac:dyDescent="0.25">
      <c r="A11" t="s">
        <v>29</v>
      </c>
      <c r="B11" s="1" t="s">
        <v>41</v>
      </c>
      <c r="C11" t="s">
        <v>458</v>
      </c>
      <c r="D11" t="s">
        <v>466</v>
      </c>
      <c r="E11" t="str">
        <f>("4518460121B0")</f>
        <v>4518460121B0</v>
      </c>
      <c r="F11" t="s">
        <v>50</v>
      </c>
      <c r="G11">
        <v>1</v>
      </c>
      <c r="H11" t="s">
        <v>7</v>
      </c>
      <c r="I11" t="str">
        <f>("870899970000")</f>
        <v>870899970000</v>
      </c>
    </row>
    <row r="12" spans="1:9" x14ac:dyDescent="0.25">
      <c r="A12" t="s">
        <v>29</v>
      </c>
      <c r="B12" s="1" t="s">
        <v>53</v>
      </c>
      <c r="C12" t="s">
        <v>446</v>
      </c>
      <c r="D12" t="s">
        <v>448</v>
      </c>
      <c r="E12" t="str">
        <f>("4755060120")</f>
        <v>4755060120</v>
      </c>
      <c r="F12" t="s">
        <v>57</v>
      </c>
      <c r="G12">
        <v>20</v>
      </c>
      <c r="H12" t="s">
        <v>7</v>
      </c>
      <c r="I12" t="str">
        <f>("870830990000")</f>
        <v>870830990000</v>
      </c>
    </row>
    <row r="13" spans="1:9" x14ac:dyDescent="0.25">
      <c r="A13" t="s">
        <v>29</v>
      </c>
      <c r="B13" s="1" t="s">
        <v>53</v>
      </c>
      <c r="C13" t="s">
        <v>446</v>
      </c>
      <c r="D13" t="s">
        <v>448</v>
      </c>
      <c r="E13" t="str">
        <f>("3142060051")</f>
        <v>3142060051</v>
      </c>
      <c r="F13" t="s">
        <v>51</v>
      </c>
      <c r="G13">
        <v>10</v>
      </c>
      <c r="H13" t="s">
        <v>7</v>
      </c>
      <c r="I13" t="str">
        <f>("870893900000")</f>
        <v>870893900000</v>
      </c>
    </row>
    <row r="14" spans="1:9" x14ac:dyDescent="0.25">
      <c r="A14" t="s">
        <v>29</v>
      </c>
      <c r="B14" s="1" t="s">
        <v>53</v>
      </c>
      <c r="C14" t="s">
        <v>446</v>
      </c>
      <c r="D14" t="s">
        <v>448</v>
      </c>
      <c r="E14" t="str">
        <f>("4352160011")</f>
        <v>4352160011</v>
      </c>
      <c r="F14" t="s">
        <v>72</v>
      </c>
      <c r="G14">
        <v>20</v>
      </c>
      <c r="H14" t="s">
        <v>7</v>
      </c>
      <c r="I14" t="str">
        <f>("731816990000")</f>
        <v>731816990000</v>
      </c>
    </row>
    <row r="15" spans="1:9" x14ac:dyDescent="0.25">
      <c r="A15" t="s">
        <v>29</v>
      </c>
      <c r="B15" s="1" t="s">
        <v>53</v>
      </c>
      <c r="C15" t="s">
        <v>446</v>
      </c>
      <c r="D15" t="s">
        <v>448</v>
      </c>
      <c r="E15" t="str">
        <f>("4806160050")</f>
        <v>4806160050</v>
      </c>
      <c r="F15" t="s">
        <v>73</v>
      </c>
      <c r="G15">
        <v>50</v>
      </c>
      <c r="H15" t="s">
        <v>7</v>
      </c>
      <c r="I15" t="str">
        <f>("401699520000")</f>
        <v>401699520000</v>
      </c>
    </row>
    <row r="16" spans="1:9" x14ac:dyDescent="0.25">
      <c r="A16" t="s">
        <v>29</v>
      </c>
      <c r="B16" s="1" t="s">
        <v>53</v>
      </c>
      <c r="C16" t="s">
        <v>446</v>
      </c>
      <c r="D16" t="s">
        <v>448</v>
      </c>
      <c r="E16" t="str">
        <f>("4870260120")</f>
        <v>4870260120</v>
      </c>
      <c r="F16" t="s">
        <v>76</v>
      </c>
      <c r="G16">
        <v>20</v>
      </c>
      <c r="H16" t="s">
        <v>7</v>
      </c>
      <c r="I16" t="str">
        <f>("401699520000")</f>
        <v>401699520000</v>
      </c>
    </row>
    <row r="17" spans="1:9" x14ac:dyDescent="0.25">
      <c r="A17" t="s">
        <v>29</v>
      </c>
      <c r="B17" s="1" t="s">
        <v>53</v>
      </c>
      <c r="C17" t="s">
        <v>446</v>
      </c>
      <c r="D17" t="s">
        <v>448</v>
      </c>
      <c r="E17" t="str">
        <f>("0437160070")</f>
        <v>0437160070</v>
      </c>
      <c r="F17" t="s">
        <v>77</v>
      </c>
      <c r="G17">
        <v>30</v>
      </c>
      <c r="H17" t="s">
        <v>7</v>
      </c>
      <c r="I17" t="str">
        <f>("731816990000")</f>
        <v>731816990000</v>
      </c>
    </row>
    <row r="18" spans="1:9" x14ac:dyDescent="0.25">
      <c r="A18" t="s">
        <v>29</v>
      </c>
      <c r="B18" s="1" t="s">
        <v>53</v>
      </c>
      <c r="C18" t="s">
        <v>446</v>
      </c>
      <c r="D18" t="s">
        <v>448</v>
      </c>
      <c r="E18" t="str">
        <f>("1640167150")</f>
        <v>1640167150</v>
      </c>
      <c r="F18" t="s">
        <v>79</v>
      </c>
      <c r="G18">
        <v>10</v>
      </c>
      <c r="H18" t="s">
        <v>7</v>
      </c>
      <c r="I18" t="str">
        <f>("870891990000")</f>
        <v>870891990000</v>
      </c>
    </row>
    <row r="19" spans="1:9" x14ac:dyDescent="0.25">
      <c r="A19" t="s">
        <v>29</v>
      </c>
      <c r="B19" s="1" t="s">
        <v>53</v>
      </c>
      <c r="C19" t="s">
        <v>446</v>
      </c>
      <c r="D19" t="s">
        <v>448</v>
      </c>
      <c r="E19" t="str">
        <f>("4504669135")</f>
        <v>4504669135</v>
      </c>
      <c r="F19" t="s">
        <v>89</v>
      </c>
      <c r="G19">
        <v>10</v>
      </c>
      <c r="H19" t="s">
        <v>7</v>
      </c>
      <c r="I19" t="str">
        <f>("870899970000")</f>
        <v>870899970000</v>
      </c>
    </row>
    <row r="20" spans="1:9" x14ac:dyDescent="0.25">
      <c r="A20" t="s">
        <v>29</v>
      </c>
      <c r="B20" s="1" t="s">
        <v>53</v>
      </c>
      <c r="C20" t="s">
        <v>446</v>
      </c>
      <c r="D20" t="s">
        <v>448</v>
      </c>
      <c r="E20" t="str">
        <f>("4504769085")</f>
        <v>4504769085</v>
      </c>
      <c r="F20" t="s">
        <v>89</v>
      </c>
      <c r="G20">
        <v>10</v>
      </c>
      <c r="H20" t="s">
        <v>7</v>
      </c>
      <c r="I20" t="str">
        <f>("870899970000")</f>
        <v>870899970000</v>
      </c>
    </row>
    <row r="21" spans="1:9" x14ac:dyDescent="0.25">
      <c r="A21" t="s">
        <v>29</v>
      </c>
      <c r="B21" s="1" t="s">
        <v>53</v>
      </c>
      <c r="C21" t="s">
        <v>446</v>
      </c>
      <c r="D21" t="s">
        <v>448</v>
      </c>
      <c r="E21" t="str">
        <f>("4504569075")</f>
        <v>4504569075</v>
      </c>
      <c r="F21" t="s">
        <v>90</v>
      </c>
      <c r="G21">
        <v>10</v>
      </c>
      <c r="H21" t="s">
        <v>7</v>
      </c>
      <c r="I21" t="str">
        <f>("870899970000")</f>
        <v>870899970000</v>
      </c>
    </row>
    <row r="22" spans="1:9" x14ac:dyDescent="0.25">
      <c r="A22" t="s">
        <v>29</v>
      </c>
      <c r="B22" s="1" t="s">
        <v>53</v>
      </c>
      <c r="C22" t="s">
        <v>446</v>
      </c>
      <c r="D22" t="s">
        <v>448</v>
      </c>
      <c r="E22" t="str">
        <f>("4504469145")</f>
        <v>4504469145</v>
      </c>
      <c r="F22" t="s">
        <v>90</v>
      </c>
      <c r="G22">
        <v>10</v>
      </c>
      <c r="H22" t="s">
        <v>7</v>
      </c>
      <c r="I22" t="str">
        <f>("870899970000")</f>
        <v>870899970000</v>
      </c>
    </row>
    <row r="23" spans="1:9" x14ac:dyDescent="0.25">
      <c r="A23" t="s">
        <v>29</v>
      </c>
      <c r="B23" s="1" t="s">
        <v>53</v>
      </c>
      <c r="C23" t="s">
        <v>446</v>
      </c>
      <c r="D23" t="s">
        <v>448</v>
      </c>
      <c r="E23" t="str">
        <f>("4870660070")</f>
        <v>4870660070</v>
      </c>
      <c r="F23" t="s">
        <v>91</v>
      </c>
      <c r="G23">
        <v>50</v>
      </c>
      <c r="H23" t="s">
        <v>7</v>
      </c>
      <c r="I23" t="str">
        <f>("401699520000")</f>
        <v>401699520000</v>
      </c>
    </row>
    <row r="24" spans="1:9" x14ac:dyDescent="0.25">
      <c r="A24" t="s">
        <v>29</v>
      </c>
      <c r="B24" s="1" t="s">
        <v>53</v>
      </c>
      <c r="C24" t="s">
        <v>446</v>
      </c>
      <c r="D24" t="s">
        <v>448</v>
      </c>
      <c r="E24" t="str">
        <f>("9021442030")</f>
        <v>9021442030</v>
      </c>
      <c r="F24" t="s">
        <v>93</v>
      </c>
      <c r="G24">
        <v>40</v>
      </c>
      <c r="H24" t="s">
        <v>7</v>
      </c>
      <c r="I24" t="str">
        <f>("731822000000")</f>
        <v>731822000000</v>
      </c>
    </row>
    <row r="25" spans="1:9" x14ac:dyDescent="0.25">
      <c r="A25" t="s">
        <v>29</v>
      </c>
      <c r="B25" s="1" t="s">
        <v>105</v>
      </c>
      <c r="C25" t="s">
        <v>446</v>
      </c>
      <c r="D25" t="s">
        <v>448</v>
      </c>
      <c r="E25" t="str">
        <f>("2770062030")</f>
        <v>2770062030</v>
      </c>
      <c r="F25" t="s">
        <v>106</v>
      </c>
      <c r="G25">
        <v>1</v>
      </c>
      <c r="H25" t="s">
        <v>7</v>
      </c>
      <c r="I25" t="str">
        <f>("851190000000")</f>
        <v>851190000000</v>
      </c>
    </row>
    <row r="26" spans="1:9" x14ac:dyDescent="0.25">
      <c r="A26" t="s">
        <v>29</v>
      </c>
      <c r="B26" s="1" t="s">
        <v>109</v>
      </c>
      <c r="C26" t="s">
        <v>446</v>
      </c>
      <c r="D26" t="s">
        <v>448</v>
      </c>
      <c r="E26" t="str">
        <f>("2770062030")</f>
        <v>2770062030</v>
      </c>
      <c r="F26" t="s">
        <v>106</v>
      </c>
      <c r="G26">
        <v>1</v>
      </c>
      <c r="H26" t="s">
        <v>7</v>
      </c>
      <c r="I26" t="str">
        <f>("851190000000")</f>
        <v>851190000000</v>
      </c>
    </row>
    <row r="27" spans="1:9" x14ac:dyDescent="0.25">
      <c r="A27" t="s">
        <v>29</v>
      </c>
      <c r="B27" s="1" t="s">
        <v>115</v>
      </c>
      <c r="C27" t="s">
        <v>459</v>
      </c>
      <c r="D27" t="s">
        <v>467</v>
      </c>
      <c r="E27" t="str">
        <f>("9017022058")</f>
        <v>9017022058</v>
      </c>
      <c r="F27" t="s">
        <v>72</v>
      </c>
      <c r="G27">
        <v>1</v>
      </c>
      <c r="H27" t="s">
        <v>7</v>
      </c>
      <c r="I27" t="str">
        <f>("731816990000")</f>
        <v>731816990000</v>
      </c>
    </row>
    <row r="28" spans="1:9" x14ac:dyDescent="0.25">
      <c r="A28" t="s">
        <v>29</v>
      </c>
      <c r="B28" s="1" t="s">
        <v>116</v>
      </c>
      <c r="C28" t="s">
        <v>446</v>
      </c>
      <c r="D28" t="s">
        <v>448</v>
      </c>
      <c r="E28" t="str">
        <f>("1757117030")</f>
        <v>1757117030</v>
      </c>
      <c r="F28" t="s">
        <v>117</v>
      </c>
      <c r="G28">
        <v>4</v>
      </c>
      <c r="H28" t="s">
        <v>7</v>
      </c>
      <c r="I28" t="str">
        <f>("870899970000")</f>
        <v>870899970000</v>
      </c>
    </row>
    <row r="29" spans="1:9" x14ac:dyDescent="0.25">
      <c r="A29" t="s">
        <v>29</v>
      </c>
      <c r="B29" s="1" t="s">
        <v>116</v>
      </c>
      <c r="C29" t="s">
        <v>446</v>
      </c>
      <c r="D29" t="s">
        <v>448</v>
      </c>
      <c r="E29" t="str">
        <f>("1757358081")</f>
        <v>1757358081</v>
      </c>
      <c r="F29" t="s">
        <v>117</v>
      </c>
      <c r="G29">
        <v>2</v>
      </c>
      <c r="H29" t="s">
        <v>7</v>
      </c>
      <c r="I29" t="str">
        <f>("870899970000")</f>
        <v>870899970000</v>
      </c>
    </row>
    <row r="30" spans="1:9" x14ac:dyDescent="0.25">
      <c r="A30" t="s">
        <v>29</v>
      </c>
      <c r="B30" s="1" t="s">
        <v>116</v>
      </c>
      <c r="C30" t="s">
        <v>446</v>
      </c>
      <c r="D30" t="s">
        <v>448</v>
      </c>
      <c r="E30" t="str">
        <f>("1757560021")</f>
        <v>1757560021</v>
      </c>
      <c r="F30" t="s">
        <v>117</v>
      </c>
      <c r="G30">
        <v>2</v>
      </c>
      <c r="H30" t="s">
        <v>7</v>
      </c>
      <c r="I30" t="str">
        <f>("870899970000")</f>
        <v>870899970000</v>
      </c>
    </row>
    <row r="31" spans="1:9" x14ac:dyDescent="0.25">
      <c r="A31" t="s">
        <v>29</v>
      </c>
      <c r="B31" s="1" t="s">
        <v>118</v>
      </c>
      <c r="C31" t="s">
        <v>460</v>
      </c>
      <c r="D31" t="s">
        <v>466</v>
      </c>
      <c r="E31" t="str">
        <f>("9011910921")</f>
        <v>9011910921</v>
      </c>
      <c r="F31" t="s">
        <v>127</v>
      </c>
      <c r="G31">
        <v>4</v>
      </c>
      <c r="H31" t="s">
        <v>7</v>
      </c>
      <c r="I31" t="str">
        <f>("731815950000")</f>
        <v>731815950000</v>
      </c>
    </row>
    <row r="32" spans="1:9" x14ac:dyDescent="0.25">
      <c r="A32" t="s">
        <v>29</v>
      </c>
      <c r="B32" s="1" t="s">
        <v>118</v>
      </c>
      <c r="C32" t="s">
        <v>460</v>
      </c>
      <c r="D32" t="s">
        <v>466</v>
      </c>
      <c r="E32" t="str">
        <f>("7205390K00C0")</f>
        <v>7205390K00C0</v>
      </c>
      <c r="F32" t="s">
        <v>128</v>
      </c>
      <c r="G32">
        <v>1</v>
      </c>
      <c r="H32" t="s">
        <v>7</v>
      </c>
      <c r="I32" t="str">
        <f>("940190800000")</f>
        <v>940190800000</v>
      </c>
    </row>
    <row r="33" spans="1:9" x14ac:dyDescent="0.25">
      <c r="A33" t="s">
        <v>29</v>
      </c>
      <c r="B33" s="1" t="s">
        <v>129</v>
      </c>
      <c r="C33" t="s">
        <v>461</v>
      </c>
      <c r="D33" t="s">
        <v>468</v>
      </c>
      <c r="E33" t="str">
        <f>("5212752925")</f>
        <v>5212752925</v>
      </c>
      <c r="F33" t="s">
        <v>134</v>
      </c>
      <c r="G33">
        <v>5</v>
      </c>
      <c r="H33" t="s">
        <v>7</v>
      </c>
      <c r="I33" t="str">
        <f>("870810900000")</f>
        <v>870810900000</v>
      </c>
    </row>
    <row r="34" spans="1:9" x14ac:dyDescent="0.25">
      <c r="A34" t="s">
        <v>29</v>
      </c>
      <c r="B34" s="1" t="s">
        <v>129</v>
      </c>
      <c r="C34" t="s">
        <v>461</v>
      </c>
      <c r="D34" t="s">
        <v>468</v>
      </c>
      <c r="E34" t="str">
        <f>("5253505040")</f>
        <v>5253505040</v>
      </c>
      <c r="F34" t="s">
        <v>171</v>
      </c>
      <c r="G34">
        <v>2</v>
      </c>
      <c r="H34" t="s">
        <v>13</v>
      </c>
      <c r="I34" t="str">
        <f>("870810900000")</f>
        <v>870810900000</v>
      </c>
    </row>
    <row r="35" spans="1:9" x14ac:dyDescent="0.25">
      <c r="A35" t="s">
        <v>29</v>
      </c>
      <c r="B35" s="1" t="s">
        <v>129</v>
      </c>
      <c r="C35" t="s">
        <v>461</v>
      </c>
      <c r="D35" t="s">
        <v>468</v>
      </c>
      <c r="E35" t="str">
        <f>("525760H031")</f>
        <v>525760H031</v>
      </c>
      <c r="F35" t="s">
        <v>173</v>
      </c>
      <c r="G35">
        <v>10</v>
      </c>
      <c r="H35" t="s">
        <v>11</v>
      </c>
      <c r="I35" t="str">
        <f>("870810900000")</f>
        <v>870810900000</v>
      </c>
    </row>
    <row r="36" spans="1:9" x14ac:dyDescent="0.25">
      <c r="A36" t="s">
        <v>29</v>
      </c>
      <c r="B36" s="1" t="s">
        <v>129</v>
      </c>
      <c r="C36" t="s">
        <v>461</v>
      </c>
      <c r="D36" t="s">
        <v>468</v>
      </c>
      <c r="E36" t="str">
        <f>("531240D490")</f>
        <v>531240D490</v>
      </c>
      <c r="F36" t="s">
        <v>34</v>
      </c>
      <c r="G36">
        <v>1</v>
      </c>
      <c r="H36" t="s">
        <v>8</v>
      </c>
      <c r="I36" t="str">
        <f>("392630000000")</f>
        <v>392630000000</v>
      </c>
    </row>
    <row r="37" spans="1:9" x14ac:dyDescent="0.25">
      <c r="A37" t="s">
        <v>29</v>
      </c>
      <c r="B37" s="1" t="s">
        <v>129</v>
      </c>
      <c r="C37" t="s">
        <v>461</v>
      </c>
      <c r="D37" t="s">
        <v>468</v>
      </c>
      <c r="E37" t="str">
        <f>("538310H010")</f>
        <v>538310H010</v>
      </c>
      <c r="F37" t="s">
        <v>39</v>
      </c>
      <c r="G37">
        <v>1</v>
      </c>
      <c r="H37" t="s">
        <v>10</v>
      </c>
      <c r="I37" t="str">
        <f>("870829900000")</f>
        <v>870829900000</v>
      </c>
    </row>
    <row r="38" spans="1:9" x14ac:dyDescent="0.25">
      <c r="A38" t="s">
        <v>29</v>
      </c>
      <c r="B38" s="1" t="s">
        <v>129</v>
      </c>
      <c r="C38" t="s">
        <v>461</v>
      </c>
      <c r="D38" t="s">
        <v>468</v>
      </c>
      <c r="E38" t="str">
        <f>("678410D340")</f>
        <v>678410D340</v>
      </c>
      <c r="F38" t="s">
        <v>185</v>
      </c>
      <c r="G38">
        <v>3</v>
      </c>
      <c r="H38" t="s">
        <v>13</v>
      </c>
      <c r="I38" t="str">
        <f>("870829900000")</f>
        <v>870829900000</v>
      </c>
    </row>
    <row r="39" spans="1:9" x14ac:dyDescent="0.25">
      <c r="A39" t="s">
        <v>29</v>
      </c>
      <c r="B39" s="1" t="s">
        <v>129</v>
      </c>
      <c r="C39" t="s">
        <v>461</v>
      </c>
      <c r="D39" t="s">
        <v>468</v>
      </c>
      <c r="E39" t="str">
        <f>("8119452080")</f>
        <v>8119452080</v>
      </c>
      <c r="F39" t="s">
        <v>201</v>
      </c>
      <c r="G39">
        <v>5</v>
      </c>
      <c r="H39" t="s">
        <v>7</v>
      </c>
      <c r="I39" t="str">
        <f>("851290900000")</f>
        <v>851290900000</v>
      </c>
    </row>
    <row r="40" spans="1:9" x14ac:dyDescent="0.25">
      <c r="A40" t="s">
        <v>29</v>
      </c>
      <c r="B40" s="1" t="s">
        <v>129</v>
      </c>
      <c r="C40" t="s">
        <v>461</v>
      </c>
      <c r="D40" t="s">
        <v>468</v>
      </c>
      <c r="E40" t="str">
        <f>("8148102250")</f>
        <v>8148102250</v>
      </c>
      <c r="F40" t="s">
        <v>202</v>
      </c>
      <c r="G40">
        <v>2</v>
      </c>
      <c r="H40" t="s">
        <v>13</v>
      </c>
      <c r="I40" t="str">
        <f>("851290900000")</f>
        <v>851290900000</v>
      </c>
    </row>
    <row r="41" spans="1:9" x14ac:dyDescent="0.25">
      <c r="A41" t="s">
        <v>29</v>
      </c>
      <c r="B41" s="1" t="s">
        <v>129</v>
      </c>
      <c r="C41" t="s">
        <v>461</v>
      </c>
      <c r="D41" t="s">
        <v>468</v>
      </c>
      <c r="E41" t="str">
        <f>("8794502925")</f>
        <v>8794502925</v>
      </c>
      <c r="F41" t="s">
        <v>206</v>
      </c>
      <c r="G41">
        <v>5</v>
      </c>
      <c r="H41" t="s">
        <v>8</v>
      </c>
      <c r="I41" t="str">
        <f>("870829900000")</f>
        <v>870829900000</v>
      </c>
    </row>
    <row r="42" spans="1:9" x14ac:dyDescent="0.25">
      <c r="A42" t="s">
        <v>29</v>
      </c>
      <c r="B42" s="1" t="s">
        <v>129</v>
      </c>
      <c r="C42" t="s">
        <v>461</v>
      </c>
      <c r="D42" t="s">
        <v>468</v>
      </c>
      <c r="E42" t="str">
        <f>("879450D180A0")</f>
        <v>879450D180A0</v>
      </c>
      <c r="F42" t="s">
        <v>206</v>
      </c>
      <c r="G42">
        <v>1</v>
      </c>
      <c r="H42" t="s">
        <v>10</v>
      </c>
      <c r="I42" t="str">
        <f>("870829900000")</f>
        <v>870829900000</v>
      </c>
    </row>
    <row r="43" spans="1:9" x14ac:dyDescent="0.25">
      <c r="A43" t="s">
        <v>29</v>
      </c>
      <c r="B43" s="1" t="s">
        <v>129</v>
      </c>
      <c r="C43" t="s">
        <v>461</v>
      </c>
      <c r="D43" t="s">
        <v>468</v>
      </c>
      <c r="E43" t="str">
        <f>("8794574010C1")</f>
        <v>8794574010C1</v>
      </c>
      <c r="F43" t="s">
        <v>206</v>
      </c>
      <c r="G43">
        <v>4</v>
      </c>
      <c r="H43" t="s">
        <v>7</v>
      </c>
      <c r="I43" t="str">
        <f>("870829900000")</f>
        <v>870829900000</v>
      </c>
    </row>
    <row r="44" spans="1:9" x14ac:dyDescent="0.25">
      <c r="A44" t="s">
        <v>29</v>
      </c>
      <c r="B44" s="1" t="s">
        <v>129</v>
      </c>
      <c r="C44" t="s">
        <v>461</v>
      </c>
      <c r="D44" t="s">
        <v>468</v>
      </c>
      <c r="E44" t="str">
        <f>("89348F4020C1")</f>
        <v>89348F4020C1</v>
      </c>
      <c r="F44" t="s">
        <v>207</v>
      </c>
      <c r="G44">
        <v>10</v>
      </c>
      <c r="H44" t="s">
        <v>16</v>
      </c>
      <c r="I44" t="str">
        <f>("870899970000")</f>
        <v>870899970000</v>
      </c>
    </row>
    <row r="45" spans="1:9" x14ac:dyDescent="0.25">
      <c r="A45" t="s">
        <v>29</v>
      </c>
      <c r="B45" s="1" t="s">
        <v>208</v>
      </c>
      <c r="C45" t="s">
        <v>462</v>
      </c>
      <c r="D45" t="s">
        <v>469</v>
      </c>
      <c r="E45" t="str">
        <f>("871390K090")</f>
        <v>871390K090</v>
      </c>
      <c r="F45" t="s">
        <v>210</v>
      </c>
      <c r="G45">
        <v>5</v>
      </c>
      <c r="H45" t="s">
        <v>17</v>
      </c>
      <c r="I45" t="str">
        <f>("842139250000")</f>
        <v>842139250000</v>
      </c>
    </row>
    <row r="46" spans="1:9" x14ac:dyDescent="0.25">
      <c r="A46" t="s">
        <v>29</v>
      </c>
      <c r="B46" s="1" t="s">
        <v>208</v>
      </c>
      <c r="C46" t="s">
        <v>462</v>
      </c>
      <c r="D46" t="s">
        <v>469</v>
      </c>
      <c r="E46" t="str">
        <f>("2339051070")</f>
        <v>2339051070</v>
      </c>
      <c r="F46" t="s">
        <v>215</v>
      </c>
      <c r="G46">
        <v>15</v>
      </c>
      <c r="H46" t="s">
        <v>7</v>
      </c>
      <c r="I46" t="str">
        <f>("842123000000")</f>
        <v>842123000000</v>
      </c>
    </row>
    <row r="47" spans="1:9" x14ac:dyDescent="0.25">
      <c r="A47" t="s">
        <v>29</v>
      </c>
      <c r="B47" s="1" t="s">
        <v>218</v>
      </c>
      <c r="C47" t="s">
        <v>463</v>
      </c>
      <c r="D47" t="s">
        <v>468</v>
      </c>
      <c r="E47" t="str">
        <f>("123610T171")</f>
        <v>123610T171</v>
      </c>
      <c r="F47" t="s">
        <v>219</v>
      </c>
      <c r="G47">
        <v>2</v>
      </c>
      <c r="H47" t="s">
        <v>9</v>
      </c>
      <c r="I47" t="str">
        <f>("870899970000")</f>
        <v>870899970000</v>
      </c>
    </row>
    <row r="48" spans="1:9" x14ac:dyDescent="0.25">
      <c r="A48" t="s">
        <v>29</v>
      </c>
      <c r="B48" s="1" t="s">
        <v>218</v>
      </c>
      <c r="C48" t="s">
        <v>463</v>
      </c>
      <c r="D48" t="s">
        <v>468</v>
      </c>
      <c r="E48" t="str">
        <f>("4333009631")</f>
        <v>4333009631</v>
      </c>
      <c r="F48" t="s">
        <v>221</v>
      </c>
      <c r="G48">
        <v>4</v>
      </c>
      <c r="H48" t="s">
        <v>13</v>
      </c>
      <c r="I48" t="str">
        <f>("870899970000")</f>
        <v>870899970000</v>
      </c>
    </row>
    <row r="49" spans="1:9" x14ac:dyDescent="0.25">
      <c r="A49" t="s">
        <v>29</v>
      </c>
      <c r="B49" s="1" t="s">
        <v>218</v>
      </c>
      <c r="C49" t="s">
        <v>463</v>
      </c>
      <c r="D49" t="s">
        <v>468</v>
      </c>
      <c r="E49" t="str">
        <f>("52114F4010")</f>
        <v>52114F4010</v>
      </c>
      <c r="F49" t="s">
        <v>226</v>
      </c>
      <c r="G49">
        <v>2</v>
      </c>
      <c r="H49" t="s">
        <v>13</v>
      </c>
      <c r="I49" t="str">
        <f>("870810900000")</f>
        <v>870810900000</v>
      </c>
    </row>
    <row r="50" spans="1:9" x14ac:dyDescent="0.25">
      <c r="A50" t="s">
        <v>29</v>
      </c>
      <c r="B50" s="1" t="s">
        <v>218</v>
      </c>
      <c r="C50" t="s">
        <v>463</v>
      </c>
      <c r="D50" t="s">
        <v>468</v>
      </c>
      <c r="E50" t="str">
        <f>("5211602250")</f>
        <v>5211602250</v>
      </c>
      <c r="F50" t="s">
        <v>227</v>
      </c>
      <c r="G50">
        <v>18</v>
      </c>
      <c r="H50" t="s">
        <v>13</v>
      </c>
      <c r="I50" t="str">
        <f>("870810900000")</f>
        <v>870810900000</v>
      </c>
    </row>
    <row r="51" spans="1:9" x14ac:dyDescent="0.25">
      <c r="A51" t="s">
        <v>29</v>
      </c>
      <c r="B51" s="1" t="s">
        <v>218</v>
      </c>
      <c r="C51" t="s">
        <v>463</v>
      </c>
      <c r="D51" t="s">
        <v>468</v>
      </c>
      <c r="E51" t="str">
        <f>("5212702930")</f>
        <v>5212702930</v>
      </c>
      <c r="F51" t="s">
        <v>133</v>
      </c>
      <c r="G51">
        <v>5</v>
      </c>
      <c r="H51" t="s">
        <v>13</v>
      </c>
      <c r="I51" t="str">
        <f>("870810900000")</f>
        <v>870810900000</v>
      </c>
    </row>
    <row r="52" spans="1:9" x14ac:dyDescent="0.25">
      <c r="A52" t="s">
        <v>29</v>
      </c>
      <c r="B52" s="1" t="s">
        <v>218</v>
      </c>
      <c r="C52" t="s">
        <v>463</v>
      </c>
      <c r="D52" t="s">
        <v>468</v>
      </c>
      <c r="E52" t="str">
        <f>("5268102010")</f>
        <v>5268102010</v>
      </c>
      <c r="F52" t="s">
        <v>141</v>
      </c>
      <c r="G52">
        <v>2</v>
      </c>
      <c r="H52" t="s">
        <v>6</v>
      </c>
      <c r="I52" t="str">
        <f>("870810900000")</f>
        <v>870810900000</v>
      </c>
    </row>
    <row r="53" spans="1:9" x14ac:dyDescent="0.25">
      <c r="A53" t="s">
        <v>29</v>
      </c>
      <c r="B53" s="1" t="s">
        <v>218</v>
      </c>
      <c r="C53" t="s">
        <v>463</v>
      </c>
      <c r="D53" t="s">
        <v>468</v>
      </c>
      <c r="E53" t="str">
        <f>("5381402120")</f>
        <v>5381402120</v>
      </c>
      <c r="F53" t="s">
        <v>275</v>
      </c>
      <c r="G53">
        <v>2</v>
      </c>
      <c r="H53" t="s">
        <v>13</v>
      </c>
      <c r="I53" t="str">
        <f>("870829900000")</f>
        <v>870829900000</v>
      </c>
    </row>
    <row r="54" spans="1:9" x14ac:dyDescent="0.25">
      <c r="A54" t="s">
        <v>29</v>
      </c>
      <c r="B54" s="1" t="s">
        <v>218</v>
      </c>
      <c r="C54" t="s">
        <v>463</v>
      </c>
      <c r="D54" t="s">
        <v>468</v>
      </c>
      <c r="E54" t="str">
        <f>("6920102260")</f>
        <v>6920102260</v>
      </c>
      <c r="F54" t="s">
        <v>287</v>
      </c>
      <c r="G54">
        <v>2</v>
      </c>
      <c r="H54" t="s">
        <v>13</v>
      </c>
      <c r="I54" t="str">
        <f>("830160000000")</f>
        <v>830160000000</v>
      </c>
    </row>
    <row r="55" spans="1:9" x14ac:dyDescent="0.25">
      <c r="A55" t="s">
        <v>29</v>
      </c>
      <c r="B55" s="1" t="s">
        <v>218</v>
      </c>
      <c r="C55" t="s">
        <v>463</v>
      </c>
      <c r="D55" t="s">
        <v>468</v>
      </c>
      <c r="E55" t="str">
        <f>("8528033030")</f>
        <v>8528033030</v>
      </c>
      <c r="F55" t="s">
        <v>301</v>
      </c>
      <c r="G55">
        <v>2</v>
      </c>
      <c r="H55" t="s">
        <v>7</v>
      </c>
      <c r="I55" t="str">
        <f>("842490800000")</f>
        <v>842490800000</v>
      </c>
    </row>
    <row r="56" spans="1:9" x14ac:dyDescent="0.25">
      <c r="A56" t="s">
        <v>29</v>
      </c>
      <c r="B56" s="1" t="s">
        <v>218</v>
      </c>
      <c r="C56" t="s">
        <v>463</v>
      </c>
      <c r="D56" t="s">
        <v>468</v>
      </c>
      <c r="E56" t="str">
        <f>("8533002030")</f>
        <v>8533002030</v>
      </c>
      <c r="F56" t="s">
        <v>302</v>
      </c>
      <c r="G56">
        <v>6</v>
      </c>
      <c r="H56" t="s">
        <v>19</v>
      </c>
      <c r="I56" t="str">
        <f>("842490800000")</f>
        <v>842490800000</v>
      </c>
    </row>
    <row r="57" spans="1:9" x14ac:dyDescent="0.25">
      <c r="A57" t="s">
        <v>29</v>
      </c>
      <c r="B57" s="1" t="s">
        <v>303</v>
      </c>
      <c r="C57" t="s">
        <v>463</v>
      </c>
      <c r="D57" t="s">
        <v>468</v>
      </c>
      <c r="E57" t="str">
        <f>("1350728010")</f>
        <v>1350728010</v>
      </c>
      <c r="F57" t="s">
        <v>306</v>
      </c>
      <c r="G57">
        <v>1</v>
      </c>
      <c r="H57" t="s">
        <v>7</v>
      </c>
      <c r="I57" t="str">
        <f>("731512000000")</f>
        <v>731512000000</v>
      </c>
    </row>
    <row r="58" spans="1:9" x14ac:dyDescent="0.25">
      <c r="A58" t="s">
        <v>29</v>
      </c>
      <c r="B58" s="1" t="s">
        <v>303</v>
      </c>
      <c r="C58" t="s">
        <v>463</v>
      </c>
      <c r="D58" t="s">
        <v>468</v>
      </c>
      <c r="E58" t="str">
        <f>("5215302031")</f>
        <v>5215302031</v>
      </c>
      <c r="F58" t="s">
        <v>141</v>
      </c>
      <c r="G58">
        <v>1</v>
      </c>
      <c r="H58" t="s">
        <v>6</v>
      </c>
      <c r="I58" t="str">
        <f>("870810900000")</f>
        <v>870810900000</v>
      </c>
    </row>
    <row r="59" spans="1:9" x14ac:dyDescent="0.25">
      <c r="A59" t="s">
        <v>29</v>
      </c>
      <c r="B59" s="1" t="s">
        <v>303</v>
      </c>
      <c r="C59" t="s">
        <v>463</v>
      </c>
      <c r="D59" t="s">
        <v>468</v>
      </c>
      <c r="E59" t="str">
        <f>("5268202010")</f>
        <v>5268202010</v>
      </c>
      <c r="F59" t="s">
        <v>141</v>
      </c>
      <c r="G59">
        <v>1</v>
      </c>
      <c r="H59" t="s">
        <v>6</v>
      </c>
      <c r="I59" t="str">
        <f>("870810900000")</f>
        <v>870810900000</v>
      </c>
    </row>
    <row r="60" spans="1:9" x14ac:dyDescent="0.25">
      <c r="A60" t="s">
        <v>29</v>
      </c>
      <c r="B60" s="1" t="s">
        <v>303</v>
      </c>
      <c r="C60" t="s">
        <v>463</v>
      </c>
      <c r="D60" t="s">
        <v>468</v>
      </c>
      <c r="E60" t="str">
        <f>("5312305010")</f>
        <v>5312305010</v>
      </c>
      <c r="F60" t="s">
        <v>34</v>
      </c>
      <c r="G60">
        <v>1</v>
      </c>
      <c r="H60" t="s">
        <v>8</v>
      </c>
      <c r="I60" t="str">
        <f>("392630000000")</f>
        <v>392630000000</v>
      </c>
    </row>
    <row r="61" spans="1:9" x14ac:dyDescent="0.25">
      <c r="A61" t="s">
        <v>29</v>
      </c>
      <c r="B61" s="1" t="s">
        <v>303</v>
      </c>
      <c r="C61" t="s">
        <v>463</v>
      </c>
      <c r="D61" t="s">
        <v>468</v>
      </c>
      <c r="E61" t="str">
        <f>("5312402320")</f>
        <v>5312402320</v>
      </c>
      <c r="F61" t="s">
        <v>34</v>
      </c>
      <c r="G61">
        <v>1</v>
      </c>
      <c r="H61" t="s">
        <v>8</v>
      </c>
      <c r="I61" t="str">
        <f>("392630000000")</f>
        <v>392630000000</v>
      </c>
    </row>
    <row r="62" spans="1:9" x14ac:dyDescent="0.25">
      <c r="A62" t="s">
        <v>29</v>
      </c>
      <c r="B62" s="1" t="s">
        <v>303</v>
      </c>
      <c r="C62" t="s">
        <v>463</v>
      </c>
      <c r="D62" t="s">
        <v>468</v>
      </c>
      <c r="E62" t="str">
        <f>("5312505010")</f>
        <v>5312505010</v>
      </c>
      <c r="F62" t="s">
        <v>34</v>
      </c>
      <c r="G62">
        <v>1</v>
      </c>
      <c r="H62" t="s">
        <v>8</v>
      </c>
      <c r="I62" t="str">
        <f>("392630000000")</f>
        <v>392630000000</v>
      </c>
    </row>
    <row r="63" spans="1:9" x14ac:dyDescent="0.25">
      <c r="A63" t="s">
        <v>29</v>
      </c>
      <c r="B63" s="1" t="s">
        <v>303</v>
      </c>
      <c r="C63" t="s">
        <v>463</v>
      </c>
      <c r="D63" t="s">
        <v>468</v>
      </c>
      <c r="E63" t="str">
        <f>("534100F030")</f>
        <v>534100F030</v>
      </c>
      <c r="F63" t="s">
        <v>322</v>
      </c>
      <c r="G63">
        <v>1</v>
      </c>
      <c r="H63" t="s">
        <v>13</v>
      </c>
      <c r="I63" t="str">
        <f>("830210000000")</f>
        <v>830210000000</v>
      </c>
    </row>
    <row r="64" spans="1:9" x14ac:dyDescent="0.25">
      <c r="A64" t="s">
        <v>29</v>
      </c>
      <c r="B64" s="1" t="s">
        <v>303</v>
      </c>
      <c r="C64" t="s">
        <v>463</v>
      </c>
      <c r="D64" t="s">
        <v>468</v>
      </c>
      <c r="E64" t="str">
        <f>("534200F030")</f>
        <v>534200F030</v>
      </c>
      <c r="F64" t="s">
        <v>323</v>
      </c>
      <c r="G64">
        <v>1</v>
      </c>
      <c r="H64" t="s">
        <v>13</v>
      </c>
      <c r="I64" t="str">
        <f>("830210000000")</f>
        <v>830210000000</v>
      </c>
    </row>
    <row r="65" spans="1:9" x14ac:dyDescent="0.25">
      <c r="A65" t="s">
        <v>29</v>
      </c>
      <c r="B65" s="1" t="s">
        <v>303</v>
      </c>
      <c r="C65" t="s">
        <v>463</v>
      </c>
      <c r="D65" t="s">
        <v>468</v>
      </c>
      <c r="E65" t="str">
        <f>("5351005050")</f>
        <v>5351005050</v>
      </c>
      <c r="F65" t="s">
        <v>324</v>
      </c>
      <c r="G65">
        <v>1</v>
      </c>
      <c r="H65" t="s">
        <v>12</v>
      </c>
      <c r="I65" t="str">
        <f>("830120000000")</f>
        <v>830120000000</v>
      </c>
    </row>
    <row r="66" spans="1:9" x14ac:dyDescent="0.25">
      <c r="A66" t="s">
        <v>29</v>
      </c>
      <c r="B66" s="1" t="s">
        <v>303</v>
      </c>
      <c r="C66" t="s">
        <v>463</v>
      </c>
      <c r="D66" t="s">
        <v>468</v>
      </c>
      <c r="E66" t="str">
        <f>("537140D040")</f>
        <v>537140D040</v>
      </c>
      <c r="F66" t="s">
        <v>275</v>
      </c>
      <c r="G66">
        <v>1</v>
      </c>
      <c r="H66" t="s">
        <v>12</v>
      </c>
      <c r="I66" t="str">
        <f>("870829900000")</f>
        <v>870829900000</v>
      </c>
    </row>
    <row r="67" spans="1:9" x14ac:dyDescent="0.25">
      <c r="A67" t="s">
        <v>29</v>
      </c>
      <c r="B67" s="1" t="s">
        <v>303</v>
      </c>
      <c r="C67" t="s">
        <v>463</v>
      </c>
      <c r="D67" t="s">
        <v>468</v>
      </c>
      <c r="E67" t="str">
        <f>("5386702020")</f>
        <v>5386702020</v>
      </c>
      <c r="F67" t="s">
        <v>326</v>
      </c>
      <c r="G67">
        <v>1</v>
      </c>
      <c r="H67" t="s">
        <v>13</v>
      </c>
      <c r="I67" t="str">
        <f>("870829900000")</f>
        <v>870829900000</v>
      </c>
    </row>
    <row r="68" spans="1:9" x14ac:dyDescent="0.25">
      <c r="A68" t="s">
        <v>29</v>
      </c>
      <c r="B68" s="1" t="s">
        <v>303</v>
      </c>
      <c r="C68" t="s">
        <v>463</v>
      </c>
      <c r="D68" t="s">
        <v>468</v>
      </c>
      <c r="E68" t="str">
        <f>("538670D091")</f>
        <v>538670D091</v>
      </c>
      <c r="F68" t="s">
        <v>326</v>
      </c>
      <c r="G68">
        <v>1</v>
      </c>
      <c r="H68" t="s">
        <v>12</v>
      </c>
      <c r="I68" t="str">
        <f>("401699570000")</f>
        <v>401699570000</v>
      </c>
    </row>
    <row r="69" spans="1:9" x14ac:dyDescent="0.25">
      <c r="A69" t="s">
        <v>29</v>
      </c>
      <c r="B69" s="1" t="s">
        <v>303</v>
      </c>
      <c r="C69" t="s">
        <v>463</v>
      </c>
      <c r="D69" t="s">
        <v>468</v>
      </c>
      <c r="E69" t="str">
        <f>("601170D190")</f>
        <v>601170D190</v>
      </c>
      <c r="F69" t="s">
        <v>283</v>
      </c>
      <c r="G69">
        <v>1</v>
      </c>
      <c r="H69" t="s">
        <v>13</v>
      </c>
      <c r="I69" t="str">
        <f>("870829900000")</f>
        <v>870829900000</v>
      </c>
    </row>
    <row r="70" spans="1:9" x14ac:dyDescent="0.25">
      <c r="A70" t="s">
        <v>29</v>
      </c>
      <c r="B70" s="1" t="s">
        <v>303</v>
      </c>
      <c r="C70" t="s">
        <v>463</v>
      </c>
      <c r="D70" t="s">
        <v>468</v>
      </c>
      <c r="E70" t="str">
        <f>("656310F020")</f>
        <v>656310F020</v>
      </c>
      <c r="F70" t="s">
        <v>329</v>
      </c>
      <c r="G70">
        <v>1</v>
      </c>
      <c r="H70" t="s">
        <v>13</v>
      </c>
      <c r="I70" t="str">
        <f>("870829900000")</f>
        <v>870829900000</v>
      </c>
    </row>
    <row r="71" spans="1:9" x14ac:dyDescent="0.25">
      <c r="A71" t="s">
        <v>29</v>
      </c>
      <c r="B71" s="1" t="s">
        <v>303</v>
      </c>
      <c r="C71" t="s">
        <v>463</v>
      </c>
      <c r="D71" t="s">
        <v>468</v>
      </c>
      <c r="E71" t="str">
        <f>("7557302030")</f>
        <v>7557302030</v>
      </c>
      <c r="F71" t="s">
        <v>343</v>
      </c>
      <c r="G71">
        <v>1</v>
      </c>
      <c r="H71" t="s">
        <v>13</v>
      </c>
      <c r="I71" t="str">
        <f>("401610000000")</f>
        <v>401610000000</v>
      </c>
    </row>
    <row r="72" spans="1:9" x14ac:dyDescent="0.25">
      <c r="A72" t="s">
        <v>29</v>
      </c>
      <c r="B72" s="1" t="s">
        <v>303</v>
      </c>
      <c r="C72" t="s">
        <v>463</v>
      </c>
      <c r="D72" t="s">
        <v>468</v>
      </c>
      <c r="E72" t="str">
        <f>("766220F010")</f>
        <v>766220F010</v>
      </c>
      <c r="F72" t="s">
        <v>293</v>
      </c>
      <c r="G72">
        <v>1</v>
      </c>
      <c r="H72" t="s">
        <v>13</v>
      </c>
      <c r="I72" t="str">
        <f>("870829900000")</f>
        <v>870829900000</v>
      </c>
    </row>
    <row r="73" spans="1:9" x14ac:dyDescent="0.25">
      <c r="A73" t="s">
        <v>29</v>
      </c>
      <c r="B73" s="1" t="s">
        <v>303</v>
      </c>
      <c r="C73" t="s">
        <v>463</v>
      </c>
      <c r="D73" t="s">
        <v>468</v>
      </c>
      <c r="E73" t="str">
        <f>("853300D121")</f>
        <v>853300D121</v>
      </c>
      <c r="F73" t="s">
        <v>302</v>
      </c>
      <c r="G73">
        <v>1</v>
      </c>
      <c r="H73" t="s">
        <v>12</v>
      </c>
      <c r="I73" t="str">
        <f>("842490800000")</f>
        <v>842490800000</v>
      </c>
    </row>
    <row r="74" spans="1:9" x14ac:dyDescent="0.25">
      <c r="A74" t="s">
        <v>29</v>
      </c>
      <c r="B74" s="1" t="s">
        <v>303</v>
      </c>
      <c r="C74" t="s">
        <v>463</v>
      </c>
      <c r="D74" t="s">
        <v>468</v>
      </c>
      <c r="E74" t="str">
        <f>("879310F120")</f>
        <v>879310F120</v>
      </c>
      <c r="F74" t="s">
        <v>361</v>
      </c>
      <c r="G74">
        <v>1</v>
      </c>
      <c r="H74" t="s">
        <v>13</v>
      </c>
      <c r="I74" t="str">
        <f>("700910000000")</f>
        <v>700910000000</v>
      </c>
    </row>
    <row r="75" spans="1:9" x14ac:dyDescent="0.25">
      <c r="A75" t="s">
        <v>29</v>
      </c>
      <c r="B75" s="1" t="s">
        <v>303</v>
      </c>
      <c r="C75" t="s">
        <v>463</v>
      </c>
      <c r="D75" t="s">
        <v>468</v>
      </c>
      <c r="E75" t="str">
        <f>("8794502925")</f>
        <v>8794502925</v>
      </c>
      <c r="F75" t="s">
        <v>206</v>
      </c>
      <c r="G75">
        <v>1</v>
      </c>
      <c r="H75" t="s">
        <v>8</v>
      </c>
      <c r="I75" t="str">
        <f>("870829900000")</f>
        <v>870829900000</v>
      </c>
    </row>
    <row r="76" spans="1:9" x14ac:dyDescent="0.25">
      <c r="A76" t="s">
        <v>29</v>
      </c>
      <c r="B76" s="1" t="s">
        <v>303</v>
      </c>
      <c r="C76" t="s">
        <v>463</v>
      </c>
      <c r="D76" t="s">
        <v>468</v>
      </c>
      <c r="E76" t="str">
        <f>("879610F110")</f>
        <v>879610F110</v>
      </c>
      <c r="F76" t="s">
        <v>362</v>
      </c>
      <c r="G76">
        <v>1</v>
      </c>
      <c r="H76" t="s">
        <v>13</v>
      </c>
      <c r="I76" t="str">
        <f>("700910000000")</f>
        <v>700910000000</v>
      </c>
    </row>
    <row r="77" spans="1:9" x14ac:dyDescent="0.25">
      <c r="A77" t="s">
        <v>29</v>
      </c>
      <c r="B77" s="1" t="s">
        <v>303</v>
      </c>
      <c r="C77" t="s">
        <v>463</v>
      </c>
      <c r="D77" t="s">
        <v>468</v>
      </c>
      <c r="E77" t="str">
        <f>("90363W0001")</f>
        <v>90363W0001</v>
      </c>
      <c r="F77" t="s">
        <v>366</v>
      </c>
      <c r="G77">
        <v>1</v>
      </c>
      <c r="H77" t="s">
        <v>9</v>
      </c>
      <c r="I77" t="str">
        <f>("848210900000")</f>
        <v>848210900000</v>
      </c>
    </row>
    <row r="78" spans="1:9" x14ac:dyDescent="0.25">
      <c r="A78" t="s">
        <v>29</v>
      </c>
      <c r="B78" s="1" t="s">
        <v>369</v>
      </c>
      <c r="C78" t="s">
        <v>445</v>
      </c>
      <c r="D78" t="s">
        <v>470</v>
      </c>
      <c r="E78" t="str">
        <f>("4880260120")</f>
        <v>4880260120</v>
      </c>
      <c r="F78" t="s">
        <v>373</v>
      </c>
      <c r="G78">
        <v>10</v>
      </c>
      <c r="H78" t="s">
        <v>7</v>
      </c>
      <c r="I78" t="str">
        <f>("870880990000")</f>
        <v>870880990000</v>
      </c>
    </row>
    <row r="79" spans="1:9" x14ac:dyDescent="0.25">
      <c r="A79" t="s">
        <v>29</v>
      </c>
      <c r="B79" s="1" t="s">
        <v>369</v>
      </c>
      <c r="C79" t="s">
        <v>445</v>
      </c>
      <c r="D79" t="s">
        <v>470</v>
      </c>
      <c r="E79" t="str">
        <f>("4764360010")</f>
        <v>4764360010</v>
      </c>
      <c r="F79" t="s">
        <v>374</v>
      </c>
      <c r="G79">
        <v>8</v>
      </c>
      <c r="H79" t="s">
        <v>7</v>
      </c>
      <c r="I79" t="str">
        <f>("870830990000")</f>
        <v>870830990000</v>
      </c>
    </row>
    <row r="80" spans="1:9" x14ac:dyDescent="0.25">
      <c r="A80" t="s">
        <v>29</v>
      </c>
      <c r="B80" s="1" t="s">
        <v>369</v>
      </c>
      <c r="C80" t="s">
        <v>445</v>
      </c>
      <c r="D80" t="s">
        <v>470</v>
      </c>
      <c r="E80" t="str">
        <f>("4764460010")</f>
        <v>4764460010</v>
      </c>
      <c r="F80" t="s">
        <v>374</v>
      </c>
      <c r="G80">
        <v>5</v>
      </c>
      <c r="H80" t="s">
        <v>7</v>
      </c>
      <c r="I80" t="str">
        <f>("870830990000")</f>
        <v>870830990000</v>
      </c>
    </row>
    <row r="81" spans="1:9" x14ac:dyDescent="0.25">
      <c r="A81" t="s">
        <v>29</v>
      </c>
      <c r="B81" s="1" t="s">
        <v>369</v>
      </c>
      <c r="C81" t="s">
        <v>445</v>
      </c>
      <c r="D81" t="s">
        <v>470</v>
      </c>
      <c r="E81" t="str">
        <f>("4761635030")</f>
        <v>4761635030</v>
      </c>
      <c r="F81" t="s">
        <v>375</v>
      </c>
      <c r="G81">
        <v>5</v>
      </c>
      <c r="H81" t="s">
        <v>7</v>
      </c>
      <c r="I81" t="str">
        <f>("870830910000")</f>
        <v>870830910000</v>
      </c>
    </row>
    <row r="82" spans="1:9" x14ac:dyDescent="0.25">
      <c r="A82" t="s">
        <v>29</v>
      </c>
      <c r="B82" s="1" t="s">
        <v>369</v>
      </c>
      <c r="C82" t="s">
        <v>445</v>
      </c>
      <c r="D82" t="s">
        <v>470</v>
      </c>
      <c r="E82" t="str">
        <f>("4706160030")</f>
        <v>4706160030</v>
      </c>
      <c r="F82" t="s">
        <v>377</v>
      </c>
      <c r="G82">
        <v>5</v>
      </c>
      <c r="H82" t="s">
        <v>7</v>
      </c>
      <c r="I82" t="str">
        <f>("870830990000")</f>
        <v>870830990000</v>
      </c>
    </row>
    <row r="83" spans="1:9" x14ac:dyDescent="0.25">
      <c r="A83" t="s">
        <v>29</v>
      </c>
      <c r="B83" s="1" t="s">
        <v>369</v>
      </c>
      <c r="C83" t="s">
        <v>445</v>
      </c>
      <c r="D83" t="s">
        <v>470</v>
      </c>
      <c r="E83" t="str">
        <f>("4850960040")</f>
        <v>4850960040</v>
      </c>
      <c r="F83" t="s">
        <v>378</v>
      </c>
      <c r="G83">
        <v>46</v>
      </c>
      <c r="H83" t="s">
        <v>7</v>
      </c>
      <c r="I83" t="str">
        <f>("870899970000")</f>
        <v>870899970000</v>
      </c>
    </row>
    <row r="84" spans="1:9" x14ac:dyDescent="0.25">
      <c r="A84" t="s">
        <v>29</v>
      </c>
      <c r="B84" s="1" t="s">
        <v>369</v>
      </c>
      <c r="C84" t="s">
        <v>445</v>
      </c>
      <c r="D84" t="s">
        <v>470</v>
      </c>
      <c r="E84" t="str">
        <f>("4870260050")</f>
        <v>4870260050</v>
      </c>
      <c r="F84" t="s">
        <v>371</v>
      </c>
      <c r="G84">
        <v>30</v>
      </c>
      <c r="H84" t="s">
        <v>7</v>
      </c>
      <c r="I84" t="str">
        <f>("401699520000")</f>
        <v>401699520000</v>
      </c>
    </row>
    <row r="85" spans="1:9" x14ac:dyDescent="0.25">
      <c r="A85" t="s">
        <v>29</v>
      </c>
      <c r="B85" s="1" t="s">
        <v>369</v>
      </c>
      <c r="C85" t="s">
        <v>445</v>
      </c>
      <c r="D85" t="s">
        <v>470</v>
      </c>
      <c r="E85" t="str">
        <f>("4806160050")</f>
        <v>4806160050</v>
      </c>
      <c r="F85" t="s">
        <v>73</v>
      </c>
      <c r="G85">
        <v>30</v>
      </c>
      <c r="H85" t="s">
        <v>7</v>
      </c>
      <c r="I85" t="str">
        <f>("401699520000")</f>
        <v>401699520000</v>
      </c>
    </row>
    <row r="86" spans="1:9" x14ac:dyDescent="0.25">
      <c r="A86" t="s">
        <v>29</v>
      </c>
      <c r="B86" s="1" t="s">
        <v>369</v>
      </c>
      <c r="C86" t="s">
        <v>445</v>
      </c>
      <c r="D86" t="s">
        <v>470</v>
      </c>
      <c r="E86" t="str">
        <f>("4881526020")</f>
        <v>4881526020</v>
      </c>
      <c r="F86" t="s">
        <v>380</v>
      </c>
      <c r="G86">
        <v>31</v>
      </c>
      <c r="H86" t="s">
        <v>7</v>
      </c>
      <c r="I86" t="str">
        <f>("401699570000")</f>
        <v>401699570000</v>
      </c>
    </row>
    <row r="87" spans="1:9" x14ac:dyDescent="0.25">
      <c r="A87" t="s">
        <v>29</v>
      </c>
      <c r="B87" s="1" t="s">
        <v>382</v>
      </c>
      <c r="C87" t="s">
        <v>464</v>
      </c>
      <c r="D87" t="s">
        <v>468</v>
      </c>
      <c r="E87" t="str">
        <f>("5204052010")</f>
        <v>5204052010</v>
      </c>
      <c r="F87" t="s">
        <v>383</v>
      </c>
      <c r="G87">
        <v>4</v>
      </c>
      <c r="H87" t="s">
        <v>7</v>
      </c>
      <c r="I87" t="str">
        <f t="shared" ref="I87:I95" si="0">("870810900000")</f>
        <v>870810900000</v>
      </c>
    </row>
    <row r="88" spans="1:9" x14ac:dyDescent="0.25">
      <c r="A88" t="s">
        <v>29</v>
      </c>
      <c r="B88" s="1" t="s">
        <v>382</v>
      </c>
      <c r="C88" t="s">
        <v>464</v>
      </c>
      <c r="D88" t="s">
        <v>468</v>
      </c>
      <c r="E88" t="str">
        <f>("521270D420")</f>
        <v>521270D420</v>
      </c>
      <c r="F88" t="s">
        <v>133</v>
      </c>
      <c r="G88">
        <v>2</v>
      </c>
      <c r="H88" t="s">
        <v>8</v>
      </c>
      <c r="I88" t="str">
        <f t="shared" si="0"/>
        <v>870810900000</v>
      </c>
    </row>
    <row r="89" spans="1:9" x14ac:dyDescent="0.25">
      <c r="A89" t="s">
        <v>29</v>
      </c>
      <c r="B89" s="1" t="s">
        <v>382</v>
      </c>
      <c r="C89" t="s">
        <v>464</v>
      </c>
      <c r="D89" t="s">
        <v>468</v>
      </c>
      <c r="E89" t="str">
        <f>("521550D101")</f>
        <v>521550D101</v>
      </c>
      <c r="F89" t="s">
        <v>229</v>
      </c>
      <c r="G89">
        <v>5</v>
      </c>
      <c r="H89" t="s">
        <v>13</v>
      </c>
      <c r="I89" t="str">
        <f t="shared" si="0"/>
        <v>870810900000</v>
      </c>
    </row>
    <row r="90" spans="1:9" x14ac:dyDescent="0.25">
      <c r="A90" t="s">
        <v>29</v>
      </c>
      <c r="B90" s="1" t="s">
        <v>382</v>
      </c>
      <c r="C90" t="s">
        <v>464</v>
      </c>
      <c r="D90" t="s">
        <v>468</v>
      </c>
      <c r="E90" t="str">
        <f>("5257502091")</f>
        <v>5257502091</v>
      </c>
      <c r="F90" t="s">
        <v>173</v>
      </c>
      <c r="G90">
        <v>10</v>
      </c>
      <c r="H90" t="s">
        <v>13</v>
      </c>
      <c r="I90" t="str">
        <f t="shared" si="0"/>
        <v>870810900000</v>
      </c>
    </row>
    <row r="91" spans="1:9" x14ac:dyDescent="0.25">
      <c r="A91" t="s">
        <v>29</v>
      </c>
      <c r="B91" s="1" t="s">
        <v>382</v>
      </c>
      <c r="C91" t="s">
        <v>464</v>
      </c>
      <c r="D91" t="s">
        <v>468</v>
      </c>
      <c r="E91" t="str">
        <f>("525750H031")</f>
        <v>525750H031</v>
      </c>
      <c r="F91" t="s">
        <v>173</v>
      </c>
      <c r="G91">
        <v>1</v>
      </c>
      <c r="H91" t="s">
        <v>11</v>
      </c>
      <c r="I91" t="str">
        <f t="shared" si="0"/>
        <v>870810900000</v>
      </c>
    </row>
    <row r="92" spans="1:9" x14ac:dyDescent="0.25">
      <c r="A92" t="s">
        <v>29</v>
      </c>
      <c r="B92" s="1" t="s">
        <v>382</v>
      </c>
      <c r="C92" t="s">
        <v>464</v>
      </c>
      <c r="D92" t="s">
        <v>468</v>
      </c>
      <c r="E92" t="str">
        <f>("525760D130")</f>
        <v>525760D130</v>
      </c>
      <c r="F92" t="s">
        <v>173</v>
      </c>
      <c r="G92">
        <v>30</v>
      </c>
      <c r="H92" t="s">
        <v>13</v>
      </c>
      <c r="I92" t="str">
        <f t="shared" si="0"/>
        <v>870810900000</v>
      </c>
    </row>
    <row r="93" spans="1:9" x14ac:dyDescent="0.25">
      <c r="A93" t="s">
        <v>29</v>
      </c>
      <c r="B93" s="1" t="s">
        <v>382</v>
      </c>
      <c r="C93" t="s">
        <v>464</v>
      </c>
      <c r="D93" t="s">
        <v>468</v>
      </c>
      <c r="E93" t="str">
        <f>("525760H031")</f>
        <v>525760H031</v>
      </c>
      <c r="F93" t="s">
        <v>173</v>
      </c>
      <c r="G93">
        <v>15</v>
      </c>
      <c r="H93" t="s">
        <v>11</v>
      </c>
      <c r="I93" t="str">
        <f t="shared" si="0"/>
        <v>870810900000</v>
      </c>
    </row>
    <row r="94" spans="1:9" x14ac:dyDescent="0.25">
      <c r="A94" t="s">
        <v>29</v>
      </c>
      <c r="B94" s="1" t="s">
        <v>382</v>
      </c>
      <c r="C94" t="s">
        <v>464</v>
      </c>
      <c r="D94" t="s">
        <v>468</v>
      </c>
      <c r="E94" t="str">
        <f>("525910D060")</f>
        <v>525910D060</v>
      </c>
      <c r="F94" t="s">
        <v>317</v>
      </c>
      <c r="G94">
        <v>1</v>
      </c>
      <c r="H94" t="s">
        <v>6</v>
      </c>
      <c r="I94" t="str">
        <f t="shared" si="0"/>
        <v>870810900000</v>
      </c>
    </row>
    <row r="95" spans="1:9" x14ac:dyDescent="0.25">
      <c r="A95" t="s">
        <v>29</v>
      </c>
      <c r="B95" s="1" t="s">
        <v>382</v>
      </c>
      <c r="C95" t="s">
        <v>464</v>
      </c>
      <c r="D95" t="s">
        <v>468</v>
      </c>
      <c r="E95" t="str">
        <f>("5259252270")</f>
        <v>5259252270</v>
      </c>
      <c r="F95" t="s">
        <v>417</v>
      </c>
      <c r="G95">
        <v>4</v>
      </c>
      <c r="H95" t="s">
        <v>7</v>
      </c>
      <c r="I95" t="str">
        <f t="shared" si="0"/>
        <v>870810900000</v>
      </c>
    </row>
    <row r="96" spans="1:9" x14ac:dyDescent="0.25">
      <c r="A96" t="s">
        <v>29</v>
      </c>
      <c r="B96" s="1" t="s">
        <v>382</v>
      </c>
      <c r="C96" t="s">
        <v>464</v>
      </c>
      <c r="D96" t="s">
        <v>468</v>
      </c>
      <c r="E96" t="str">
        <f>("5328552280")</f>
        <v>5328552280</v>
      </c>
      <c r="F96" t="s">
        <v>320</v>
      </c>
      <c r="G96">
        <v>2</v>
      </c>
      <c r="H96" t="s">
        <v>7</v>
      </c>
      <c r="I96" t="str">
        <f>("870829900000")</f>
        <v>870829900000</v>
      </c>
    </row>
    <row r="97" spans="1:9" x14ac:dyDescent="0.25">
      <c r="A97" t="s">
        <v>29</v>
      </c>
      <c r="B97" s="1" t="s">
        <v>382</v>
      </c>
      <c r="C97" t="s">
        <v>464</v>
      </c>
      <c r="D97" t="s">
        <v>468</v>
      </c>
      <c r="E97" t="str">
        <f>("534100F030")</f>
        <v>534100F030</v>
      </c>
      <c r="F97" t="s">
        <v>322</v>
      </c>
      <c r="G97">
        <v>5</v>
      </c>
      <c r="H97" t="s">
        <v>13</v>
      </c>
      <c r="I97" t="str">
        <f t="shared" ref="I97:I102" si="1">("830210000000")</f>
        <v>830210000000</v>
      </c>
    </row>
    <row r="98" spans="1:9" x14ac:dyDescent="0.25">
      <c r="A98" t="s">
        <v>29</v>
      </c>
      <c r="B98" s="1" t="s">
        <v>382</v>
      </c>
      <c r="C98" t="s">
        <v>464</v>
      </c>
      <c r="D98" t="s">
        <v>468</v>
      </c>
      <c r="E98" t="str">
        <f>("534100H040")</f>
        <v>534100H040</v>
      </c>
      <c r="F98" t="s">
        <v>322</v>
      </c>
      <c r="G98">
        <v>4</v>
      </c>
      <c r="H98" t="s">
        <v>11</v>
      </c>
      <c r="I98" t="str">
        <f t="shared" si="1"/>
        <v>830210000000</v>
      </c>
    </row>
    <row r="99" spans="1:9" x14ac:dyDescent="0.25">
      <c r="A99" t="s">
        <v>29</v>
      </c>
      <c r="B99" s="1" t="s">
        <v>382</v>
      </c>
      <c r="C99" t="s">
        <v>464</v>
      </c>
      <c r="D99" t="s">
        <v>468</v>
      </c>
      <c r="E99" t="str">
        <f>("534100H060")</f>
        <v>534100H060</v>
      </c>
      <c r="F99" t="s">
        <v>322</v>
      </c>
      <c r="G99">
        <v>2</v>
      </c>
      <c r="H99" t="s">
        <v>11</v>
      </c>
      <c r="I99" t="str">
        <f t="shared" si="1"/>
        <v>830210000000</v>
      </c>
    </row>
    <row r="100" spans="1:9" x14ac:dyDescent="0.25">
      <c r="A100" t="s">
        <v>29</v>
      </c>
      <c r="B100" s="1" t="s">
        <v>382</v>
      </c>
      <c r="C100" t="s">
        <v>464</v>
      </c>
      <c r="D100" t="s">
        <v>468</v>
      </c>
      <c r="E100" t="str">
        <f>("534200F030")</f>
        <v>534200F030</v>
      </c>
      <c r="F100" t="s">
        <v>323</v>
      </c>
      <c r="G100">
        <v>4</v>
      </c>
      <c r="H100" t="s">
        <v>13</v>
      </c>
      <c r="I100" t="str">
        <f t="shared" si="1"/>
        <v>830210000000</v>
      </c>
    </row>
    <row r="101" spans="1:9" x14ac:dyDescent="0.25">
      <c r="A101" t="s">
        <v>29</v>
      </c>
      <c r="B101" s="1" t="s">
        <v>382</v>
      </c>
      <c r="C101" t="s">
        <v>464</v>
      </c>
      <c r="D101" t="s">
        <v>468</v>
      </c>
      <c r="E101" t="str">
        <f>("534200H040")</f>
        <v>534200H040</v>
      </c>
      <c r="F101" t="s">
        <v>323</v>
      </c>
      <c r="G101">
        <v>4</v>
      </c>
      <c r="H101" t="s">
        <v>11</v>
      </c>
      <c r="I101" t="str">
        <f t="shared" si="1"/>
        <v>830210000000</v>
      </c>
    </row>
    <row r="102" spans="1:9" x14ac:dyDescent="0.25">
      <c r="A102" t="s">
        <v>29</v>
      </c>
      <c r="B102" s="1" t="s">
        <v>382</v>
      </c>
      <c r="C102" t="s">
        <v>464</v>
      </c>
      <c r="D102" t="s">
        <v>468</v>
      </c>
      <c r="E102" t="str">
        <f>("5342042090")</f>
        <v>5342042090</v>
      </c>
      <c r="F102" t="s">
        <v>323</v>
      </c>
      <c r="G102">
        <v>2</v>
      </c>
      <c r="H102" t="s">
        <v>7</v>
      </c>
      <c r="I102" t="str">
        <f t="shared" si="1"/>
        <v>830210000000</v>
      </c>
    </row>
    <row r="103" spans="1:9" x14ac:dyDescent="0.25">
      <c r="A103" t="s">
        <v>29</v>
      </c>
      <c r="B103" s="1" t="s">
        <v>382</v>
      </c>
      <c r="C103" t="s">
        <v>464</v>
      </c>
      <c r="D103" t="s">
        <v>468</v>
      </c>
      <c r="E103" t="str">
        <f>("535100F054")</f>
        <v>535100F054</v>
      </c>
      <c r="F103" t="s">
        <v>324</v>
      </c>
      <c r="G103">
        <v>1</v>
      </c>
      <c r="H103" t="s">
        <v>13</v>
      </c>
      <c r="I103" t="str">
        <f>("830230000000")</f>
        <v>830230000000</v>
      </c>
    </row>
    <row r="104" spans="1:9" x14ac:dyDescent="0.25">
      <c r="A104" t="s">
        <v>29</v>
      </c>
      <c r="B104" s="1" t="s">
        <v>382</v>
      </c>
      <c r="C104" t="s">
        <v>464</v>
      </c>
      <c r="D104" t="s">
        <v>468</v>
      </c>
      <c r="E104" t="str">
        <f>("538320H010")</f>
        <v>538320H010</v>
      </c>
      <c r="F104" t="s">
        <v>39</v>
      </c>
      <c r="G104">
        <v>1</v>
      </c>
      <c r="H104" t="s">
        <v>11</v>
      </c>
      <c r="I104" t="str">
        <f>("870829900000")</f>
        <v>870829900000</v>
      </c>
    </row>
    <row r="105" spans="1:9" x14ac:dyDescent="0.25">
      <c r="A105" t="s">
        <v>29</v>
      </c>
      <c r="B105" s="1" t="s">
        <v>382</v>
      </c>
      <c r="C105" t="s">
        <v>464</v>
      </c>
      <c r="D105" t="s">
        <v>468</v>
      </c>
      <c r="E105" t="str">
        <f>("8794574010C1")</f>
        <v>8794574010C1</v>
      </c>
      <c r="F105" t="s">
        <v>206</v>
      </c>
      <c r="G105">
        <v>3</v>
      </c>
      <c r="H105" t="s">
        <v>7</v>
      </c>
      <c r="I105" t="str">
        <f>("870829900000")</f>
        <v>870829900000</v>
      </c>
    </row>
    <row r="106" spans="1:9" x14ac:dyDescent="0.25">
      <c r="A106" t="s">
        <v>29</v>
      </c>
      <c r="B106" s="1" t="s">
        <v>382</v>
      </c>
      <c r="C106" t="s">
        <v>464</v>
      </c>
      <c r="D106" t="s">
        <v>468</v>
      </c>
      <c r="E106" t="str">
        <f>("879610K750")</f>
        <v>879610K750</v>
      </c>
      <c r="F106" t="s">
        <v>362</v>
      </c>
      <c r="G106">
        <v>2</v>
      </c>
      <c r="H106" t="s">
        <v>5</v>
      </c>
      <c r="I106" t="str">
        <f>("700910000000")</f>
        <v>700910000000</v>
      </c>
    </row>
    <row r="107" spans="1:9" x14ac:dyDescent="0.25">
      <c r="A107" t="s">
        <v>29</v>
      </c>
      <c r="B107" s="1" t="s">
        <v>423</v>
      </c>
      <c r="C107" t="s">
        <v>465</v>
      </c>
      <c r="D107" t="s">
        <v>471</v>
      </c>
      <c r="E107" t="str">
        <f>("4242760021")</f>
        <v>4242760021</v>
      </c>
      <c r="F107" t="s">
        <v>72</v>
      </c>
      <c r="G107">
        <v>4</v>
      </c>
      <c r="H107" t="s">
        <v>7</v>
      </c>
      <c r="I107" t="str">
        <f>("731816990000")</f>
        <v>731816990000</v>
      </c>
    </row>
    <row r="108" spans="1:9" x14ac:dyDescent="0.25">
      <c r="A108" t="s">
        <v>29</v>
      </c>
      <c r="B108" s="1" t="s">
        <v>423</v>
      </c>
      <c r="C108" t="s">
        <v>465</v>
      </c>
      <c r="D108" t="s">
        <v>471</v>
      </c>
      <c r="E108" t="str">
        <f>("9036845087")</f>
        <v>9036845087</v>
      </c>
      <c r="F108" t="s">
        <v>424</v>
      </c>
      <c r="G108">
        <v>14</v>
      </c>
      <c r="H108" t="s">
        <v>7</v>
      </c>
      <c r="I108" t="str">
        <f>("848220000000")</f>
        <v>848220000000</v>
      </c>
    </row>
    <row r="109" spans="1:9" x14ac:dyDescent="0.25">
      <c r="A109" t="s">
        <v>29</v>
      </c>
      <c r="B109" s="1" t="s">
        <v>423</v>
      </c>
      <c r="C109" t="s">
        <v>465</v>
      </c>
      <c r="D109" t="s">
        <v>471</v>
      </c>
      <c r="E109" t="str">
        <f>("4504569046")</f>
        <v>4504569046</v>
      </c>
      <c r="F109" t="s">
        <v>90</v>
      </c>
      <c r="G109">
        <v>6</v>
      </c>
      <c r="H109" t="s">
        <v>7</v>
      </c>
      <c r="I109" t="str">
        <f>("870899970000")</f>
        <v>870899970000</v>
      </c>
    </row>
    <row r="110" spans="1:9" x14ac:dyDescent="0.25">
      <c r="A110" t="s">
        <v>29</v>
      </c>
      <c r="B110" s="1" t="s">
        <v>423</v>
      </c>
      <c r="C110" t="s">
        <v>465</v>
      </c>
      <c r="D110" t="s">
        <v>471</v>
      </c>
      <c r="E110" t="str">
        <f>("3339125030")</f>
        <v>3339125030</v>
      </c>
      <c r="F110" t="s">
        <v>58</v>
      </c>
      <c r="G110">
        <v>8</v>
      </c>
      <c r="H110" t="s">
        <v>7</v>
      </c>
      <c r="I110" t="str">
        <f>("732090900000")</f>
        <v>732090900000</v>
      </c>
    </row>
    <row r="111" spans="1:9" x14ac:dyDescent="0.25">
      <c r="A111" t="s">
        <v>29</v>
      </c>
      <c r="B111" s="1" t="s">
        <v>423</v>
      </c>
      <c r="C111" t="s">
        <v>465</v>
      </c>
      <c r="D111" t="s">
        <v>471</v>
      </c>
      <c r="E111" t="str">
        <f>("6938090K00")</f>
        <v>6938090K00</v>
      </c>
      <c r="F111" t="s">
        <v>427</v>
      </c>
      <c r="G111">
        <v>2</v>
      </c>
      <c r="H111" t="s">
        <v>7</v>
      </c>
      <c r="I111" t="str">
        <f>("830120000000")</f>
        <v>830120000000</v>
      </c>
    </row>
    <row r="112" spans="1:9" x14ac:dyDescent="0.25">
      <c r="A112" t="s">
        <v>29</v>
      </c>
      <c r="B112" s="1" t="s">
        <v>423</v>
      </c>
      <c r="C112" t="s">
        <v>465</v>
      </c>
      <c r="D112" t="s">
        <v>471</v>
      </c>
      <c r="E112" t="str">
        <f>("9038133002")</f>
        <v>9038133002</v>
      </c>
      <c r="F112" t="s">
        <v>371</v>
      </c>
      <c r="G112">
        <v>12</v>
      </c>
      <c r="H112" t="s">
        <v>7</v>
      </c>
      <c r="I112" t="str">
        <f>("741999900000")</f>
        <v>741999900000</v>
      </c>
    </row>
    <row r="113" spans="1:9" x14ac:dyDescent="0.25">
      <c r="A113" t="s">
        <v>29</v>
      </c>
      <c r="B113" s="1" t="s">
        <v>423</v>
      </c>
      <c r="C113" t="s">
        <v>465</v>
      </c>
      <c r="D113" t="s">
        <v>471</v>
      </c>
      <c r="E113" t="str">
        <f>("4333009510")</f>
        <v>4333009510</v>
      </c>
      <c r="F113" t="s">
        <v>221</v>
      </c>
      <c r="G113">
        <v>3</v>
      </c>
      <c r="H113" t="s">
        <v>5</v>
      </c>
      <c r="I113" t="str">
        <f>("870899970000")</f>
        <v>870899970000</v>
      </c>
    </row>
    <row r="114" spans="1:9" x14ac:dyDescent="0.25">
      <c r="A114" t="s">
        <v>29</v>
      </c>
      <c r="B114" s="1" t="s">
        <v>423</v>
      </c>
      <c r="C114" t="s">
        <v>465</v>
      </c>
      <c r="D114" t="s">
        <v>471</v>
      </c>
      <c r="E114" t="str">
        <f>("1371154030")</f>
        <v>1371154030</v>
      </c>
      <c r="F114" t="s">
        <v>428</v>
      </c>
      <c r="G114">
        <v>8</v>
      </c>
      <c r="H114" t="s">
        <v>7</v>
      </c>
      <c r="I114" t="str">
        <f>("840999000000")</f>
        <v>840999000000</v>
      </c>
    </row>
    <row r="115" spans="1:9" x14ac:dyDescent="0.25">
      <c r="A115" t="s">
        <v>29</v>
      </c>
      <c r="B115" s="1" t="s">
        <v>429</v>
      </c>
      <c r="C115" t="s">
        <v>465</v>
      </c>
      <c r="D115" t="s">
        <v>471</v>
      </c>
      <c r="E115" t="str">
        <f>("3123071011")</f>
        <v>3123071011</v>
      </c>
      <c r="F115" t="s">
        <v>430</v>
      </c>
      <c r="G115">
        <v>1</v>
      </c>
      <c r="H115" t="s">
        <v>7</v>
      </c>
      <c r="I115" t="str">
        <f>("848210900000")</f>
        <v>848210900000</v>
      </c>
    </row>
    <row r="116" spans="1:9" x14ac:dyDescent="0.25">
      <c r="A116" t="s">
        <v>29</v>
      </c>
      <c r="B116" s="1" t="s">
        <v>433</v>
      </c>
      <c r="C116" t="s">
        <v>445</v>
      </c>
      <c r="D116" t="s">
        <v>470</v>
      </c>
      <c r="E116" t="str">
        <f>("4504569075")</f>
        <v>4504569075</v>
      </c>
      <c r="F116" t="s">
        <v>90</v>
      </c>
      <c r="G116">
        <v>1</v>
      </c>
      <c r="H116" t="s">
        <v>7</v>
      </c>
      <c r="I116" t="str">
        <f t="shared" ref="I116:I132" si="2">("870899970000")</f>
        <v>870899970000</v>
      </c>
    </row>
    <row r="117" spans="1:9" x14ac:dyDescent="0.25">
      <c r="A117" t="s">
        <v>29</v>
      </c>
      <c r="B117" s="1" t="s">
        <v>433</v>
      </c>
      <c r="C117" t="s">
        <v>445</v>
      </c>
      <c r="D117" t="s">
        <v>470</v>
      </c>
      <c r="E117" t="str">
        <f>("4504469145")</f>
        <v>4504469145</v>
      </c>
      <c r="F117" t="s">
        <v>90</v>
      </c>
      <c r="G117">
        <v>1</v>
      </c>
      <c r="H117" t="s">
        <v>7</v>
      </c>
      <c r="I117" t="str">
        <f t="shared" si="2"/>
        <v>870899970000</v>
      </c>
    </row>
    <row r="118" spans="1:9" x14ac:dyDescent="0.25">
      <c r="A118" t="s">
        <v>29</v>
      </c>
      <c r="B118" s="1" t="s">
        <v>433</v>
      </c>
      <c r="C118" t="s">
        <v>445</v>
      </c>
      <c r="D118" t="s">
        <v>470</v>
      </c>
      <c r="E118" t="str">
        <f>("4882460120")</f>
        <v>4882460120</v>
      </c>
      <c r="F118" t="s">
        <v>40</v>
      </c>
      <c r="G118">
        <v>1</v>
      </c>
      <c r="H118" t="s">
        <v>7</v>
      </c>
      <c r="I118" t="str">
        <f t="shared" si="2"/>
        <v>870899970000</v>
      </c>
    </row>
    <row r="119" spans="1:9" x14ac:dyDescent="0.25">
      <c r="A119" t="s">
        <v>29</v>
      </c>
      <c r="B119" s="1" t="s">
        <v>435</v>
      </c>
      <c r="C119" t="s">
        <v>445</v>
      </c>
      <c r="D119" t="s">
        <v>470</v>
      </c>
      <c r="E119" t="str">
        <f>("4504569075")</f>
        <v>4504569075</v>
      </c>
      <c r="F119" t="s">
        <v>90</v>
      </c>
      <c r="G119">
        <v>1</v>
      </c>
      <c r="H119" t="s">
        <v>7</v>
      </c>
      <c r="I119" t="str">
        <f t="shared" si="2"/>
        <v>870899970000</v>
      </c>
    </row>
    <row r="120" spans="1:9" x14ac:dyDescent="0.25">
      <c r="A120" t="s">
        <v>29</v>
      </c>
      <c r="B120" s="1" t="s">
        <v>435</v>
      </c>
      <c r="C120" t="s">
        <v>445</v>
      </c>
      <c r="D120" t="s">
        <v>470</v>
      </c>
      <c r="E120" t="str">
        <f>("4504469145")</f>
        <v>4504469145</v>
      </c>
      <c r="F120" t="s">
        <v>90</v>
      </c>
      <c r="G120">
        <v>1</v>
      </c>
      <c r="H120" t="s">
        <v>7</v>
      </c>
      <c r="I120" t="str">
        <f t="shared" si="2"/>
        <v>870899970000</v>
      </c>
    </row>
    <row r="121" spans="1:9" x14ac:dyDescent="0.25">
      <c r="A121" t="s">
        <v>29</v>
      </c>
      <c r="B121" s="1" t="s">
        <v>435</v>
      </c>
      <c r="C121" t="s">
        <v>445</v>
      </c>
      <c r="D121" t="s">
        <v>470</v>
      </c>
      <c r="E121" t="str">
        <f>("4882460120")</f>
        <v>4882460120</v>
      </c>
      <c r="F121" t="s">
        <v>40</v>
      </c>
      <c r="G121">
        <v>1</v>
      </c>
      <c r="H121" t="s">
        <v>7</v>
      </c>
      <c r="I121" t="str">
        <f t="shared" si="2"/>
        <v>870899970000</v>
      </c>
    </row>
    <row r="122" spans="1:9" x14ac:dyDescent="0.25">
      <c r="A122" t="s">
        <v>29</v>
      </c>
      <c r="B122" s="1" t="s">
        <v>436</v>
      </c>
      <c r="C122" t="s">
        <v>445</v>
      </c>
      <c r="D122" t="s">
        <v>470</v>
      </c>
      <c r="E122" t="str">
        <f>("4504569075")</f>
        <v>4504569075</v>
      </c>
      <c r="F122" t="s">
        <v>90</v>
      </c>
      <c r="G122">
        <v>1</v>
      </c>
      <c r="H122" t="s">
        <v>7</v>
      </c>
      <c r="I122" t="str">
        <f t="shared" si="2"/>
        <v>870899970000</v>
      </c>
    </row>
    <row r="123" spans="1:9" x14ac:dyDescent="0.25">
      <c r="A123" t="s">
        <v>29</v>
      </c>
      <c r="B123" s="1" t="s">
        <v>436</v>
      </c>
      <c r="C123" t="s">
        <v>445</v>
      </c>
      <c r="D123" t="s">
        <v>470</v>
      </c>
      <c r="E123" t="str">
        <f>("4504469145")</f>
        <v>4504469145</v>
      </c>
      <c r="F123" t="s">
        <v>90</v>
      </c>
      <c r="G123">
        <v>1</v>
      </c>
      <c r="H123" t="s">
        <v>7</v>
      </c>
      <c r="I123" t="str">
        <f t="shared" si="2"/>
        <v>870899970000</v>
      </c>
    </row>
    <row r="124" spans="1:9" x14ac:dyDescent="0.25">
      <c r="A124" t="s">
        <v>29</v>
      </c>
      <c r="B124" s="1" t="s">
        <v>436</v>
      </c>
      <c r="C124" t="s">
        <v>445</v>
      </c>
      <c r="D124" t="s">
        <v>470</v>
      </c>
      <c r="E124" t="str">
        <f>("4882460120")</f>
        <v>4882460120</v>
      </c>
      <c r="F124" t="s">
        <v>40</v>
      </c>
      <c r="G124">
        <v>1</v>
      </c>
      <c r="H124" t="s">
        <v>7</v>
      </c>
      <c r="I124" t="str">
        <f t="shared" si="2"/>
        <v>870899970000</v>
      </c>
    </row>
    <row r="125" spans="1:9" x14ac:dyDescent="0.25">
      <c r="A125" t="s">
        <v>29</v>
      </c>
      <c r="B125" s="1" t="s">
        <v>437</v>
      </c>
      <c r="C125" t="s">
        <v>445</v>
      </c>
      <c r="D125" t="s">
        <v>470</v>
      </c>
      <c r="E125" t="str">
        <f>("4504569075")</f>
        <v>4504569075</v>
      </c>
      <c r="F125" t="s">
        <v>90</v>
      </c>
      <c r="G125">
        <v>1</v>
      </c>
      <c r="H125" t="s">
        <v>7</v>
      </c>
      <c r="I125" t="str">
        <f t="shared" si="2"/>
        <v>870899970000</v>
      </c>
    </row>
    <row r="126" spans="1:9" x14ac:dyDescent="0.25">
      <c r="A126" t="s">
        <v>29</v>
      </c>
      <c r="B126" s="1" t="s">
        <v>437</v>
      </c>
      <c r="C126" t="s">
        <v>445</v>
      </c>
      <c r="D126" t="s">
        <v>470</v>
      </c>
      <c r="E126" t="str">
        <f>("4504469145")</f>
        <v>4504469145</v>
      </c>
      <c r="F126" t="s">
        <v>90</v>
      </c>
      <c r="G126">
        <v>1</v>
      </c>
      <c r="H126" t="s">
        <v>7</v>
      </c>
      <c r="I126" t="str">
        <f t="shared" si="2"/>
        <v>870899970000</v>
      </c>
    </row>
    <row r="127" spans="1:9" x14ac:dyDescent="0.25">
      <c r="A127" t="s">
        <v>29</v>
      </c>
      <c r="B127" s="1" t="s">
        <v>26</v>
      </c>
      <c r="C127" t="s">
        <v>445</v>
      </c>
      <c r="D127" t="s">
        <v>470</v>
      </c>
      <c r="E127" t="str">
        <f>("4504569075")</f>
        <v>4504569075</v>
      </c>
      <c r="F127" t="s">
        <v>90</v>
      </c>
      <c r="G127">
        <v>1</v>
      </c>
      <c r="H127" t="s">
        <v>7</v>
      </c>
      <c r="I127" t="str">
        <f t="shared" si="2"/>
        <v>870899970000</v>
      </c>
    </row>
    <row r="128" spans="1:9" x14ac:dyDescent="0.25">
      <c r="A128" t="s">
        <v>29</v>
      </c>
      <c r="B128" s="1" t="s">
        <v>26</v>
      </c>
      <c r="C128" t="s">
        <v>445</v>
      </c>
      <c r="D128" t="s">
        <v>470</v>
      </c>
      <c r="E128" t="str">
        <f>("4504469145")</f>
        <v>4504469145</v>
      </c>
      <c r="F128" t="s">
        <v>90</v>
      </c>
      <c r="G128">
        <v>1</v>
      </c>
      <c r="H128" t="s">
        <v>7</v>
      </c>
      <c r="I128" t="str">
        <f t="shared" si="2"/>
        <v>870899970000</v>
      </c>
    </row>
    <row r="129" spans="1:9" x14ac:dyDescent="0.25">
      <c r="A129" t="s">
        <v>29</v>
      </c>
      <c r="B129" s="1" t="s">
        <v>438</v>
      </c>
      <c r="C129" t="s">
        <v>446</v>
      </c>
      <c r="D129" t="s">
        <v>448</v>
      </c>
      <c r="E129" t="str">
        <f>("1757661030")</f>
        <v>1757661030</v>
      </c>
      <c r="F129" t="s">
        <v>117</v>
      </c>
      <c r="G129">
        <v>1</v>
      </c>
      <c r="H129" t="s">
        <v>7</v>
      </c>
      <c r="I129" t="str">
        <f t="shared" si="2"/>
        <v>870899970000</v>
      </c>
    </row>
    <row r="130" spans="1:9" x14ac:dyDescent="0.25">
      <c r="A130" t="s">
        <v>29</v>
      </c>
      <c r="B130" s="1" t="s">
        <v>439</v>
      </c>
      <c r="C130" t="s">
        <v>446</v>
      </c>
      <c r="D130" t="s">
        <v>448</v>
      </c>
      <c r="E130" t="str">
        <f>("1757661030")</f>
        <v>1757661030</v>
      </c>
      <c r="F130" t="s">
        <v>117</v>
      </c>
      <c r="G130">
        <v>1</v>
      </c>
      <c r="H130" t="s">
        <v>7</v>
      </c>
      <c r="I130" t="str">
        <f t="shared" si="2"/>
        <v>870899970000</v>
      </c>
    </row>
    <row r="131" spans="1:9" x14ac:dyDescent="0.25">
      <c r="A131" t="s">
        <v>29</v>
      </c>
      <c r="B131" s="1" t="s">
        <v>440</v>
      </c>
      <c r="C131" t="s">
        <v>446</v>
      </c>
      <c r="D131" t="s">
        <v>448</v>
      </c>
      <c r="E131" t="str">
        <f>("1757661030")</f>
        <v>1757661030</v>
      </c>
      <c r="F131" t="s">
        <v>117</v>
      </c>
      <c r="G131">
        <v>1</v>
      </c>
      <c r="H131" t="s">
        <v>7</v>
      </c>
      <c r="I131" t="str">
        <f t="shared" si="2"/>
        <v>870899970000</v>
      </c>
    </row>
    <row r="132" spans="1:9" x14ac:dyDescent="0.25">
      <c r="A132" t="s">
        <v>29</v>
      </c>
      <c r="B132" s="1" t="s">
        <v>441</v>
      </c>
      <c r="C132" t="s">
        <v>446</v>
      </c>
      <c r="D132" t="s">
        <v>448</v>
      </c>
      <c r="E132" t="str">
        <f>("1757661030")</f>
        <v>1757661030</v>
      </c>
      <c r="F132" t="s">
        <v>117</v>
      </c>
      <c r="G132">
        <v>1</v>
      </c>
      <c r="H132" t="s">
        <v>7</v>
      </c>
      <c r="I132" t="str">
        <f t="shared" si="2"/>
        <v>870899970000</v>
      </c>
    </row>
    <row r="133" spans="1:9" x14ac:dyDescent="0.25">
      <c r="A133" t="s">
        <v>36</v>
      </c>
      <c r="B133" s="1" t="s">
        <v>53</v>
      </c>
      <c r="C133" t="s">
        <v>446</v>
      </c>
      <c r="D133" t="s">
        <v>448</v>
      </c>
      <c r="E133" t="str">
        <f>("9050120012")</f>
        <v>9050120012</v>
      </c>
      <c r="F133" t="s">
        <v>58</v>
      </c>
      <c r="G133">
        <v>3</v>
      </c>
      <c r="H133" t="s">
        <v>7</v>
      </c>
      <c r="I133" t="str">
        <f>("732020810000")</f>
        <v>732020810000</v>
      </c>
    </row>
    <row r="134" spans="1:9" x14ac:dyDescent="0.25">
      <c r="A134" t="s">
        <v>36</v>
      </c>
      <c r="B134" s="1" t="s">
        <v>53</v>
      </c>
      <c r="C134" t="s">
        <v>446</v>
      </c>
      <c r="D134" t="s">
        <v>448</v>
      </c>
      <c r="E134" t="str">
        <f>("9031162007")</f>
        <v>9031162007</v>
      </c>
      <c r="F134" t="s">
        <v>74</v>
      </c>
      <c r="G134">
        <v>30</v>
      </c>
      <c r="H134" t="s">
        <v>7</v>
      </c>
      <c r="I134" t="str">
        <f>("401693000000")</f>
        <v>401693000000</v>
      </c>
    </row>
    <row r="135" spans="1:9" x14ac:dyDescent="0.25">
      <c r="A135" t="s">
        <v>36</v>
      </c>
      <c r="B135" s="1" t="s">
        <v>53</v>
      </c>
      <c r="C135" t="s">
        <v>446</v>
      </c>
      <c r="D135" t="s">
        <v>448</v>
      </c>
      <c r="E135" t="str">
        <f>("9031162002")</f>
        <v>9031162002</v>
      </c>
      <c r="F135" t="s">
        <v>75</v>
      </c>
      <c r="G135">
        <v>30</v>
      </c>
      <c r="H135" t="s">
        <v>7</v>
      </c>
      <c r="I135" t="str">
        <f>("401693000000")</f>
        <v>401693000000</v>
      </c>
    </row>
    <row r="136" spans="1:9" x14ac:dyDescent="0.25">
      <c r="A136" t="s">
        <v>36</v>
      </c>
      <c r="B136" s="1" t="s">
        <v>53</v>
      </c>
      <c r="C136" t="s">
        <v>446</v>
      </c>
      <c r="D136" t="s">
        <v>448</v>
      </c>
      <c r="E136" t="str">
        <f>("4723020140")</f>
        <v>4723020140</v>
      </c>
      <c r="F136" t="s">
        <v>80</v>
      </c>
      <c r="G136">
        <v>10</v>
      </c>
      <c r="H136" t="s">
        <v>7</v>
      </c>
      <c r="I136" t="str">
        <f>("870899970000")</f>
        <v>870899970000</v>
      </c>
    </row>
    <row r="137" spans="1:9" x14ac:dyDescent="0.25">
      <c r="A137" t="s">
        <v>36</v>
      </c>
      <c r="B137" s="1" t="s">
        <v>53</v>
      </c>
      <c r="C137" t="s">
        <v>446</v>
      </c>
      <c r="D137" t="s">
        <v>448</v>
      </c>
      <c r="E137" t="str">
        <f>("9052134005")</f>
        <v>9052134005</v>
      </c>
      <c r="F137" t="s">
        <v>81</v>
      </c>
      <c r="G137">
        <v>15</v>
      </c>
      <c r="H137" t="s">
        <v>7</v>
      </c>
      <c r="I137" t="str">
        <f>("731822000000")</f>
        <v>731822000000</v>
      </c>
    </row>
    <row r="138" spans="1:9" x14ac:dyDescent="0.25">
      <c r="A138" t="s">
        <v>36</v>
      </c>
      <c r="B138" s="1" t="s">
        <v>53</v>
      </c>
      <c r="C138" t="s">
        <v>446</v>
      </c>
      <c r="D138" t="s">
        <v>448</v>
      </c>
      <c r="E138" t="str">
        <f>("9031141009")</f>
        <v>9031141009</v>
      </c>
      <c r="F138" t="s">
        <v>74</v>
      </c>
      <c r="G138">
        <v>15</v>
      </c>
      <c r="H138" t="s">
        <v>7</v>
      </c>
      <c r="I138" t="str">
        <f>("401693000000")</f>
        <v>401693000000</v>
      </c>
    </row>
    <row r="139" spans="1:9" x14ac:dyDescent="0.25">
      <c r="A139" t="s">
        <v>36</v>
      </c>
      <c r="B139" s="1" t="s">
        <v>53</v>
      </c>
      <c r="C139" t="s">
        <v>446</v>
      </c>
      <c r="D139" t="s">
        <v>448</v>
      </c>
      <c r="E139" t="str">
        <f>("4744930020")</f>
        <v>4744930020</v>
      </c>
      <c r="F139" t="s">
        <v>85</v>
      </c>
      <c r="G139">
        <v>20</v>
      </c>
      <c r="H139" t="s">
        <v>7</v>
      </c>
      <c r="I139" t="str">
        <f>("732690980000")</f>
        <v>732690980000</v>
      </c>
    </row>
    <row r="140" spans="1:9" x14ac:dyDescent="0.25">
      <c r="A140" t="s">
        <v>36</v>
      </c>
      <c r="B140" s="1" t="s">
        <v>53</v>
      </c>
      <c r="C140" t="s">
        <v>446</v>
      </c>
      <c r="D140" t="s">
        <v>448</v>
      </c>
      <c r="E140" t="str">
        <f>("9011906084")</f>
        <v>9011906084</v>
      </c>
      <c r="F140" t="s">
        <v>86</v>
      </c>
      <c r="G140">
        <v>10</v>
      </c>
      <c r="H140" t="s">
        <v>7</v>
      </c>
      <c r="I140" t="str">
        <f>("731815950000")</f>
        <v>731815950000</v>
      </c>
    </row>
    <row r="141" spans="1:9" x14ac:dyDescent="0.25">
      <c r="A141" t="s">
        <v>36</v>
      </c>
      <c r="B141" s="1" t="s">
        <v>53</v>
      </c>
      <c r="C141" t="s">
        <v>446</v>
      </c>
      <c r="D141" t="s">
        <v>448</v>
      </c>
      <c r="E141" t="str">
        <f>("9021542025")</f>
        <v>9021542025</v>
      </c>
      <c r="F141" t="s">
        <v>93</v>
      </c>
      <c r="G141">
        <v>40</v>
      </c>
      <c r="H141" t="s">
        <v>7</v>
      </c>
      <c r="I141" t="str">
        <f>("731822000000")</f>
        <v>731822000000</v>
      </c>
    </row>
    <row r="142" spans="1:9" x14ac:dyDescent="0.25">
      <c r="A142" t="s">
        <v>36</v>
      </c>
      <c r="B142" s="1" t="s">
        <v>94</v>
      </c>
      <c r="C142" t="s">
        <v>446</v>
      </c>
      <c r="D142" t="s">
        <v>448</v>
      </c>
      <c r="E142" t="str">
        <f>("9098702025")</f>
        <v>9098702025</v>
      </c>
      <c r="F142" t="s">
        <v>97</v>
      </c>
      <c r="G142">
        <v>1</v>
      </c>
      <c r="H142" t="s">
        <v>7</v>
      </c>
      <c r="I142" t="str">
        <f>("853641900000")</f>
        <v>853641900000</v>
      </c>
    </row>
    <row r="143" spans="1:9" x14ac:dyDescent="0.25">
      <c r="A143" t="s">
        <v>36</v>
      </c>
      <c r="B143" s="1" t="s">
        <v>94</v>
      </c>
      <c r="C143" t="s">
        <v>446</v>
      </c>
      <c r="D143" t="s">
        <v>448</v>
      </c>
      <c r="E143" t="str">
        <f>("2861027010")</f>
        <v>2861027010</v>
      </c>
      <c r="F143" t="s">
        <v>98</v>
      </c>
      <c r="G143">
        <v>1</v>
      </c>
      <c r="H143" t="s">
        <v>7</v>
      </c>
      <c r="I143" t="str">
        <f>("853641900000")</f>
        <v>853641900000</v>
      </c>
    </row>
    <row r="144" spans="1:9" x14ac:dyDescent="0.25">
      <c r="A144" t="s">
        <v>36</v>
      </c>
      <c r="B144" s="1" t="s">
        <v>105</v>
      </c>
      <c r="C144" t="s">
        <v>446</v>
      </c>
      <c r="D144" t="s">
        <v>448</v>
      </c>
      <c r="E144" t="str">
        <f>("9098702025")</f>
        <v>9098702025</v>
      </c>
      <c r="F144" t="s">
        <v>97</v>
      </c>
      <c r="G144">
        <v>1</v>
      </c>
      <c r="H144" t="s">
        <v>7</v>
      </c>
      <c r="I144" t="str">
        <f>("853641900000")</f>
        <v>853641900000</v>
      </c>
    </row>
    <row r="145" spans="1:9" x14ac:dyDescent="0.25">
      <c r="A145" t="s">
        <v>36</v>
      </c>
      <c r="B145" s="1" t="s">
        <v>118</v>
      </c>
      <c r="C145" t="s">
        <v>460</v>
      </c>
      <c r="D145" t="s">
        <v>466</v>
      </c>
      <c r="E145" t="str">
        <f>("9020214007")</f>
        <v>9020214007</v>
      </c>
      <c r="F145" t="s">
        <v>121</v>
      </c>
      <c r="G145">
        <v>1</v>
      </c>
      <c r="H145" t="s">
        <v>7</v>
      </c>
      <c r="I145" t="str">
        <f>("401693000000")</f>
        <v>401693000000</v>
      </c>
    </row>
    <row r="146" spans="1:9" x14ac:dyDescent="0.25">
      <c r="A146" t="s">
        <v>36</v>
      </c>
      <c r="B146" s="1" t="s">
        <v>118</v>
      </c>
      <c r="C146" t="s">
        <v>460</v>
      </c>
      <c r="D146" t="s">
        <v>466</v>
      </c>
      <c r="E146" t="str">
        <f>("7138960040")</f>
        <v>7138960040</v>
      </c>
      <c r="F146" t="s">
        <v>122</v>
      </c>
      <c r="G146">
        <v>1</v>
      </c>
      <c r="H146" t="s">
        <v>7</v>
      </c>
      <c r="I146" t="str">
        <f>("392690970000")</f>
        <v>392690970000</v>
      </c>
    </row>
    <row r="147" spans="1:9" x14ac:dyDescent="0.25">
      <c r="A147" t="s">
        <v>36</v>
      </c>
      <c r="B147" s="1" t="s">
        <v>118</v>
      </c>
      <c r="C147" t="s">
        <v>460</v>
      </c>
      <c r="D147" t="s">
        <v>466</v>
      </c>
      <c r="E147" t="str">
        <f>("9052308001")</f>
        <v>9052308001</v>
      </c>
      <c r="F147" t="s">
        <v>123</v>
      </c>
      <c r="G147">
        <v>1</v>
      </c>
      <c r="H147" t="s">
        <v>7</v>
      </c>
      <c r="I147" t="str">
        <f>("731824000000")</f>
        <v>731824000000</v>
      </c>
    </row>
    <row r="148" spans="1:9" x14ac:dyDescent="0.25">
      <c r="A148" t="s">
        <v>36</v>
      </c>
      <c r="B148" s="1" t="s">
        <v>118</v>
      </c>
      <c r="C148" t="s">
        <v>460</v>
      </c>
      <c r="D148" t="s">
        <v>466</v>
      </c>
      <c r="E148" t="str">
        <f>("9011910708")</f>
        <v>9011910708</v>
      </c>
      <c r="F148" t="s">
        <v>86</v>
      </c>
      <c r="G148">
        <v>4</v>
      </c>
      <c r="H148" t="s">
        <v>7</v>
      </c>
      <c r="I148" t="str">
        <f>("731815950000")</f>
        <v>731815950000</v>
      </c>
    </row>
    <row r="149" spans="1:9" x14ac:dyDescent="0.25">
      <c r="A149" t="s">
        <v>36</v>
      </c>
      <c r="B149" s="1" t="s">
        <v>118</v>
      </c>
      <c r="C149" t="s">
        <v>460</v>
      </c>
      <c r="D149" t="s">
        <v>466</v>
      </c>
      <c r="E149" t="str">
        <f>("9016840011")</f>
        <v>9016840011</v>
      </c>
      <c r="F149" t="s">
        <v>46</v>
      </c>
      <c r="G149">
        <v>1</v>
      </c>
      <c r="H149" t="s">
        <v>7</v>
      </c>
      <c r="I149" t="str">
        <f>("731815950000")</f>
        <v>731815950000</v>
      </c>
    </row>
    <row r="150" spans="1:9" x14ac:dyDescent="0.25">
      <c r="A150" t="s">
        <v>36</v>
      </c>
      <c r="B150" s="1" t="s">
        <v>118</v>
      </c>
      <c r="C150" t="s">
        <v>460</v>
      </c>
      <c r="D150" t="s">
        <v>466</v>
      </c>
      <c r="E150" t="str">
        <f>("9016840049")</f>
        <v>9016840049</v>
      </c>
      <c r="F150" t="s">
        <v>46</v>
      </c>
      <c r="G150">
        <v>1</v>
      </c>
      <c r="H150" t="s">
        <v>7</v>
      </c>
      <c r="I150" t="str">
        <f>("731815950000")</f>
        <v>731815950000</v>
      </c>
    </row>
    <row r="151" spans="1:9" x14ac:dyDescent="0.25">
      <c r="A151" t="s">
        <v>36</v>
      </c>
      <c r="B151" s="1" t="s">
        <v>118</v>
      </c>
      <c r="C151" t="s">
        <v>460</v>
      </c>
      <c r="D151" t="s">
        <v>466</v>
      </c>
      <c r="E151" t="str">
        <f>("9016740044")</f>
        <v>9016740044</v>
      </c>
      <c r="F151" t="s">
        <v>46</v>
      </c>
      <c r="G151">
        <v>1</v>
      </c>
      <c r="H151" t="s">
        <v>7</v>
      </c>
      <c r="I151" t="str">
        <f>("731815950000")</f>
        <v>731815950000</v>
      </c>
    </row>
    <row r="152" spans="1:9" x14ac:dyDescent="0.25">
      <c r="A152" t="s">
        <v>36</v>
      </c>
      <c r="B152" s="1" t="s">
        <v>118</v>
      </c>
      <c r="C152" t="s">
        <v>460</v>
      </c>
      <c r="D152" t="s">
        <v>466</v>
      </c>
      <c r="E152" t="str">
        <f>("9046818008")</f>
        <v>9046818008</v>
      </c>
      <c r="F152" t="s">
        <v>124</v>
      </c>
      <c r="G152">
        <v>1</v>
      </c>
      <c r="H152" t="s">
        <v>7</v>
      </c>
      <c r="I152" t="str">
        <f>("732690980000")</f>
        <v>732690980000</v>
      </c>
    </row>
    <row r="153" spans="1:9" x14ac:dyDescent="0.25">
      <c r="A153" t="s">
        <v>36</v>
      </c>
      <c r="B153" s="1" t="s">
        <v>118</v>
      </c>
      <c r="C153" t="s">
        <v>460</v>
      </c>
      <c r="D153" t="s">
        <v>466</v>
      </c>
      <c r="E153" t="str">
        <f>("9338315012")</f>
        <v>9338315012</v>
      </c>
      <c r="F153" t="s">
        <v>125</v>
      </c>
      <c r="G153">
        <v>3</v>
      </c>
      <c r="H153" t="s">
        <v>7</v>
      </c>
      <c r="I153" t="str">
        <f>("731815950000")</f>
        <v>731815950000</v>
      </c>
    </row>
    <row r="154" spans="1:9" x14ac:dyDescent="0.25">
      <c r="A154" t="s">
        <v>36</v>
      </c>
      <c r="B154" s="1" t="s">
        <v>118</v>
      </c>
      <c r="C154" t="s">
        <v>460</v>
      </c>
      <c r="D154" t="s">
        <v>466</v>
      </c>
      <c r="E154" t="str">
        <f>("9046814018")</f>
        <v>9046814018</v>
      </c>
      <c r="F154" t="s">
        <v>124</v>
      </c>
      <c r="G154">
        <v>2</v>
      </c>
      <c r="H154" t="s">
        <v>7</v>
      </c>
      <c r="I154" t="str">
        <f>("732690980000")</f>
        <v>732690980000</v>
      </c>
    </row>
    <row r="155" spans="1:9" x14ac:dyDescent="0.25">
      <c r="A155" t="s">
        <v>36</v>
      </c>
      <c r="B155" s="1" t="s">
        <v>129</v>
      </c>
      <c r="C155" t="s">
        <v>461</v>
      </c>
      <c r="D155" t="s">
        <v>468</v>
      </c>
      <c r="E155" t="str">
        <f>("52162F4010")</f>
        <v>52162F4010</v>
      </c>
      <c r="F155" t="s">
        <v>156</v>
      </c>
      <c r="G155">
        <v>3</v>
      </c>
      <c r="H155" t="s">
        <v>13</v>
      </c>
      <c r="I155" t="str">
        <f t="shared" ref="I155:I164" si="3">("870810900000")</f>
        <v>870810900000</v>
      </c>
    </row>
    <row r="156" spans="1:9" x14ac:dyDescent="0.25">
      <c r="A156" t="s">
        <v>36</v>
      </c>
      <c r="B156" s="1" t="s">
        <v>129</v>
      </c>
      <c r="C156" t="s">
        <v>461</v>
      </c>
      <c r="D156" t="s">
        <v>468</v>
      </c>
      <c r="E156" t="str">
        <f>("525350F020")</f>
        <v>525350F020</v>
      </c>
      <c r="F156" t="s">
        <v>171</v>
      </c>
      <c r="G156">
        <v>20</v>
      </c>
      <c r="H156" t="s">
        <v>13</v>
      </c>
      <c r="I156" t="str">
        <f t="shared" si="3"/>
        <v>870810900000</v>
      </c>
    </row>
    <row r="157" spans="1:9" x14ac:dyDescent="0.25">
      <c r="A157" t="s">
        <v>36</v>
      </c>
      <c r="B157" s="1" t="s">
        <v>129</v>
      </c>
      <c r="C157" t="s">
        <v>461</v>
      </c>
      <c r="D157" t="s">
        <v>468</v>
      </c>
      <c r="E157" t="str">
        <f>("5253552140")</f>
        <v>5253552140</v>
      </c>
      <c r="F157" t="s">
        <v>171</v>
      </c>
      <c r="G157">
        <v>4</v>
      </c>
      <c r="H157" t="s">
        <v>7</v>
      </c>
      <c r="I157" t="str">
        <f t="shared" si="3"/>
        <v>870810900000</v>
      </c>
    </row>
    <row r="158" spans="1:9" x14ac:dyDescent="0.25">
      <c r="A158" t="s">
        <v>36</v>
      </c>
      <c r="B158" s="1" t="s">
        <v>129</v>
      </c>
      <c r="C158" t="s">
        <v>461</v>
      </c>
      <c r="D158" t="s">
        <v>468</v>
      </c>
      <c r="E158" t="str">
        <f>("525750D460")</f>
        <v>525750D460</v>
      </c>
      <c r="F158" t="s">
        <v>173</v>
      </c>
      <c r="G158">
        <v>5</v>
      </c>
      <c r="H158" t="s">
        <v>13</v>
      </c>
      <c r="I158" t="str">
        <f t="shared" si="3"/>
        <v>870810900000</v>
      </c>
    </row>
    <row r="159" spans="1:9" x14ac:dyDescent="0.25">
      <c r="A159" t="s">
        <v>36</v>
      </c>
      <c r="B159" s="1" t="s">
        <v>129</v>
      </c>
      <c r="C159" t="s">
        <v>461</v>
      </c>
      <c r="D159" t="s">
        <v>468</v>
      </c>
      <c r="E159" t="str">
        <f>("525750F020")</f>
        <v>525750F020</v>
      </c>
      <c r="F159" t="s">
        <v>173</v>
      </c>
      <c r="G159">
        <v>15</v>
      </c>
      <c r="H159" t="s">
        <v>13</v>
      </c>
      <c r="I159" t="str">
        <f t="shared" si="3"/>
        <v>870810900000</v>
      </c>
    </row>
    <row r="160" spans="1:9" x14ac:dyDescent="0.25">
      <c r="A160" t="s">
        <v>36</v>
      </c>
      <c r="B160" s="1" t="s">
        <v>129</v>
      </c>
      <c r="C160" t="s">
        <v>461</v>
      </c>
      <c r="D160" t="s">
        <v>468</v>
      </c>
      <c r="E160" t="str">
        <f>("525750H031")</f>
        <v>525750H031</v>
      </c>
      <c r="F160" t="s">
        <v>173</v>
      </c>
      <c r="G160">
        <v>5</v>
      </c>
      <c r="H160" t="s">
        <v>11</v>
      </c>
      <c r="I160" t="str">
        <f t="shared" si="3"/>
        <v>870810900000</v>
      </c>
    </row>
    <row r="161" spans="1:9" x14ac:dyDescent="0.25">
      <c r="A161" t="s">
        <v>36</v>
      </c>
      <c r="B161" s="1" t="s">
        <v>129</v>
      </c>
      <c r="C161" t="s">
        <v>461</v>
      </c>
      <c r="D161" t="s">
        <v>468</v>
      </c>
      <c r="E161" t="str">
        <f>("5257547021")</f>
        <v>5257547021</v>
      </c>
      <c r="F161" t="s">
        <v>173</v>
      </c>
      <c r="G161">
        <v>10</v>
      </c>
      <c r="H161" t="s">
        <v>7</v>
      </c>
      <c r="I161" t="str">
        <f t="shared" si="3"/>
        <v>870810900000</v>
      </c>
    </row>
    <row r="162" spans="1:9" x14ac:dyDescent="0.25">
      <c r="A162" t="s">
        <v>36</v>
      </c>
      <c r="B162" s="1" t="s">
        <v>129</v>
      </c>
      <c r="C162" t="s">
        <v>461</v>
      </c>
      <c r="D162" t="s">
        <v>468</v>
      </c>
      <c r="E162" t="str">
        <f>("525760D030")</f>
        <v>525760D030</v>
      </c>
      <c r="F162" t="s">
        <v>173</v>
      </c>
      <c r="G162">
        <v>30</v>
      </c>
      <c r="H162" t="s">
        <v>13</v>
      </c>
      <c r="I162" t="str">
        <f t="shared" si="3"/>
        <v>870810900000</v>
      </c>
    </row>
    <row r="163" spans="1:9" x14ac:dyDescent="0.25">
      <c r="A163" t="s">
        <v>36</v>
      </c>
      <c r="B163" s="1" t="s">
        <v>129</v>
      </c>
      <c r="C163" t="s">
        <v>461</v>
      </c>
      <c r="D163" t="s">
        <v>468</v>
      </c>
      <c r="E163" t="str">
        <f>("5257647021")</f>
        <v>5257647021</v>
      </c>
      <c r="F163" t="s">
        <v>173</v>
      </c>
      <c r="G163">
        <v>5</v>
      </c>
      <c r="H163" t="s">
        <v>7</v>
      </c>
      <c r="I163" t="str">
        <f t="shared" si="3"/>
        <v>870810900000</v>
      </c>
    </row>
    <row r="164" spans="1:9" x14ac:dyDescent="0.25">
      <c r="A164" t="s">
        <v>36</v>
      </c>
      <c r="B164" s="1" t="s">
        <v>129</v>
      </c>
      <c r="C164" t="s">
        <v>461</v>
      </c>
      <c r="D164" t="s">
        <v>468</v>
      </c>
      <c r="E164" t="str">
        <f>("526820D010")</f>
        <v>526820D010</v>
      </c>
      <c r="F164" t="s">
        <v>141</v>
      </c>
      <c r="G164">
        <v>4</v>
      </c>
      <c r="H164" t="s">
        <v>13</v>
      </c>
      <c r="I164" t="str">
        <f t="shared" si="3"/>
        <v>870810900000</v>
      </c>
    </row>
    <row r="165" spans="1:9" x14ac:dyDescent="0.25">
      <c r="A165" t="s">
        <v>36</v>
      </c>
      <c r="B165" s="1" t="s">
        <v>129</v>
      </c>
      <c r="C165" t="s">
        <v>461</v>
      </c>
      <c r="D165" t="s">
        <v>468</v>
      </c>
      <c r="E165" t="str">
        <f>("5328542927")</f>
        <v>5328542927</v>
      </c>
      <c r="F165" t="s">
        <v>182</v>
      </c>
      <c r="G165">
        <v>3</v>
      </c>
      <c r="H165" t="s">
        <v>7</v>
      </c>
      <c r="I165" t="str">
        <f>("870829900000")</f>
        <v>870829900000</v>
      </c>
    </row>
    <row r="166" spans="1:9" x14ac:dyDescent="0.25">
      <c r="A166" t="s">
        <v>36</v>
      </c>
      <c r="B166" s="1" t="s">
        <v>129</v>
      </c>
      <c r="C166" t="s">
        <v>461</v>
      </c>
      <c r="D166" t="s">
        <v>468</v>
      </c>
      <c r="E166" t="str">
        <f>("5328642928")</f>
        <v>5328642928</v>
      </c>
      <c r="F166" t="s">
        <v>182</v>
      </c>
      <c r="G166">
        <v>6</v>
      </c>
      <c r="H166" t="s">
        <v>7</v>
      </c>
      <c r="I166" t="str">
        <f>("870829900000")</f>
        <v>870829900000</v>
      </c>
    </row>
    <row r="167" spans="1:9" x14ac:dyDescent="0.25">
      <c r="A167" t="s">
        <v>36</v>
      </c>
      <c r="B167" s="1" t="s">
        <v>129</v>
      </c>
      <c r="C167" t="s">
        <v>461</v>
      </c>
      <c r="D167" t="s">
        <v>468</v>
      </c>
      <c r="E167" t="str">
        <f>("8119552110")</f>
        <v>8119552110</v>
      </c>
      <c r="F167" t="s">
        <v>201</v>
      </c>
      <c r="G167">
        <v>5</v>
      </c>
      <c r="H167" t="s">
        <v>7</v>
      </c>
      <c r="I167" t="str">
        <f>("851290900000")</f>
        <v>851290900000</v>
      </c>
    </row>
    <row r="168" spans="1:9" x14ac:dyDescent="0.25">
      <c r="A168" t="s">
        <v>36</v>
      </c>
      <c r="B168" s="1" t="s">
        <v>129</v>
      </c>
      <c r="C168" t="s">
        <v>461</v>
      </c>
      <c r="D168" t="s">
        <v>468</v>
      </c>
      <c r="E168" t="str">
        <f>("8192047010")</f>
        <v>8192047010</v>
      </c>
      <c r="F168" t="s">
        <v>205</v>
      </c>
      <c r="G168">
        <v>2</v>
      </c>
      <c r="H168" t="s">
        <v>7</v>
      </c>
      <c r="I168" t="str">
        <f>("870829900000")</f>
        <v>870829900000</v>
      </c>
    </row>
    <row r="169" spans="1:9" x14ac:dyDescent="0.25">
      <c r="A169" t="s">
        <v>36</v>
      </c>
      <c r="B169" s="1" t="s">
        <v>129</v>
      </c>
      <c r="C169" t="s">
        <v>461</v>
      </c>
      <c r="D169" t="s">
        <v>468</v>
      </c>
      <c r="E169" t="str">
        <f>("8791505913")</f>
        <v>8791505913</v>
      </c>
      <c r="F169" t="s">
        <v>206</v>
      </c>
      <c r="G169">
        <v>2</v>
      </c>
      <c r="H169" t="s">
        <v>15</v>
      </c>
      <c r="I169" t="str">
        <f>("870829900000")</f>
        <v>870829900000</v>
      </c>
    </row>
    <row r="170" spans="1:9" x14ac:dyDescent="0.25">
      <c r="A170" t="s">
        <v>36</v>
      </c>
      <c r="B170" s="1" t="s">
        <v>208</v>
      </c>
      <c r="C170" t="s">
        <v>462</v>
      </c>
      <c r="D170" t="s">
        <v>469</v>
      </c>
      <c r="E170" t="str">
        <f>("8856860060")</f>
        <v>8856860060</v>
      </c>
      <c r="F170" t="s">
        <v>216</v>
      </c>
      <c r="G170">
        <v>3</v>
      </c>
      <c r="H170" t="s">
        <v>7</v>
      </c>
      <c r="I170" t="str">
        <f>("842139250000")</f>
        <v>842139250000</v>
      </c>
    </row>
    <row r="171" spans="1:9" x14ac:dyDescent="0.25">
      <c r="A171" t="s">
        <v>36</v>
      </c>
      <c r="B171" s="1" t="s">
        <v>218</v>
      </c>
      <c r="C171" t="s">
        <v>463</v>
      </c>
      <c r="D171" t="s">
        <v>468</v>
      </c>
      <c r="E171" t="str">
        <f>("165350Y010")</f>
        <v>165350Y010</v>
      </c>
      <c r="F171" t="s">
        <v>220</v>
      </c>
      <c r="G171">
        <v>2</v>
      </c>
      <c r="H171" t="s">
        <v>9</v>
      </c>
      <c r="I171" t="str">
        <f>("870891990000")</f>
        <v>870891990000</v>
      </c>
    </row>
    <row r="172" spans="1:9" x14ac:dyDescent="0.25">
      <c r="A172" t="s">
        <v>36</v>
      </c>
      <c r="B172" s="1" t="s">
        <v>218</v>
      </c>
      <c r="C172" t="s">
        <v>463</v>
      </c>
      <c r="D172" t="s">
        <v>468</v>
      </c>
      <c r="E172" t="str">
        <f>("5211502250")</f>
        <v>5211502250</v>
      </c>
      <c r="F172" t="s">
        <v>227</v>
      </c>
      <c r="G172">
        <v>41</v>
      </c>
      <c r="H172" t="s">
        <v>13</v>
      </c>
      <c r="I172" t="str">
        <f t="shared" ref="I172:I182" si="4">("870810900000")</f>
        <v>870810900000</v>
      </c>
    </row>
    <row r="173" spans="1:9" x14ac:dyDescent="0.25">
      <c r="A173" t="s">
        <v>36</v>
      </c>
      <c r="B173" s="1" t="s">
        <v>218</v>
      </c>
      <c r="C173" t="s">
        <v>463</v>
      </c>
      <c r="D173" t="s">
        <v>468</v>
      </c>
      <c r="E173" t="str">
        <f>("5212802170")</f>
        <v>5212802170</v>
      </c>
      <c r="F173" t="s">
        <v>133</v>
      </c>
      <c r="G173">
        <v>1</v>
      </c>
      <c r="H173" t="s">
        <v>13</v>
      </c>
      <c r="I173" t="str">
        <f t="shared" si="4"/>
        <v>870810900000</v>
      </c>
    </row>
    <row r="174" spans="1:9" x14ac:dyDescent="0.25">
      <c r="A174" t="s">
        <v>36</v>
      </c>
      <c r="B174" s="1" t="s">
        <v>218</v>
      </c>
      <c r="C174" t="s">
        <v>463</v>
      </c>
      <c r="D174" t="s">
        <v>468</v>
      </c>
      <c r="E174" t="str">
        <f>("521550D100")</f>
        <v>521550D100</v>
      </c>
      <c r="F174" t="s">
        <v>229</v>
      </c>
      <c r="G174">
        <v>2</v>
      </c>
      <c r="H174" t="s">
        <v>13</v>
      </c>
      <c r="I174" t="str">
        <f t="shared" si="4"/>
        <v>870810900000</v>
      </c>
    </row>
    <row r="175" spans="1:9" x14ac:dyDescent="0.25">
      <c r="A175" t="s">
        <v>36</v>
      </c>
      <c r="B175" s="1" t="s">
        <v>218</v>
      </c>
      <c r="C175" t="s">
        <v>463</v>
      </c>
      <c r="D175" t="s">
        <v>468</v>
      </c>
      <c r="E175" t="str">
        <f>("525350F020")</f>
        <v>525350F020</v>
      </c>
      <c r="F175" t="s">
        <v>171</v>
      </c>
      <c r="G175">
        <v>5</v>
      </c>
      <c r="H175" t="s">
        <v>13</v>
      </c>
      <c r="I175" t="str">
        <f t="shared" si="4"/>
        <v>870810900000</v>
      </c>
    </row>
    <row r="176" spans="1:9" x14ac:dyDescent="0.25">
      <c r="A176" t="s">
        <v>36</v>
      </c>
      <c r="B176" s="1" t="s">
        <v>218</v>
      </c>
      <c r="C176" t="s">
        <v>463</v>
      </c>
      <c r="D176" t="s">
        <v>468</v>
      </c>
      <c r="E176" t="str">
        <f>("525360F020")</f>
        <v>525360F020</v>
      </c>
      <c r="F176" t="s">
        <v>171</v>
      </c>
      <c r="G176">
        <v>6</v>
      </c>
      <c r="H176" t="s">
        <v>13</v>
      </c>
      <c r="I176" t="str">
        <f t="shared" si="4"/>
        <v>870810900000</v>
      </c>
    </row>
    <row r="177" spans="1:9" x14ac:dyDescent="0.25">
      <c r="A177" t="s">
        <v>36</v>
      </c>
      <c r="B177" s="1" t="s">
        <v>218</v>
      </c>
      <c r="C177" t="s">
        <v>463</v>
      </c>
      <c r="D177" t="s">
        <v>468</v>
      </c>
      <c r="E177" t="str">
        <f>("5256202030")</f>
        <v>5256202030</v>
      </c>
      <c r="F177" t="s">
        <v>172</v>
      </c>
      <c r="G177">
        <v>1</v>
      </c>
      <c r="H177" t="s">
        <v>13</v>
      </c>
      <c r="I177" t="str">
        <f t="shared" si="4"/>
        <v>870810900000</v>
      </c>
    </row>
    <row r="178" spans="1:9" x14ac:dyDescent="0.25">
      <c r="A178" t="s">
        <v>36</v>
      </c>
      <c r="B178" s="1" t="s">
        <v>218</v>
      </c>
      <c r="C178" t="s">
        <v>463</v>
      </c>
      <c r="D178" t="s">
        <v>468</v>
      </c>
      <c r="E178" t="str">
        <f>("5256302020")</f>
        <v>5256302020</v>
      </c>
      <c r="F178" t="s">
        <v>172</v>
      </c>
      <c r="G178">
        <v>4</v>
      </c>
      <c r="H178" t="s">
        <v>13</v>
      </c>
      <c r="I178" t="str">
        <f t="shared" si="4"/>
        <v>870810900000</v>
      </c>
    </row>
    <row r="179" spans="1:9" x14ac:dyDescent="0.25">
      <c r="A179" t="s">
        <v>36</v>
      </c>
      <c r="B179" s="1" t="s">
        <v>218</v>
      </c>
      <c r="C179" t="s">
        <v>463</v>
      </c>
      <c r="D179" t="s">
        <v>468</v>
      </c>
      <c r="E179" t="str">
        <f>("5256302220")</f>
        <v>5256302220</v>
      </c>
      <c r="F179" t="s">
        <v>172</v>
      </c>
      <c r="G179">
        <v>12</v>
      </c>
      <c r="H179" t="s">
        <v>13</v>
      </c>
      <c r="I179" t="str">
        <f t="shared" si="4"/>
        <v>870810900000</v>
      </c>
    </row>
    <row r="180" spans="1:9" x14ac:dyDescent="0.25">
      <c r="A180" t="s">
        <v>36</v>
      </c>
      <c r="B180" s="1" t="s">
        <v>218</v>
      </c>
      <c r="C180" t="s">
        <v>463</v>
      </c>
      <c r="D180" t="s">
        <v>468</v>
      </c>
      <c r="E180" t="str">
        <f>("525750F020")</f>
        <v>525750F020</v>
      </c>
      <c r="F180" t="s">
        <v>173</v>
      </c>
      <c r="G180">
        <v>3</v>
      </c>
      <c r="H180" t="s">
        <v>13</v>
      </c>
      <c r="I180" t="str">
        <f t="shared" si="4"/>
        <v>870810900000</v>
      </c>
    </row>
    <row r="181" spans="1:9" x14ac:dyDescent="0.25">
      <c r="A181" t="s">
        <v>36</v>
      </c>
      <c r="B181" s="1" t="s">
        <v>218</v>
      </c>
      <c r="C181" t="s">
        <v>463</v>
      </c>
      <c r="D181" t="s">
        <v>468</v>
      </c>
      <c r="E181" t="str">
        <f>("525760F010")</f>
        <v>525760F010</v>
      </c>
      <c r="F181" t="s">
        <v>173</v>
      </c>
      <c r="G181">
        <v>2</v>
      </c>
      <c r="H181" t="s">
        <v>13</v>
      </c>
      <c r="I181" t="str">
        <f t="shared" si="4"/>
        <v>870810900000</v>
      </c>
    </row>
    <row r="182" spans="1:9" x14ac:dyDescent="0.25">
      <c r="A182" t="s">
        <v>36</v>
      </c>
      <c r="B182" s="1" t="s">
        <v>218</v>
      </c>
      <c r="C182" t="s">
        <v>463</v>
      </c>
      <c r="D182" t="s">
        <v>468</v>
      </c>
      <c r="E182" t="str">
        <f>("525760F020")</f>
        <v>525760F020</v>
      </c>
      <c r="F182" t="s">
        <v>173</v>
      </c>
      <c r="G182">
        <v>3</v>
      </c>
      <c r="H182" t="s">
        <v>13</v>
      </c>
      <c r="I182" t="str">
        <f t="shared" si="4"/>
        <v>870810900000</v>
      </c>
    </row>
    <row r="183" spans="1:9" x14ac:dyDescent="0.25">
      <c r="A183" t="s">
        <v>36</v>
      </c>
      <c r="B183" s="1" t="s">
        <v>218</v>
      </c>
      <c r="C183" t="s">
        <v>463</v>
      </c>
      <c r="D183" t="s">
        <v>468</v>
      </c>
      <c r="E183" t="str">
        <f>("5382402120")</f>
        <v>5382402120</v>
      </c>
      <c r="F183" t="s">
        <v>276</v>
      </c>
      <c r="G183">
        <v>3</v>
      </c>
      <c r="H183" t="s">
        <v>13</v>
      </c>
      <c r="I183" t="str">
        <f>("870829900000")</f>
        <v>870829900000</v>
      </c>
    </row>
    <row r="184" spans="1:9" x14ac:dyDescent="0.25">
      <c r="A184" t="s">
        <v>36</v>
      </c>
      <c r="B184" s="1" t="s">
        <v>218</v>
      </c>
      <c r="C184" t="s">
        <v>463</v>
      </c>
      <c r="D184" t="s">
        <v>468</v>
      </c>
      <c r="E184" t="str">
        <f>("629300D010")</f>
        <v>629300D010</v>
      </c>
      <c r="F184" t="s">
        <v>284</v>
      </c>
      <c r="G184">
        <v>7</v>
      </c>
      <c r="H184" t="s">
        <v>12</v>
      </c>
      <c r="I184" t="str">
        <f>("870899970000")</f>
        <v>870899970000</v>
      </c>
    </row>
    <row r="185" spans="1:9" x14ac:dyDescent="0.25">
      <c r="A185" t="s">
        <v>36</v>
      </c>
      <c r="B185" s="1" t="s">
        <v>218</v>
      </c>
      <c r="C185" t="s">
        <v>463</v>
      </c>
      <c r="D185" t="s">
        <v>468</v>
      </c>
      <c r="E185" t="str">
        <f>("6921102925")</f>
        <v>6921102925</v>
      </c>
      <c r="F185" t="s">
        <v>288</v>
      </c>
      <c r="G185">
        <v>2</v>
      </c>
      <c r="H185" t="s">
        <v>13</v>
      </c>
      <c r="I185" t="str">
        <f>("392630000000")</f>
        <v>392630000000</v>
      </c>
    </row>
    <row r="186" spans="1:9" x14ac:dyDescent="0.25">
      <c r="A186" t="s">
        <v>36</v>
      </c>
      <c r="B186" s="1" t="s">
        <v>218</v>
      </c>
      <c r="C186" t="s">
        <v>463</v>
      </c>
      <c r="D186" t="s">
        <v>468</v>
      </c>
      <c r="E186" t="str">
        <f>("7575602040")</f>
        <v>7575602040</v>
      </c>
      <c r="F186" t="s">
        <v>291</v>
      </c>
      <c r="G186">
        <v>5</v>
      </c>
      <c r="H186" t="s">
        <v>13</v>
      </c>
      <c r="I186" t="str">
        <f>("392630000000")</f>
        <v>392630000000</v>
      </c>
    </row>
    <row r="187" spans="1:9" x14ac:dyDescent="0.25">
      <c r="A187" t="s">
        <v>36</v>
      </c>
      <c r="B187" s="1" t="s">
        <v>218</v>
      </c>
      <c r="C187" t="s">
        <v>463</v>
      </c>
      <c r="D187" t="s">
        <v>468</v>
      </c>
      <c r="E187" t="str">
        <f>("7576202040")</f>
        <v>7576202040</v>
      </c>
      <c r="F187" t="s">
        <v>292</v>
      </c>
      <c r="G187">
        <v>4</v>
      </c>
      <c r="H187" t="s">
        <v>13</v>
      </c>
      <c r="I187" t="str">
        <f>("392630000000")</f>
        <v>392630000000</v>
      </c>
    </row>
    <row r="188" spans="1:9" x14ac:dyDescent="0.25">
      <c r="A188" t="s">
        <v>36</v>
      </c>
      <c r="B188" s="1" t="s">
        <v>218</v>
      </c>
      <c r="C188" t="s">
        <v>463</v>
      </c>
      <c r="D188" t="s">
        <v>468</v>
      </c>
      <c r="E188" t="str">
        <f>("7662102180")</f>
        <v>7662102180</v>
      </c>
      <c r="F188" t="s">
        <v>293</v>
      </c>
      <c r="G188">
        <v>2</v>
      </c>
      <c r="H188" t="s">
        <v>13</v>
      </c>
      <c r="I188" t="str">
        <f>("870829900000")</f>
        <v>870829900000</v>
      </c>
    </row>
    <row r="189" spans="1:9" x14ac:dyDescent="0.25">
      <c r="A189" t="s">
        <v>36</v>
      </c>
      <c r="B189" s="1" t="s">
        <v>218</v>
      </c>
      <c r="C189" t="s">
        <v>463</v>
      </c>
      <c r="D189" t="s">
        <v>468</v>
      </c>
      <c r="E189" t="str">
        <f>("7662502360")</f>
        <v>7662502360</v>
      </c>
      <c r="F189" t="s">
        <v>294</v>
      </c>
      <c r="G189">
        <v>2</v>
      </c>
      <c r="H189" t="s">
        <v>13</v>
      </c>
      <c r="I189" t="str">
        <f>("870829900000")</f>
        <v>870829900000</v>
      </c>
    </row>
    <row r="190" spans="1:9" x14ac:dyDescent="0.25">
      <c r="A190" t="s">
        <v>36</v>
      </c>
      <c r="B190" s="1" t="s">
        <v>218</v>
      </c>
      <c r="C190" t="s">
        <v>463</v>
      </c>
      <c r="D190" t="s">
        <v>468</v>
      </c>
      <c r="E190" t="str">
        <f>("8192002260")</f>
        <v>8192002260</v>
      </c>
      <c r="F190" t="s">
        <v>204</v>
      </c>
      <c r="G190">
        <v>2</v>
      </c>
      <c r="H190" t="s">
        <v>13</v>
      </c>
      <c r="I190" t="str">
        <f>("870829900000")</f>
        <v>870829900000</v>
      </c>
    </row>
    <row r="191" spans="1:9" x14ac:dyDescent="0.25">
      <c r="A191" t="s">
        <v>36</v>
      </c>
      <c r="B191" s="1" t="s">
        <v>218</v>
      </c>
      <c r="C191" t="s">
        <v>463</v>
      </c>
      <c r="D191" t="s">
        <v>468</v>
      </c>
      <c r="E191" t="str">
        <f>("8274102090")</f>
        <v>8274102090</v>
      </c>
      <c r="F191" t="s">
        <v>299</v>
      </c>
      <c r="G191">
        <v>2</v>
      </c>
      <c r="H191" t="s">
        <v>18</v>
      </c>
      <c r="I191" t="str">
        <f>("853890990000")</f>
        <v>853890990000</v>
      </c>
    </row>
    <row r="192" spans="1:9" x14ac:dyDescent="0.25">
      <c r="A192" t="s">
        <v>36</v>
      </c>
      <c r="B192" s="1" t="s">
        <v>218</v>
      </c>
      <c r="C192" t="s">
        <v>463</v>
      </c>
      <c r="D192" t="s">
        <v>468</v>
      </c>
      <c r="E192" t="str">
        <f>("852800W050")</f>
        <v>852800W050</v>
      </c>
      <c r="F192" t="s">
        <v>300</v>
      </c>
      <c r="G192">
        <v>5</v>
      </c>
      <c r="H192" t="s">
        <v>6</v>
      </c>
      <c r="I192" t="str">
        <f>("842490800000")</f>
        <v>842490800000</v>
      </c>
    </row>
    <row r="193" spans="1:9" x14ac:dyDescent="0.25">
      <c r="A193" t="s">
        <v>36</v>
      </c>
      <c r="B193" s="1" t="s">
        <v>218</v>
      </c>
      <c r="C193" t="s">
        <v>463</v>
      </c>
      <c r="D193" t="s">
        <v>468</v>
      </c>
      <c r="E193" t="str">
        <f>("8791502925")</f>
        <v>8791502925</v>
      </c>
      <c r="F193" t="s">
        <v>206</v>
      </c>
      <c r="G193">
        <v>2</v>
      </c>
      <c r="H193" t="s">
        <v>8</v>
      </c>
      <c r="I193" t="str">
        <f>("870829900000")</f>
        <v>870829900000</v>
      </c>
    </row>
    <row r="194" spans="1:9" x14ac:dyDescent="0.25">
      <c r="A194" t="s">
        <v>36</v>
      </c>
      <c r="B194" s="1" t="s">
        <v>218</v>
      </c>
      <c r="C194" t="s">
        <v>463</v>
      </c>
      <c r="D194" t="s">
        <v>468</v>
      </c>
      <c r="E194" t="str">
        <f>("8794502918")</f>
        <v>8794502918</v>
      </c>
      <c r="F194" t="s">
        <v>206</v>
      </c>
      <c r="G194">
        <v>4</v>
      </c>
      <c r="H194" t="s">
        <v>10</v>
      </c>
      <c r="I194" t="str">
        <f>("870829900000")</f>
        <v>870829900000</v>
      </c>
    </row>
    <row r="195" spans="1:9" x14ac:dyDescent="0.25">
      <c r="A195" t="s">
        <v>36</v>
      </c>
      <c r="B195" s="1" t="s">
        <v>303</v>
      </c>
      <c r="C195" t="s">
        <v>463</v>
      </c>
      <c r="D195" t="s">
        <v>468</v>
      </c>
      <c r="E195" t="str">
        <f>("165930Y010")</f>
        <v>165930Y010</v>
      </c>
      <c r="F195" t="s">
        <v>130</v>
      </c>
      <c r="G195">
        <v>1</v>
      </c>
      <c r="H195" t="s">
        <v>13</v>
      </c>
      <c r="I195" t="str">
        <f>("870899970000")</f>
        <v>870899970000</v>
      </c>
    </row>
    <row r="196" spans="1:9" x14ac:dyDescent="0.25">
      <c r="A196" t="s">
        <v>36</v>
      </c>
      <c r="B196" s="1" t="s">
        <v>303</v>
      </c>
      <c r="C196" t="s">
        <v>463</v>
      </c>
      <c r="D196" t="s">
        <v>468</v>
      </c>
      <c r="E196" t="str">
        <f>("165950Y010")</f>
        <v>165950Y010</v>
      </c>
      <c r="F196" t="s">
        <v>130</v>
      </c>
      <c r="G196">
        <v>1</v>
      </c>
      <c r="H196" t="s">
        <v>13</v>
      </c>
      <c r="I196" t="str">
        <f>("870899970000")</f>
        <v>870899970000</v>
      </c>
    </row>
    <row r="197" spans="1:9" x14ac:dyDescent="0.25">
      <c r="A197" t="s">
        <v>36</v>
      </c>
      <c r="B197" s="1" t="s">
        <v>303</v>
      </c>
      <c r="C197" t="s">
        <v>463</v>
      </c>
      <c r="D197" t="s">
        <v>468</v>
      </c>
      <c r="E197" t="str">
        <f>("177520R010")</f>
        <v>177520R010</v>
      </c>
      <c r="F197" t="s">
        <v>308</v>
      </c>
      <c r="G197">
        <v>1</v>
      </c>
      <c r="H197" t="s">
        <v>13</v>
      </c>
      <c r="I197" t="str">
        <f>("842199900000")</f>
        <v>842199900000</v>
      </c>
    </row>
    <row r="198" spans="1:9" x14ac:dyDescent="0.25">
      <c r="A198" t="s">
        <v>36</v>
      </c>
      <c r="B198" s="1" t="s">
        <v>303</v>
      </c>
      <c r="C198" t="s">
        <v>463</v>
      </c>
      <c r="D198" t="s">
        <v>468</v>
      </c>
      <c r="E198" t="str">
        <f>("232910D010")</f>
        <v>232910D010</v>
      </c>
      <c r="F198" t="s">
        <v>309</v>
      </c>
      <c r="G198">
        <v>1</v>
      </c>
      <c r="H198" t="s">
        <v>10</v>
      </c>
      <c r="I198" t="str">
        <f>("401699570000")</f>
        <v>401699570000</v>
      </c>
    </row>
    <row r="199" spans="1:9" x14ac:dyDescent="0.25">
      <c r="A199" t="s">
        <v>36</v>
      </c>
      <c r="B199" s="1" t="s">
        <v>303</v>
      </c>
      <c r="C199" t="s">
        <v>463</v>
      </c>
      <c r="D199" t="s">
        <v>468</v>
      </c>
      <c r="E199" t="str">
        <f>("521280F020")</f>
        <v>521280F020</v>
      </c>
      <c r="F199" t="s">
        <v>133</v>
      </c>
      <c r="G199">
        <v>1</v>
      </c>
      <c r="H199" t="s">
        <v>13</v>
      </c>
      <c r="I199" t="str">
        <f t="shared" ref="I199:I205" si="5">("870810900000")</f>
        <v>870810900000</v>
      </c>
    </row>
    <row r="200" spans="1:9" x14ac:dyDescent="0.25">
      <c r="A200" t="s">
        <v>36</v>
      </c>
      <c r="B200" s="1" t="s">
        <v>303</v>
      </c>
      <c r="C200" t="s">
        <v>463</v>
      </c>
      <c r="D200" t="s">
        <v>468</v>
      </c>
      <c r="E200" t="str">
        <f>("52162F4010")</f>
        <v>52162F4010</v>
      </c>
      <c r="F200" t="s">
        <v>156</v>
      </c>
      <c r="G200">
        <v>1</v>
      </c>
      <c r="H200" t="s">
        <v>13</v>
      </c>
      <c r="I200" t="str">
        <f t="shared" si="5"/>
        <v>870810900000</v>
      </c>
    </row>
    <row r="201" spans="1:9" x14ac:dyDescent="0.25">
      <c r="A201" t="s">
        <v>36</v>
      </c>
      <c r="B201" s="1" t="s">
        <v>303</v>
      </c>
      <c r="C201" t="s">
        <v>463</v>
      </c>
      <c r="D201" t="s">
        <v>468</v>
      </c>
      <c r="E201" t="str">
        <f>("5219702020")</f>
        <v>5219702020</v>
      </c>
      <c r="F201" t="s">
        <v>40</v>
      </c>
      <c r="G201">
        <v>1</v>
      </c>
      <c r="H201" t="s">
        <v>6</v>
      </c>
      <c r="I201" t="str">
        <f t="shared" si="5"/>
        <v>870810900000</v>
      </c>
    </row>
    <row r="202" spans="1:9" x14ac:dyDescent="0.25">
      <c r="A202" t="s">
        <v>36</v>
      </c>
      <c r="B202" s="1" t="s">
        <v>303</v>
      </c>
      <c r="C202" t="s">
        <v>463</v>
      </c>
      <c r="D202" t="s">
        <v>468</v>
      </c>
      <c r="E202" t="str">
        <f>("525750F010")</f>
        <v>525750F010</v>
      </c>
      <c r="F202" t="s">
        <v>173</v>
      </c>
      <c r="G202">
        <v>1</v>
      </c>
      <c r="H202" t="s">
        <v>13</v>
      </c>
      <c r="I202" t="str">
        <f t="shared" si="5"/>
        <v>870810900000</v>
      </c>
    </row>
    <row r="203" spans="1:9" x14ac:dyDescent="0.25">
      <c r="A203" t="s">
        <v>36</v>
      </c>
      <c r="B203" s="1" t="s">
        <v>303</v>
      </c>
      <c r="C203" t="s">
        <v>463</v>
      </c>
      <c r="D203" t="s">
        <v>468</v>
      </c>
      <c r="E203" t="str">
        <f>("5257705010")</f>
        <v>5257705010</v>
      </c>
      <c r="F203" t="s">
        <v>173</v>
      </c>
      <c r="G203">
        <v>1</v>
      </c>
      <c r="H203" t="s">
        <v>13</v>
      </c>
      <c r="I203" t="str">
        <f t="shared" si="5"/>
        <v>870810900000</v>
      </c>
    </row>
    <row r="204" spans="1:9" x14ac:dyDescent="0.25">
      <c r="A204" t="s">
        <v>36</v>
      </c>
      <c r="B204" s="1" t="s">
        <v>303</v>
      </c>
      <c r="C204" t="s">
        <v>463</v>
      </c>
      <c r="D204" t="s">
        <v>468</v>
      </c>
      <c r="E204" t="str">
        <f>("5257805010")</f>
        <v>5257805010</v>
      </c>
      <c r="F204" t="s">
        <v>173</v>
      </c>
      <c r="G204">
        <v>1</v>
      </c>
      <c r="H204" t="s">
        <v>13</v>
      </c>
      <c r="I204" t="str">
        <f t="shared" si="5"/>
        <v>870810900000</v>
      </c>
    </row>
    <row r="205" spans="1:9" x14ac:dyDescent="0.25">
      <c r="A205" t="s">
        <v>36</v>
      </c>
      <c r="B205" s="1" t="s">
        <v>303</v>
      </c>
      <c r="C205" t="s">
        <v>463</v>
      </c>
      <c r="D205" t="s">
        <v>468</v>
      </c>
      <c r="E205" t="str">
        <f>("5259202020")</f>
        <v>5259202020</v>
      </c>
      <c r="F205" t="s">
        <v>317</v>
      </c>
      <c r="G205">
        <v>1</v>
      </c>
      <c r="H205" t="s">
        <v>13</v>
      </c>
      <c r="I205" t="str">
        <f t="shared" si="5"/>
        <v>870810900000</v>
      </c>
    </row>
    <row r="206" spans="1:9" x14ac:dyDescent="0.25">
      <c r="A206" t="s">
        <v>36</v>
      </c>
      <c r="B206" s="1" t="s">
        <v>303</v>
      </c>
      <c r="C206" t="s">
        <v>463</v>
      </c>
      <c r="D206" t="s">
        <v>468</v>
      </c>
      <c r="E206" t="str">
        <f>("532850D130")</f>
        <v>532850D130</v>
      </c>
      <c r="F206" t="s">
        <v>320</v>
      </c>
      <c r="G206">
        <v>1</v>
      </c>
      <c r="H206" t="s">
        <v>13</v>
      </c>
      <c r="I206" t="str">
        <f t="shared" ref="I206:I211" si="6">("870829900000")</f>
        <v>870829900000</v>
      </c>
    </row>
    <row r="207" spans="1:9" x14ac:dyDescent="0.25">
      <c r="A207" t="s">
        <v>36</v>
      </c>
      <c r="B207" s="1" t="s">
        <v>303</v>
      </c>
      <c r="C207" t="s">
        <v>463</v>
      </c>
      <c r="D207" t="s">
        <v>468</v>
      </c>
      <c r="E207" t="str">
        <f>("532860F050")</f>
        <v>532860F050</v>
      </c>
      <c r="F207" t="s">
        <v>320</v>
      </c>
      <c r="G207">
        <v>1</v>
      </c>
      <c r="H207" t="s">
        <v>13</v>
      </c>
      <c r="I207" t="str">
        <f t="shared" si="6"/>
        <v>870829900000</v>
      </c>
    </row>
    <row r="208" spans="1:9" x14ac:dyDescent="0.25">
      <c r="A208" t="s">
        <v>36</v>
      </c>
      <c r="B208" s="1" t="s">
        <v>303</v>
      </c>
      <c r="C208" t="s">
        <v>463</v>
      </c>
      <c r="D208" t="s">
        <v>468</v>
      </c>
      <c r="E208" t="str">
        <f>("5382502020")</f>
        <v>5382502020</v>
      </c>
      <c r="F208" t="s">
        <v>325</v>
      </c>
      <c r="G208">
        <v>1</v>
      </c>
      <c r="H208" t="s">
        <v>6</v>
      </c>
      <c r="I208" t="str">
        <f t="shared" si="6"/>
        <v>870829900000</v>
      </c>
    </row>
    <row r="209" spans="1:9" x14ac:dyDescent="0.25">
      <c r="A209" t="s">
        <v>36</v>
      </c>
      <c r="B209" s="1" t="s">
        <v>303</v>
      </c>
      <c r="C209" t="s">
        <v>463</v>
      </c>
      <c r="D209" t="s">
        <v>468</v>
      </c>
      <c r="E209" t="str">
        <f>("538510D070")</f>
        <v>538510D070</v>
      </c>
      <c r="F209" t="s">
        <v>277</v>
      </c>
      <c r="G209">
        <v>1</v>
      </c>
      <c r="H209" t="s">
        <v>13</v>
      </c>
      <c r="I209" t="str">
        <f t="shared" si="6"/>
        <v>870829900000</v>
      </c>
    </row>
    <row r="210" spans="1:9" x14ac:dyDescent="0.25">
      <c r="A210" t="s">
        <v>36</v>
      </c>
      <c r="B210" s="1" t="s">
        <v>303</v>
      </c>
      <c r="C210" t="s">
        <v>463</v>
      </c>
      <c r="D210" t="s">
        <v>468</v>
      </c>
      <c r="E210" t="str">
        <f>("5385202080")</f>
        <v>5385202080</v>
      </c>
      <c r="F210" t="s">
        <v>277</v>
      </c>
      <c r="G210">
        <v>1</v>
      </c>
      <c r="H210" t="s">
        <v>13</v>
      </c>
      <c r="I210" t="str">
        <f t="shared" si="6"/>
        <v>870829900000</v>
      </c>
    </row>
    <row r="211" spans="1:9" x14ac:dyDescent="0.25">
      <c r="A211" t="s">
        <v>36</v>
      </c>
      <c r="B211" s="1" t="s">
        <v>303</v>
      </c>
      <c r="C211" t="s">
        <v>463</v>
      </c>
      <c r="D211" t="s">
        <v>468</v>
      </c>
      <c r="E211" t="str">
        <f>("5386602020")</f>
        <v>5386602020</v>
      </c>
      <c r="F211" t="s">
        <v>326</v>
      </c>
      <c r="G211">
        <v>1</v>
      </c>
      <c r="H211" t="s">
        <v>13</v>
      </c>
      <c r="I211" t="str">
        <f t="shared" si="6"/>
        <v>870829900000</v>
      </c>
    </row>
    <row r="212" spans="1:9" x14ac:dyDescent="0.25">
      <c r="A212" t="s">
        <v>36</v>
      </c>
      <c r="B212" s="1" t="s">
        <v>303</v>
      </c>
      <c r="C212" t="s">
        <v>463</v>
      </c>
      <c r="D212" t="s">
        <v>468</v>
      </c>
      <c r="E212" t="str">
        <f>("5386702040")</f>
        <v>5386702040</v>
      </c>
      <c r="F212" t="s">
        <v>326</v>
      </c>
      <c r="G212">
        <v>1</v>
      </c>
      <c r="H212" t="s">
        <v>13</v>
      </c>
      <c r="I212" t="str">
        <f>("401699570000")</f>
        <v>401699570000</v>
      </c>
    </row>
    <row r="213" spans="1:9" x14ac:dyDescent="0.25">
      <c r="A213" t="s">
        <v>36</v>
      </c>
      <c r="B213" s="1" t="s">
        <v>303</v>
      </c>
      <c r="C213" t="s">
        <v>463</v>
      </c>
      <c r="D213" t="s">
        <v>468</v>
      </c>
      <c r="E213" t="str">
        <f>("601170D080")</f>
        <v>601170D080</v>
      </c>
      <c r="F213" t="s">
        <v>283</v>
      </c>
      <c r="G213">
        <v>1</v>
      </c>
      <c r="H213" t="s">
        <v>6</v>
      </c>
      <c r="I213" t="str">
        <f>("870829900000")</f>
        <v>870829900000</v>
      </c>
    </row>
    <row r="214" spans="1:9" x14ac:dyDescent="0.25">
      <c r="A214" t="s">
        <v>36</v>
      </c>
      <c r="B214" s="1" t="s">
        <v>303</v>
      </c>
      <c r="C214" t="s">
        <v>463</v>
      </c>
      <c r="D214" t="s">
        <v>468</v>
      </c>
      <c r="E214" t="str">
        <f>("6293002050")</f>
        <v>6293002050</v>
      </c>
      <c r="F214" t="s">
        <v>285</v>
      </c>
      <c r="G214">
        <v>1</v>
      </c>
      <c r="H214" t="s">
        <v>6</v>
      </c>
      <c r="I214" t="str">
        <f>("870899970000")</f>
        <v>870899970000</v>
      </c>
    </row>
    <row r="215" spans="1:9" x14ac:dyDescent="0.25">
      <c r="A215" t="s">
        <v>36</v>
      </c>
      <c r="B215" s="1" t="s">
        <v>303</v>
      </c>
      <c r="C215" t="s">
        <v>463</v>
      </c>
      <c r="D215" t="s">
        <v>468</v>
      </c>
      <c r="E215" t="str">
        <f>("6784202250")</f>
        <v>6784202250</v>
      </c>
      <c r="F215" t="s">
        <v>185</v>
      </c>
      <c r="G215">
        <v>1</v>
      </c>
      <c r="H215" t="s">
        <v>13</v>
      </c>
      <c r="I215" t="str">
        <f>("870829900000")</f>
        <v>870829900000</v>
      </c>
    </row>
    <row r="216" spans="1:9" x14ac:dyDescent="0.25">
      <c r="A216" t="s">
        <v>36</v>
      </c>
      <c r="B216" s="1" t="s">
        <v>303</v>
      </c>
      <c r="C216" t="s">
        <v>463</v>
      </c>
      <c r="D216" t="s">
        <v>468</v>
      </c>
      <c r="E216" t="str">
        <f>("6920402210")</f>
        <v>6920402210</v>
      </c>
      <c r="F216" t="s">
        <v>332</v>
      </c>
      <c r="G216">
        <v>1</v>
      </c>
      <c r="H216" t="s">
        <v>13</v>
      </c>
      <c r="I216" t="str">
        <f>("830160000000")</f>
        <v>830160000000</v>
      </c>
    </row>
    <row r="217" spans="1:9" x14ac:dyDescent="0.25">
      <c r="A217" t="s">
        <v>36</v>
      </c>
      <c r="B217" s="1" t="s">
        <v>303</v>
      </c>
      <c r="C217" t="s">
        <v>463</v>
      </c>
      <c r="D217" t="s">
        <v>468</v>
      </c>
      <c r="E217" t="str">
        <f>("6921702942")</f>
        <v>6921702942</v>
      </c>
      <c r="F217" t="s">
        <v>334</v>
      </c>
      <c r="G217">
        <v>1</v>
      </c>
      <c r="H217" t="s">
        <v>13</v>
      </c>
      <c r="I217" t="str">
        <f>("392630000000")</f>
        <v>392630000000</v>
      </c>
    </row>
    <row r="218" spans="1:9" x14ac:dyDescent="0.25">
      <c r="A218" t="s">
        <v>36</v>
      </c>
      <c r="B218" s="1" t="s">
        <v>303</v>
      </c>
      <c r="C218" t="s">
        <v>463</v>
      </c>
      <c r="D218" t="s">
        <v>468</v>
      </c>
      <c r="E218" t="str">
        <f>("692410D030")</f>
        <v>692410D030</v>
      </c>
      <c r="F218" t="s">
        <v>335</v>
      </c>
      <c r="G218">
        <v>1</v>
      </c>
      <c r="H218" t="s">
        <v>7</v>
      </c>
      <c r="I218" t="str">
        <f>("392630000000")</f>
        <v>392630000000</v>
      </c>
    </row>
    <row r="219" spans="1:9" x14ac:dyDescent="0.25">
      <c r="A219" t="s">
        <v>36</v>
      </c>
      <c r="B219" s="1" t="s">
        <v>303</v>
      </c>
      <c r="C219" t="s">
        <v>463</v>
      </c>
      <c r="D219" t="s">
        <v>468</v>
      </c>
      <c r="E219" t="str">
        <f>("7432002640B1")</f>
        <v>7432002640B1</v>
      </c>
      <c r="F219" t="s">
        <v>337</v>
      </c>
      <c r="G219">
        <v>1</v>
      </c>
      <c r="H219" t="s">
        <v>13</v>
      </c>
      <c r="I219" t="str">
        <f>("870829900000")</f>
        <v>870829900000</v>
      </c>
    </row>
    <row r="220" spans="1:9" x14ac:dyDescent="0.25">
      <c r="A220" t="s">
        <v>36</v>
      </c>
      <c r="B220" s="1" t="s">
        <v>303</v>
      </c>
      <c r="C220" t="s">
        <v>463</v>
      </c>
      <c r="D220" t="s">
        <v>468</v>
      </c>
      <c r="E220" t="str">
        <f>("7461002170B0")</f>
        <v>7461002170B0</v>
      </c>
      <c r="F220" t="s">
        <v>338</v>
      </c>
      <c r="G220">
        <v>1</v>
      </c>
      <c r="H220" t="s">
        <v>13</v>
      </c>
      <c r="I220" t="str">
        <f>("392630000000")</f>
        <v>392630000000</v>
      </c>
    </row>
    <row r="221" spans="1:9" x14ac:dyDescent="0.25">
      <c r="A221" t="s">
        <v>36</v>
      </c>
      <c r="B221" s="1" t="s">
        <v>303</v>
      </c>
      <c r="C221" t="s">
        <v>463</v>
      </c>
      <c r="D221" t="s">
        <v>468</v>
      </c>
      <c r="E221" t="str">
        <f>("757520D010")</f>
        <v>757520D010</v>
      </c>
      <c r="F221" t="s">
        <v>291</v>
      </c>
      <c r="G221">
        <v>1</v>
      </c>
      <c r="H221" t="s">
        <v>6</v>
      </c>
      <c r="I221" t="str">
        <f>("392630000000")</f>
        <v>392630000000</v>
      </c>
    </row>
    <row r="222" spans="1:9" x14ac:dyDescent="0.25">
      <c r="A222" t="s">
        <v>36</v>
      </c>
      <c r="B222" s="1" t="s">
        <v>303</v>
      </c>
      <c r="C222" t="s">
        <v>463</v>
      </c>
      <c r="D222" t="s">
        <v>468</v>
      </c>
      <c r="E222" t="str">
        <f>("7575502010")</f>
        <v>7575502010</v>
      </c>
      <c r="F222" t="s">
        <v>291</v>
      </c>
      <c r="G222">
        <v>1</v>
      </c>
      <c r="H222" t="s">
        <v>6</v>
      </c>
      <c r="I222" t="str">
        <f>("392630000000")</f>
        <v>392630000000</v>
      </c>
    </row>
    <row r="223" spans="1:9" x14ac:dyDescent="0.25">
      <c r="A223" t="s">
        <v>36</v>
      </c>
      <c r="B223" s="1" t="s">
        <v>303</v>
      </c>
      <c r="C223" t="s">
        <v>463</v>
      </c>
      <c r="D223" t="s">
        <v>468</v>
      </c>
      <c r="E223" t="str">
        <f>("7662502340")</f>
        <v>7662502340</v>
      </c>
      <c r="F223" t="s">
        <v>294</v>
      </c>
      <c r="G223">
        <v>1</v>
      </c>
      <c r="H223" t="s">
        <v>13</v>
      </c>
      <c r="I223" t="str">
        <f>("870829900000")</f>
        <v>870829900000</v>
      </c>
    </row>
    <row r="224" spans="1:9" x14ac:dyDescent="0.25">
      <c r="A224" t="s">
        <v>36</v>
      </c>
      <c r="B224" s="1" t="s">
        <v>303</v>
      </c>
      <c r="C224" t="s">
        <v>463</v>
      </c>
      <c r="D224" t="s">
        <v>468</v>
      </c>
      <c r="E224" t="str">
        <f>("7662602340")</f>
        <v>7662602340</v>
      </c>
      <c r="F224" t="s">
        <v>294</v>
      </c>
      <c r="G224">
        <v>1</v>
      </c>
      <c r="H224" t="s">
        <v>13</v>
      </c>
      <c r="I224" t="str">
        <f>("870829900000")</f>
        <v>870829900000</v>
      </c>
    </row>
    <row r="225" spans="1:9" x14ac:dyDescent="0.25">
      <c r="A225" t="s">
        <v>36</v>
      </c>
      <c r="B225" s="1" t="s">
        <v>303</v>
      </c>
      <c r="C225" t="s">
        <v>463</v>
      </c>
      <c r="D225" t="s">
        <v>468</v>
      </c>
      <c r="E225" t="str">
        <f>("766260F010")</f>
        <v>766260F010</v>
      </c>
      <c r="F225" t="s">
        <v>294</v>
      </c>
      <c r="G225">
        <v>1</v>
      </c>
      <c r="H225" t="s">
        <v>13</v>
      </c>
      <c r="I225" t="str">
        <f>("870829900000")</f>
        <v>870829900000</v>
      </c>
    </row>
    <row r="226" spans="1:9" x14ac:dyDescent="0.25">
      <c r="A226" t="s">
        <v>36</v>
      </c>
      <c r="B226" s="1" t="s">
        <v>303</v>
      </c>
      <c r="C226" t="s">
        <v>463</v>
      </c>
      <c r="D226" t="s">
        <v>468</v>
      </c>
      <c r="E226" t="str">
        <f>("7729102090")</f>
        <v>7729102090</v>
      </c>
      <c r="F226" t="s">
        <v>349</v>
      </c>
      <c r="G226">
        <v>1</v>
      </c>
      <c r="H226" t="s">
        <v>21</v>
      </c>
      <c r="I226" t="str">
        <f>("401699570000")</f>
        <v>401699570000</v>
      </c>
    </row>
    <row r="227" spans="1:9" x14ac:dyDescent="0.25">
      <c r="A227" t="s">
        <v>36</v>
      </c>
      <c r="B227" s="1" t="s">
        <v>303</v>
      </c>
      <c r="C227" t="s">
        <v>463</v>
      </c>
      <c r="D227" t="s">
        <v>468</v>
      </c>
      <c r="E227" t="str">
        <f>("773770D060")</f>
        <v>773770D060</v>
      </c>
      <c r="F227" t="s">
        <v>350</v>
      </c>
      <c r="G227">
        <v>1</v>
      </c>
      <c r="H227" t="s">
        <v>9</v>
      </c>
      <c r="I227" t="str">
        <f>("870899970000")</f>
        <v>870899970000</v>
      </c>
    </row>
    <row r="228" spans="1:9" x14ac:dyDescent="0.25">
      <c r="A228" t="s">
        <v>36</v>
      </c>
      <c r="B228" s="1" t="s">
        <v>303</v>
      </c>
      <c r="C228" t="s">
        <v>463</v>
      </c>
      <c r="D228" t="s">
        <v>468</v>
      </c>
      <c r="E228" t="str">
        <f>("8148202360")</f>
        <v>8148202360</v>
      </c>
      <c r="F228" t="s">
        <v>203</v>
      </c>
      <c r="G228">
        <v>1</v>
      </c>
      <c r="H228" t="s">
        <v>13</v>
      </c>
      <c r="I228" t="str">
        <f>("851290900000")</f>
        <v>851290900000</v>
      </c>
    </row>
    <row r="229" spans="1:9" x14ac:dyDescent="0.25">
      <c r="A229" t="s">
        <v>36</v>
      </c>
      <c r="B229" s="1" t="s">
        <v>303</v>
      </c>
      <c r="C229" t="s">
        <v>463</v>
      </c>
      <c r="D229" t="s">
        <v>468</v>
      </c>
      <c r="E229" t="str">
        <f>("814820F060")</f>
        <v>814820F060</v>
      </c>
      <c r="F229" t="s">
        <v>203</v>
      </c>
      <c r="G229">
        <v>1</v>
      </c>
      <c r="H229" t="s">
        <v>13</v>
      </c>
      <c r="I229" t="str">
        <f>("851290900000")</f>
        <v>851290900000</v>
      </c>
    </row>
    <row r="230" spans="1:9" x14ac:dyDescent="0.25">
      <c r="A230" t="s">
        <v>36</v>
      </c>
      <c r="B230" s="1" t="s">
        <v>303</v>
      </c>
      <c r="C230" t="s">
        <v>463</v>
      </c>
      <c r="D230" t="s">
        <v>468</v>
      </c>
      <c r="E230" t="str">
        <f>("8161112580")</f>
        <v>8161112580</v>
      </c>
      <c r="F230" t="s">
        <v>351</v>
      </c>
      <c r="G230">
        <v>1</v>
      </c>
      <c r="H230" t="s">
        <v>7</v>
      </c>
      <c r="I230" t="str">
        <f>("851290900000")</f>
        <v>851290900000</v>
      </c>
    </row>
    <row r="231" spans="1:9" x14ac:dyDescent="0.25">
      <c r="A231" t="s">
        <v>36</v>
      </c>
      <c r="B231" s="1" t="s">
        <v>303</v>
      </c>
      <c r="C231" t="s">
        <v>463</v>
      </c>
      <c r="D231" t="s">
        <v>468</v>
      </c>
      <c r="E231" t="str">
        <f>("826620D120")</f>
        <v>826620D120</v>
      </c>
      <c r="F231" t="s">
        <v>352</v>
      </c>
      <c r="G231">
        <v>1</v>
      </c>
      <c r="H231" t="s">
        <v>18</v>
      </c>
      <c r="I231" t="str">
        <f>("870899970000")</f>
        <v>870899970000</v>
      </c>
    </row>
    <row r="232" spans="1:9" x14ac:dyDescent="0.25">
      <c r="A232" t="s">
        <v>36</v>
      </c>
      <c r="B232" s="1" t="s">
        <v>303</v>
      </c>
      <c r="C232" t="s">
        <v>463</v>
      </c>
      <c r="D232" t="s">
        <v>468</v>
      </c>
      <c r="E232" t="str">
        <f>("8504509901")</f>
        <v>8504509901</v>
      </c>
      <c r="F232" t="s">
        <v>353</v>
      </c>
      <c r="G232">
        <v>1</v>
      </c>
      <c r="H232" t="s">
        <v>6</v>
      </c>
      <c r="I232" t="str">
        <f>("842490800000")</f>
        <v>842490800000</v>
      </c>
    </row>
    <row r="233" spans="1:9" x14ac:dyDescent="0.25">
      <c r="A233" t="s">
        <v>36</v>
      </c>
      <c r="B233" s="1" t="s">
        <v>303</v>
      </c>
      <c r="C233" t="s">
        <v>463</v>
      </c>
      <c r="D233" t="s">
        <v>468</v>
      </c>
      <c r="E233" t="str">
        <f>("852920F010")</f>
        <v>852920F010</v>
      </c>
      <c r="F233" t="s">
        <v>355</v>
      </c>
      <c r="G233">
        <v>1</v>
      </c>
      <c r="H233" t="s">
        <v>13</v>
      </c>
      <c r="I233" t="str">
        <f>("851290900000")</f>
        <v>851290900000</v>
      </c>
    </row>
    <row r="234" spans="1:9" x14ac:dyDescent="0.25">
      <c r="A234" t="s">
        <v>36</v>
      </c>
      <c r="B234" s="1" t="s">
        <v>303</v>
      </c>
      <c r="C234" t="s">
        <v>463</v>
      </c>
      <c r="D234" t="s">
        <v>468</v>
      </c>
      <c r="E234" t="str">
        <f>("853300D050")</f>
        <v>853300D050</v>
      </c>
      <c r="F234" t="s">
        <v>302</v>
      </c>
      <c r="G234">
        <v>1</v>
      </c>
      <c r="H234" t="s">
        <v>19</v>
      </c>
      <c r="I234" t="str">
        <f>("842490800000")</f>
        <v>842490800000</v>
      </c>
    </row>
    <row r="235" spans="1:9" x14ac:dyDescent="0.25">
      <c r="A235" t="s">
        <v>36</v>
      </c>
      <c r="B235" s="1" t="s">
        <v>303</v>
      </c>
      <c r="C235" t="s">
        <v>463</v>
      </c>
      <c r="D235" t="s">
        <v>468</v>
      </c>
      <c r="E235" t="str">
        <f>("853300F011")</f>
        <v>853300F011</v>
      </c>
      <c r="F235" t="s">
        <v>302</v>
      </c>
      <c r="G235">
        <v>1</v>
      </c>
      <c r="H235" t="s">
        <v>19</v>
      </c>
      <c r="I235" t="str">
        <f>("842490800000")</f>
        <v>842490800000</v>
      </c>
    </row>
    <row r="236" spans="1:9" x14ac:dyDescent="0.25">
      <c r="A236" t="s">
        <v>36</v>
      </c>
      <c r="B236" s="1" t="s">
        <v>303</v>
      </c>
      <c r="C236" t="s">
        <v>463</v>
      </c>
      <c r="D236" t="s">
        <v>468</v>
      </c>
      <c r="E236" t="str">
        <f>("885660D010")</f>
        <v>885660D010</v>
      </c>
      <c r="F236" t="s">
        <v>363</v>
      </c>
      <c r="G236">
        <v>1</v>
      </c>
      <c r="H236" t="s">
        <v>11</v>
      </c>
      <c r="I236" t="str">
        <f>("841590000000")</f>
        <v>841590000000</v>
      </c>
    </row>
    <row r="237" spans="1:9" x14ac:dyDescent="0.25">
      <c r="A237" t="s">
        <v>36</v>
      </c>
      <c r="B237" s="1" t="s">
        <v>303</v>
      </c>
      <c r="C237" t="s">
        <v>463</v>
      </c>
      <c r="D237" t="s">
        <v>468</v>
      </c>
      <c r="E237" t="str">
        <f>("8934802140")</f>
        <v>8934802140</v>
      </c>
      <c r="F237" t="s">
        <v>364</v>
      </c>
      <c r="G237">
        <v>1</v>
      </c>
      <c r="H237" t="s">
        <v>10</v>
      </c>
      <c r="I237" t="str">
        <f>("392690970000")</f>
        <v>392690970000</v>
      </c>
    </row>
    <row r="238" spans="1:9" x14ac:dyDescent="0.25">
      <c r="A238" t="s">
        <v>36</v>
      </c>
      <c r="B238" s="1" t="s">
        <v>369</v>
      </c>
      <c r="C238" t="s">
        <v>445</v>
      </c>
      <c r="D238" t="s">
        <v>470</v>
      </c>
      <c r="E238" t="str">
        <f>("9038513009")</f>
        <v>9038513009</v>
      </c>
      <c r="F238" t="s">
        <v>371</v>
      </c>
      <c r="G238">
        <v>50</v>
      </c>
      <c r="H238" t="s">
        <v>7</v>
      </c>
      <c r="I238" t="str">
        <f>("401699570000")</f>
        <v>401699570000</v>
      </c>
    </row>
    <row r="239" spans="1:9" x14ac:dyDescent="0.25">
      <c r="A239" t="s">
        <v>36</v>
      </c>
      <c r="B239" s="1" t="s">
        <v>369</v>
      </c>
      <c r="C239" t="s">
        <v>445</v>
      </c>
      <c r="D239" t="s">
        <v>470</v>
      </c>
      <c r="E239" t="str">
        <f>("9038511021")</f>
        <v>9038511021</v>
      </c>
      <c r="F239" t="s">
        <v>371</v>
      </c>
      <c r="G239">
        <v>50</v>
      </c>
      <c r="H239" t="s">
        <v>7</v>
      </c>
      <c r="I239" t="str">
        <f>("401699570000")</f>
        <v>401699570000</v>
      </c>
    </row>
    <row r="240" spans="1:9" x14ac:dyDescent="0.25">
      <c r="A240" t="s">
        <v>36</v>
      </c>
      <c r="B240" s="1" t="s">
        <v>369</v>
      </c>
      <c r="C240" t="s">
        <v>445</v>
      </c>
      <c r="D240" t="s">
        <v>470</v>
      </c>
      <c r="E240" t="str">
        <f>("9038519003")</f>
        <v>9038519003</v>
      </c>
      <c r="F240" t="s">
        <v>371</v>
      </c>
      <c r="G240">
        <v>100</v>
      </c>
      <c r="H240" t="s">
        <v>7</v>
      </c>
      <c r="I240" t="str">
        <f>("392690970000")</f>
        <v>392690970000</v>
      </c>
    </row>
    <row r="241" spans="1:9" x14ac:dyDescent="0.25">
      <c r="A241" t="s">
        <v>36</v>
      </c>
      <c r="B241" s="1" t="s">
        <v>369</v>
      </c>
      <c r="C241" t="s">
        <v>445</v>
      </c>
      <c r="D241" t="s">
        <v>470</v>
      </c>
      <c r="E241" t="str">
        <f>("9038518021")</f>
        <v>9038518021</v>
      </c>
      <c r="F241" t="s">
        <v>371</v>
      </c>
      <c r="G241">
        <v>50</v>
      </c>
      <c r="H241" t="s">
        <v>7</v>
      </c>
      <c r="I241" t="str">
        <f>("401699570000")</f>
        <v>401699570000</v>
      </c>
    </row>
    <row r="242" spans="1:9" x14ac:dyDescent="0.25">
      <c r="A242" t="s">
        <v>36</v>
      </c>
      <c r="B242" s="1" t="s">
        <v>369</v>
      </c>
      <c r="C242" t="s">
        <v>445</v>
      </c>
      <c r="D242" t="s">
        <v>470</v>
      </c>
      <c r="E242" t="str">
        <f>("4744760010")</f>
        <v>4744760010</v>
      </c>
      <c r="F242" t="s">
        <v>376</v>
      </c>
      <c r="G242">
        <v>10</v>
      </c>
      <c r="H242" t="s">
        <v>7</v>
      </c>
      <c r="I242" t="str">
        <f>("731829000000")</f>
        <v>731829000000</v>
      </c>
    </row>
    <row r="243" spans="1:9" x14ac:dyDescent="0.25">
      <c r="A243" t="s">
        <v>36</v>
      </c>
      <c r="B243" s="1" t="s">
        <v>369</v>
      </c>
      <c r="C243" t="s">
        <v>445</v>
      </c>
      <c r="D243" t="s">
        <v>470</v>
      </c>
      <c r="E243" t="str">
        <f>("9050618031")</f>
        <v>9050618031</v>
      </c>
      <c r="F243" t="s">
        <v>58</v>
      </c>
      <c r="G243">
        <v>10</v>
      </c>
      <c r="H243" t="s">
        <v>7</v>
      </c>
      <c r="I243" t="str">
        <f>("732020850000")</f>
        <v>732020850000</v>
      </c>
    </row>
    <row r="244" spans="1:9" x14ac:dyDescent="0.25">
      <c r="A244" t="s">
        <v>36</v>
      </c>
      <c r="B244" s="1" t="s">
        <v>369</v>
      </c>
      <c r="C244" t="s">
        <v>445</v>
      </c>
      <c r="D244" t="s">
        <v>470</v>
      </c>
      <c r="E244" t="str">
        <f>("9050120012")</f>
        <v>9050120012</v>
      </c>
      <c r="F244" t="s">
        <v>58</v>
      </c>
      <c r="G244">
        <v>10</v>
      </c>
      <c r="H244" t="s">
        <v>7</v>
      </c>
      <c r="I244" t="str">
        <f>("732020810000")</f>
        <v>732020810000</v>
      </c>
    </row>
    <row r="245" spans="1:9" x14ac:dyDescent="0.25">
      <c r="A245" t="s">
        <v>36</v>
      </c>
      <c r="B245" s="1" t="s">
        <v>369</v>
      </c>
      <c r="C245" t="s">
        <v>445</v>
      </c>
      <c r="D245" t="s">
        <v>470</v>
      </c>
      <c r="E245" t="str">
        <f>("4744930020")</f>
        <v>4744930020</v>
      </c>
      <c r="F245" t="s">
        <v>85</v>
      </c>
      <c r="G245">
        <v>10</v>
      </c>
      <c r="H245" t="s">
        <v>7</v>
      </c>
      <c r="I245" t="str">
        <f>("732690980000")</f>
        <v>732690980000</v>
      </c>
    </row>
    <row r="246" spans="1:9" x14ac:dyDescent="0.25">
      <c r="A246" t="s">
        <v>36</v>
      </c>
      <c r="B246" s="1" t="s">
        <v>369</v>
      </c>
      <c r="C246" t="s">
        <v>445</v>
      </c>
      <c r="D246" t="s">
        <v>470</v>
      </c>
      <c r="E246" t="str">
        <f>("4850960040")</f>
        <v>4850960040</v>
      </c>
      <c r="F246" t="s">
        <v>378</v>
      </c>
      <c r="G246">
        <v>4</v>
      </c>
      <c r="H246" t="s">
        <v>7</v>
      </c>
      <c r="I246" t="str">
        <f>("870899970000")</f>
        <v>870899970000</v>
      </c>
    </row>
    <row r="247" spans="1:9" x14ac:dyDescent="0.25">
      <c r="A247" t="s">
        <v>36</v>
      </c>
      <c r="B247" s="1" t="s">
        <v>369</v>
      </c>
      <c r="C247" t="s">
        <v>445</v>
      </c>
      <c r="D247" t="s">
        <v>470</v>
      </c>
      <c r="E247" t="str">
        <f>("4881526020")</f>
        <v>4881526020</v>
      </c>
      <c r="F247" t="s">
        <v>380</v>
      </c>
      <c r="G247">
        <v>19</v>
      </c>
      <c r="H247" t="s">
        <v>7</v>
      </c>
      <c r="I247" t="str">
        <f>("401699570000")</f>
        <v>401699570000</v>
      </c>
    </row>
    <row r="248" spans="1:9" x14ac:dyDescent="0.25">
      <c r="A248" t="s">
        <v>36</v>
      </c>
      <c r="B248" s="1" t="s">
        <v>369</v>
      </c>
      <c r="C248" t="s">
        <v>445</v>
      </c>
      <c r="D248" t="s">
        <v>470</v>
      </c>
      <c r="E248" t="str">
        <f>("4881730010")</f>
        <v>4881730010</v>
      </c>
      <c r="F248" t="s">
        <v>92</v>
      </c>
      <c r="G248">
        <v>50</v>
      </c>
      <c r="H248" t="s">
        <v>7</v>
      </c>
      <c r="I248" t="str">
        <f>("401699570000")</f>
        <v>401699570000</v>
      </c>
    </row>
    <row r="249" spans="1:9" x14ac:dyDescent="0.25">
      <c r="A249" t="s">
        <v>36</v>
      </c>
      <c r="B249" s="1" t="s">
        <v>369</v>
      </c>
      <c r="C249" t="s">
        <v>445</v>
      </c>
      <c r="D249" t="s">
        <v>470</v>
      </c>
      <c r="E249" t="str">
        <f>("2737075060")</f>
        <v>2737075060</v>
      </c>
      <c r="F249" t="s">
        <v>381</v>
      </c>
      <c r="G249">
        <v>2</v>
      </c>
      <c r="H249" t="s">
        <v>7</v>
      </c>
      <c r="I249" t="str">
        <f>("854520000000")</f>
        <v>854520000000</v>
      </c>
    </row>
    <row r="250" spans="1:9" x14ac:dyDescent="0.25">
      <c r="A250" t="s">
        <v>36</v>
      </c>
      <c r="B250" s="1" t="s">
        <v>382</v>
      </c>
      <c r="C250" t="s">
        <v>464</v>
      </c>
      <c r="D250" t="s">
        <v>468</v>
      </c>
      <c r="E250" t="str">
        <f>("520300D050")</f>
        <v>520300D050</v>
      </c>
      <c r="F250" t="s">
        <v>225</v>
      </c>
      <c r="G250">
        <v>8</v>
      </c>
      <c r="H250" t="s">
        <v>8</v>
      </c>
      <c r="I250" t="str">
        <f t="shared" ref="I250:I258" si="7">("870810900000")</f>
        <v>870810900000</v>
      </c>
    </row>
    <row r="251" spans="1:9" x14ac:dyDescent="0.25">
      <c r="A251" t="s">
        <v>36</v>
      </c>
      <c r="B251" s="1" t="s">
        <v>382</v>
      </c>
      <c r="C251" t="s">
        <v>464</v>
      </c>
      <c r="D251" t="s">
        <v>468</v>
      </c>
      <c r="E251" t="str">
        <f>("5203052010")</f>
        <v>5203052010</v>
      </c>
      <c r="F251" t="s">
        <v>383</v>
      </c>
      <c r="G251">
        <v>6</v>
      </c>
      <c r="H251" t="s">
        <v>7</v>
      </c>
      <c r="I251" t="str">
        <f t="shared" si="7"/>
        <v>870810900000</v>
      </c>
    </row>
    <row r="252" spans="1:9" x14ac:dyDescent="0.25">
      <c r="A252" t="s">
        <v>36</v>
      </c>
      <c r="B252" s="1" t="s">
        <v>382</v>
      </c>
      <c r="C252" t="s">
        <v>464</v>
      </c>
      <c r="D252" t="s">
        <v>468</v>
      </c>
      <c r="E252" t="str">
        <f>("525350H040")</f>
        <v>525350H040</v>
      </c>
      <c r="F252" t="s">
        <v>171</v>
      </c>
      <c r="G252">
        <v>11</v>
      </c>
      <c r="H252" t="s">
        <v>11</v>
      </c>
      <c r="I252" t="str">
        <f t="shared" si="7"/>
        <v>870810900000</v>
      </c>
    </row>
    <row r="253" spans="1:9" x14ac:dyDescent="0.25">
      <c r="A253" t="s">
        <v>36</v>
      </c>
      <c r="B253" s="1" t="s">
        <v>382</v>
      </c>
      <c r="C253" t="s">
        <v>464</v>
      </c>
      <c r="D253" t="s">
        <v>468</v>
      </c>
      <c r="E253" t="str">
        <f>("525750D030")</f>
        <v>525750D030</v>
      </c>
      <c r="F253" t="s">
        <v>173</v>
      </c>
      <c r="G253">
        <v>30</v>
      </c>
      <c r="H253" t="s">
        <v>13</v>
      </c>
      <c r="I253" t="str">
        <f t="shared" si="7"/>
        <v>870810900000</v>
      </c>
    </row>
    <row r="254" spans="1:9" x14ac:dyDescent="0.25">
      <c r="A254" t="s">
        <v>36</v>
      </c>
      <c r="B254" s="1" t="s">
        <v>382</v>
      </c>
      <c r="C254" t="s">
        <v>464</v>
      </c>
      <c r="D254" t="s">
        <v>468</v>
      </c>
      <c r="E254" t="str">
        <f>("525750D130")</f>
        <v>525750D130</v>
      </c>
      <c r="F254" t="s">
        <v>173</v>
      </c>
      <c r="G254">
        <v>20</v>
      </c>
      <c r="H254" t="s">
        <v>13</v>
      </c>
      <c r="I254" t="str">
        <f t="shared" si="7"/>
        <v>870810900000</v>
      </c>
    </row>
    <row r="255" spans="1:9" x14ac:dyDescent="0.25">
      <c r="A255" t="s">
        <v>36</v>
      </c>
      <c r="B255" s="1" t="s">
        <v>382</v>
      </c>
      <c r="C255" t="s">
        <v>464</v>
      </c>
      <c r="D255" t="s">
        <v>468</v>
      </c>
      <c r="E255" t="str">
        <f>("525750D460")</f>
        <v>525750D460</v>
      </c>
      <c r="F255" t="s">
        <v>173</v>
      </c>
      <c r="G255">
        <v>5</v>
      </c>
      <c r="H255" t="s">
        <v>13</v>
      </c>
      <c r="I255" t="str">
        <f t="shared" si="7"/>
        <v>870810900000</v>
      </c>
    </row>
    <row r="256" spans="1:9" x14ac:dyDescent="0.25">
      <c r="A256" t="s">
        <v>36</v>
      </c>
      <c r="B256" s="1" t="s">
        <v>382</v>
      </c>
      <c r="C256" t="s">
        <v>464</v>
      </c>
      <c r="D256" t="s">
        <v>468</v>
      </c>
      <c r="E256" t="str">
        <f>("525750H031")</f>
        <v>525750H031</v>
      </c>
      <c r="F256" t="s">
        <v>173</v>
      </c>
      <c r="G256">
        <v>4</v>
      </c>
      <c r="H256" t="s">
        <v>11</v>
      </c>
      <c r="I256" t="str">
        <f t="shared" si="7"/>
        <v>870810900000</v>
      </c>
    </row>
    <row r="257" spans="1:9" x14ac:dyDescent="0.25">
      <c r="A257" t="s">
        <v>36</v>
      </c>
      <c r="B257" s="1" t="s">
        <v>382</v>
      </c>
      <c r="C257" t="s">
        <v>464</v>
      </c>
      <c r="D257" t="s">
        <v>468</v>
      </c>
      <c r="E257" t="str">
        <f>("525760D450")</f>
        <v>525760D450</v>
      </c>
      <c r="F257" t="s">
        <v>173</v>
      </c>
      <c r="G257">
        <v>20</v>
      </c>
      <c r="H257" t="s">
        <v>13</v>
      </c>
      <c r="I257" t="str">
        <f t="shared" si="7"/>
        <v>870810900000</v>
      </c>
    </row>
    <row r="258" spans="1:9" x14ac:dyDescent="0.25">
      <c r="A258" t="s">
        <v>36</v>
      </c>
      <c r="B258" s="1" t="s">
        <v>382</v>
      </c>
      <c r="C258" t="s">
        <v>464</v>
      </c>
      <c r="D258" t="s">
        <v>468</v>
      </c>
      <c r="E258" t="str">
        <f>("527520H901")</f>
        <v>527520H901</v>
      </c>
      <c r="F258" t="s">
        <v>418</v>
      </c>
      <c r="G258">
        <v>10</v>
      </c>
      <c r="H258" t="s">
        <v>11</v>
      </c>
      <c r="I258" t="str">
        <f t="shared" si="7"/>
        <v>870810900000</v>
      </c>
    </row>
    <row r="259" spans="1:9" x14ac:dyDescent="0.25">
      <c r="A259" t="s">
        <v>36</v>
      </c>
      <c r="B259" s="1" t="s">
        <v>382</v>
      </c>
      <c r="C259" t="s">
        <v>464</v>
      </c>
      <c r="D259" t="s">
        <v>468</v>
      </c>
      <c r="E259" t="str">
        <f>("8119352080")</f>
        <v>8119352080</v>
      </c>
      <c r="F259" t="s">
        <v>201</v>
      </c>
      <c r="G259">
        <v>3</v>
      </c>
      <c r="H259" t="s">
        <v>7</v>
      </c>
      <c r="I259" t="str">
        <f>("851290900000")</f>
        <v>851290900000</v>
      </c>
    </row>
    <row r="260" spans="1:9" x14ac:dyDescent="0.25">
      <c r="A260" t="s">
        <v>36</v>
      </c>
      <c r="B260" s="1" t="s">
        <v>382</v>
      </c>
      <c r="C260" t="s">
        <v>464</v>
      </c>
      <c r="D260" t="s">
        <v>468</v>
      </c>
      <c r="E260" t="str">
        <f>("8148202280")</f>
        <v>8148202280</v>
      </c>
      <c r="F260" t="s">
        <v>203</v>
      </c>
      <c r="G260">
        <v>3</v>
      </c>
      <c r="H260" t="s">
        <v>13</v>
      </c>
      <c r="I260" t="str">
        <f>("851290900000")</f>
        <v>851290900000</v>
      </c>
    </row>
    <row r="261" spans="1:9" x14ac:dyDescent="0.25">
      <c r="A261" t="s">
        <v>36</v>
      </c>
      <c r="B261" s="1" t="s">
        <v>382</v>
      </c>
      <c r="C261" t="s">
        <v>464</v>
      </c>
      <c r="D261" t="s">
        <v>468</v>
      </c>
      <c r="E261" t="str">
        <f>("8191021050")</f>
        <v>8191021050</v>
      </c>
      <c r="F261" t="s">
        <v>205</v>
      </c>
      <c r="G261">
        <v>5</v>
      </c>
      <c r="H261" t="s">
        <v>7</v>
      </c>
      <c r="I261" t="str">
        <f>("870829900000")</f>
        <v>870829900000</v>
      </c>
    </row>
    <row r="262" spans="1:9" x14ac:dyDescent="0.25">
      <c r="A262" t="s">
        <v>36</v>
      </c>
      <c r="B262" s="1" t="s">
        <v>382</v>
      </c>
      <c r="C262" t="s">
        <v>464</v>
      </c>
      <c r="D262" t="s">
        <v>468</v>
      </c>
      <c r="E262" t="str">
        <f>("8791502925")</f>
        <v>8791502925</v>
      </c>
      <c r="F262" t="s">
        <v>206</v>
      </c>
      <c r="G262">
        <v>5</v>
      </c>
      <c r="H262" t="s">
        <v>8</v>
      </c>
      <c r="I262" t="str">
        <f>("870829900000")</f>
        <v>870829900000</v>
      </c>
    </row>
    <row r="263" spans="1:9" x14ac:dyDescent="0.25">
      <c r="A263" t="s">
        <v>36</v>
      </c>
      <c r="B263" s="1" t="s">
        <v>382</v>
      </c>
      <c r="C263" t="s">
        <v>464</v>
      </c>
      <c r="D263" t="s">
        <v>468</v>
      </c>
      <c r="E263" t="str">
        <f>("879150D030")</f>
        <v>879150D030</v>
      </c>
      <c r="F263" t="s">
        <v>206</v>
      </c>
      <c r="G263">
        <v>2</v>
      </c>
      <c r="H263" t="s">
        <v>11</v>
      </c>
      <c r="I263" t="str">
        <f>("870829900000")</f>
        <v>870829900000</v>
      </c>
    </row>
    <row r="264" spans="1:9" x14ac:dyDescent="0.25">
      <c r="A264" t="s">
        <v>36</v>
      </c>
      <c r="B264" s="1" t="s">
        <v>382</v>
      </c>
      <c r="C264" t="s">
        <v>464</v>
      </c>
      <c r="D264" t="s">
        <v>468</v>
      </c>
      <c r="E264" t="str">
        <f>("8794574010C1")</f>
        <v>8794574010C1</v>
      </c>
      <c r="F264" t="s">
        <v>206</v>
      </c>
      <c r="G264">
        <v>3</v>
      </c>
      <c r="H264" t="s">
        <v>7</v>
      </c>
      <c r="I264" t="str">
        <f>("870829900000")</f>
        <v>870829900000</v>
      </c>
    </row>
    <row r="265" spans="1:9" x14ac:dyDescent="0.25">
      <c r="A265" t="s">
        <v>36</v>
      </c>
      <c r="B265" s="1" t="s">
        <v>423</v>
      </c>
      <c r="C265" t="s">
        <v>465</v>
      </c>
      <c r="D265" t="s">
        <v>471</v>
      </c>
      <c r="E265" t="str">
        <f>("4241960011")</f>
        <v>4241960011</v>
      </c>
      <c r="F265" t="s">
        <v>46</v>
      </c>
      <c r="G265">
        <v>1</v>
      </c>
      <c r="H265" t="s">
        <v>7</v>
      </c>
      <c r="I265" t="str">
        <f>("731815950000")</f>
        <v>731815950000</v>
      </c>
    </row>
    <row r="266" spans="1:9" x14ac:dyDescent="0.25">
      <c r="A266" t="s">
        <v>36</v>
      </c>
      <c r="B266" s="1" t="s">
        <v>423</v>
      </c>
      <c r="C266" t="s">
        <v>465</v>
      </c>
      <c r="D266" t="s">
        <v>471</v>
      </c>
      <c r="E266" t="str">
        <f>("3336636020")</f>
        <v>3336636020</v>
      </c>
      <c r="F266" t="s">
        <v>425</v>
      </c>
      <c r="G266">
        <v>9</v>
      </c>
      <c r="H266" t="s">
        <v>7</v>
      </c>
      <c r="I266" t="str">
        <f>("732690980000")</f>
        <v>732690980000</v>
      </c>
    </row>
    <row r="267" spans="1:9" x14ac:dyDescent="0.25">
      <c r="A267" t="s">
        <v>36</v>
      </c>
      <c r="B267" s="1" t="s">
        <v>423</v>
      </c>
      <c r="C267" t="s">
        <v>465</v>
      </c>
      <c r="D267" t="s">
        <v>471</v>
      </c>
      <c r="E267" t="str">
        <f>("1375317040")</f>
        <v>1375317040</v>
      </c>
      <c r="F267" t="s">
        <v>426</v>
      </c>
      <c r="G267">
        <v>8</v>
      </c>
      <c r="H267" t="s">
        <v>7</v>
      </c>
      <c r="I267" t="str">
        <f>("840999000000")</f>
        <v>840999000000</v>
      </c>
    </row>
    <row r="268" spans="1:9" x14ac:dyDescent="0.25">
      <c r="A268" t="s">
        <v>36</v>
      </c>
      <c r="B268" s="1" t="s">
        <v>423</v>
      </c>
      <c r="C268" t="s">
        <v>465</v>
      </c>
      <c r="D268" t="s">
        <v>471</v>
      </c>
      <c r="E268" t="str">
        <f>("9031141009")</f>
        <v>9031141009</v>
      </c>
      <c r="F268" t="s">
        <v>74</v>
      </c>
      <c r="G268">
        <v>21</v>
      </c>
      <c r="H268" t="s">
        <v>7</v>
      </c>
      <c r="I268" t="str">
        <f>("401693000000")</f>
        <v>401693000000</v>
      </c>
    </row>
    <row r="269" spans="1:9" x14ac:dyDescent="0.25">
      <c r="A269" t="s">
        <v>36</v>
      </c>
      <c r="B269" s="1" t="s">
        <v>429</v>
      </c>
      <c r="C269" t="s">
        <v>465</v>
      </c>
      <c r="D269" t="s">
        <v>471</v>
      </c>
      <c r="E269" t="str">
        <f>("3336635030")</f>
        <v>3336635030</v>
      </c>
      <c r="F269" t="s">
        <v>425</v>
      </c>
      <c r="G269">
        <v>1</v>
      </c>
      <c r="H269" t="s">
        <v>7</v>
      </c>
      <c r="I269" t="str">
        <f>("732690980000")</f>
        <v>732690980000</v>
      </c>
    </row>
    <row r="270" spans="1:9" x14ac:dyDescent="0.25">
      <c r="A270" t="s">
        <v>36</v>
      </c>
      <c r="B270" s="1" t="s">
        <v>433</v>
      </c>
      <c r="C270" t="s">
        <v>445</v>
      </c>
      <c r="D270" t="s">
        <v>470</v>
      </c>
      <c r="E270" t="str">
        <f>("8533021010")</f>
        <v>8533021010</v>
      </c>
      <c r="F270" t="s">
        <v>301</v>
      </c>
      <c r="G270">
        <v>1</v>
      </c>
      <c r="H270" t="s">
        <v>7</v>
      </c>
      <c r="I270" t="str">
        <f>("842490800000")</f>
        <v>842490800000</v>
      </c>
    </row>
    <row r="271" spans="1:9" x14ac:dyDescent="0.25">
      <c r="A271" t="s">
        <v>36</v>
      </c>
      <c r="B271" s="1" t="s">
        <v>435</v>
      </c>
      <c r="C271" t="s">
        <v>445</v>
      </c>
      <c r="D271" t="s">
        <v>470</v>
      </c>
      <c r="E271" t="str">
        <f>("8533021010")</f>
        <v>8533021010</v>
      </c>
      <c r="F271" t="s">
        <v>301</v>
      </c>
      <c r="G271">
        <v>1</v>
      </c>
      <c r="H271" t="s">
        <v>7</v>
      </c>
      <c r="I271" t="str">
        <f>("842490800000")</f>
        <v>842490800000</v>
      </c>
    </row>
    <row r="272" spans="1:9" x14ac:dyDescent="0.25">
      <c r="A272" t="s">
        <v>36</v>
      </c>
      <c r="B272" s="1" t="s">
        <v>436</v>
      </c>
      <c r="C272" t="s">
        <v>445</v>
      </c>
      <c r="D272" t="s">
        <v>470</v>
      </c>
      <c r="E272" t="str">
        <f>("8533021010")</f>
        <v>8533021010</v>
      </c>
      <c r="F272" t="s">
        <v>301</v>
      </c>
      <c r="G272">
        <v>1</v>
      </c>
      <c r="H272" t="s">
        <v>7</v>
      </c>
      <c r="I272" t="str">
        <f>("842490800000")</f>
        <v>842490800000</v>
      </c>
    </row>
    <row r="273" spans="1:9" x14ac:dyDescent="0.25">
      <c r="A273" t="s">
        <v>38</v>
      </c>
      <c r="B273" s="1" t="s">
        <v>53</v>
      </c>
      <c r="C273" t="s">
        <v>446</v>
      </c>
      <c r="D273" t="s">
        <v>448</v>
      </c>
      <c r="E273" t="str">
        <f>("4881560170")</f>
        <v>4881560170</v>
      </c>
      <c r="F273" t="s">
        <v>92</v>
      </c>
      <c r="G273">
        <v>50</v>
      </c>
      <c r="H273" t="s">
        <v>7</v>
      </c>
      <c r="I273" t="str">
        <f>("401699570000")</f>
        <v>401699570000</v>
      </c>
    </row>
    <row r="274" spans="1:9" x14ac:dyDescent="0.25">
      <c r="A274" t="s">
        <v>38</v>
      </c>
      <c r="B274" s="1" t="s">
        <v>129</v>
      </c>
      <c r="C274" t="s">
        <v>461</v>
      </c>
      <c r="D274" t="s">
        <v>468</v>
      </c>
      <c r="E274" t="str">
        <f>("5212702908")</f>
        <v>5212702908</v>
      </c>
      <c r="F274" t="s">
        <v>133</v>
      </c>
      <c r="G274">
        <v>2</v>
      </c>
      <c r="H274" t="s">
        <v>13</v>
      </c>
      <c r="I274" t="str">
        <f>("870810900000")</f>
        <v>870810900000</v>
      </c>
    </row>
    <row r="275" spans="1:9" x14ac:dyDescent="0.25">
      <c r="A275" t="s">
        <v>38</v>
      </c>
      <c r="B275" s="1" t="s">
        <v>129</v>
      </c>
      <c r="C275" t="s">
        <v>461</v>
      </c>
      <c r="D275" t="s">
        <v>468</v>
      </c>
      <c r="E275" t="str">
        <f>("5253542030")</f>
        <v>5253542030</v>
      </c>
      <c r="F275" t="s">
        <v>171</v>
      </c>
      <c r="G275">
        <v>2</v>
      </c>
      <c r="H275" t="s">
        <v>7</v>
      </c>
      <c r="I275" t="str">
        <f>("870810900000")</f>
        <v>870810900000</v>
      </c>
    </row>
    <row r="276" spans="1:9" x14ac:dyDescent="0.25">
      <c r="A276" t="s">
        <v>38</v>
      </c>
      <c r="B276" s="1" t="s">
        <v>129</v>
      </c>
      <c r="C276" t="s">
        <v>461</v>
      </c>
      <c r="D276" t="s">
        <v>468</v>
      </c>
      <c r="E276" t="str">
        <f>("8148102290")</f>
        <v>8148102290</v>
      </c>
      <c r="F276" t="s">
        <v>202</v>
      </c>
      <c r="G276">
        <v>2</v>
      </c>
      <c r="H276" t="s">
        <v>13</v>
      </c>
      <c r="I276" t="str">
        <f>("851290900000")</f>
        <v>851290900000</v>
      </c>
    </row>
    <row r="277" spans="1:9" x14ac:dyDescent="0.25">
      <c r="A277" t="s">
        <v>38</v>
      </c>
      <c r="B277" s="1" t="s">
        <v>218</v>
      </c>
      <c r="C277" t="s">
        <v>463</v>
      </c>
      <c r="D277" t="s">
        <v>468</v>
      </c>
      <c r="E277" t="str">
        <f>("5211502360")</f>
        <v>5211502360</v>
      </c>
      <c r="F277" t="s">
        <v>227</v>
      </c>
      <c r="G277">
        <v>27</v>
      </c>
      <c r="H277" t="s">
        <v>13</v>
      </c>
      <c r="I277" t="str">
        <f t="shared" ref="I277:I282" si="8">("870810900000")</f>
        <v>870810900000</v>
      </c>
    </row>
    <row r="278" spans="1:9" x14ac:dyDescent="0.25">
      <c r="A278" t="s">
        <v>38</v>
      </c>
      <c r="B278" s="1" t="s">
        <v>218</v>
      </c>
      <c r="C278" t="s">
        <v>463</v>
      </c>
      <c r="D278" t="s">
        <v>468</v>
      </c>
      <c r="E278" t="str">
        <f>("5211602250")</f>
        <v>5211602250</v>
      </c>
      <c r="F278" t="s">
        <v>227</v>
      </c>
      <c r="G278">
        <v>36</v>
      </c>
      <c r="H278" t="s">
        <v>13</v>
      </c>
      <c r="I278" t="str">
        <f t="shared" si="8"/>
        <v>870810900000</v>
      </c>
    </row>
    <row r="279" spans="1:9" x14ac:dyDescent="0.25">
      <c r="A279" t="s">
        <v>38</v>
      </c>
      <c r="B279" s="1" t="s">
        <v>218</v>
      </c>
      <c r="C279" t="s">
        <v>463</v>
      </c>
      <c r="D279" t="s">
        <v>468</v>
      </c>
      <c r="E279" t="str">
        <f>("5211602350")</f>
        <v>5211602350</v>
      </c>
      <c r="F279" t="s">
        <v>227</v>
      </c>
      <c r="G279">
        <v>30</v>
      </c>
      <c r="H279" t="s">
        <v>13</v>
      </c>
      <c r="I279" t="str">
        <f t="shared" si="8"/>
        <v>870810900000</v>
      </c>
    </row>
    <row r="280" spans="1:9" x14ac:dyDescent="0.25">
      <c r="A280" t="s">
        <v>38</v>
      </c>
      <c r="B280" s="1" t="s">
        <v>218</v>
      </c>
      <c r="C280" t="s">
        <v>463</v>
      </c>
      <c r="D280" t="s">
        <v>468</v>
      </c>
      <c r="E280" t="str">
        <f>("521270F020")</f>
        <v>521270F020</v>
      </c>
      <c r="F280" t="s">
        <v>133</v>
      </c>
      <c r="G280">
        <v>2</v>
      </c>
      <c r="H280" t="s">
        <v>13</v>
      </c>
      <c r="I280" t="str">
        <f t="shared" si="8"/>
        <v>870810900000</v>
      </c>
    </row>
    <row r="281" spans="1:9" x14ac:dyDescent="0.25">
      <c r="A281" t="s">
        <v>38</v>
      </c>
      <c r="B281" s="1" t="s">
        <v>218</v>
      </c>
      <c r="C281" t="s">
        <v>463</v>
      </c>
      <c r="D281" t="s">
        <v>468</v>
      </c>
      <c r="E281" t="str">
        <f>("5212802908")</f>
        <v>5212802908</v>
      </c>
      <c r="F281" t="s">
        <v>133</v>
      </c>
      <c r="G281">
        <v>3</v>
      </c>
      <c r="H281" t="s">
        <v>13</v>
      </c>
      <c r="I281" t="str">
        <f t="shared" si="8"/>
        <v>870810900000</v>
      </c>
    </row>
    <row r="282" spans="1:9" x14ac:dyDescent="0.25">
      <c r="A282" t="s">
        <v>38</v>
      </c>
      <c r="B282" s="1" t="s">
        <v>218</v>
      </c>
      <c r="C282" t="s">
        <v>463</v>
      </c>
      <c r="D282" t="s">
        <v>468</v>
      </c>
      <c r="E282" t="str">
        <f>("5212802909")</f>
        <v>5212802909</v>
      </c>
      <c r="F282" t="s">
        <v>133</v>
      </c>
      <c r="G282">
        <v>11</v>
      </c>
      <c r="H282" t="s">
        <v>17</v>
      </c>
      <c r="I282" t="str">
        <f t="shared" si="8"/>
        <v>870810900000</v>
      </c>
    </row>
    <row r="283" spans="1:9" x14ac:dyDescent="0.25">
      <c r="A283" t="s">
        <v>38</v>
      </c>
      <c r="B283" s="1" t="s">
        <v>218</v>
      </c>
      <c r="C283" t="s">
        <v>463</v>
      </c>
      <c r="D283" t="s">
        <v>468</v>
      </c>
      <c r="E283" t="str">
        <f>("5314102080")</f>
        <v>5314102080</v>
      </c>
      <c r="F283" t="s">
        <v>269</v>
      </c>
      <c r="G283">
        <v>30</v>
      </c>
      <c r="H283" t="s">
        <v>13</v>
      </c>
      <c r="I283" t="str">
        <f>("870829900000")</f>
        <v>870829900000</v>
      </c>
    </row>
    <row r="284" spans="1:9" x14ac:dyDescent="0.25">
      <c r="A284" t="s">
        <v>38</v>
      </c>
      <c r="B284" s="1" t="s">
        <v>218</v>
      </c>
      <c r="C284" t="s">
        <v>463</v>
      </c>
      <c r="D284" t="s">
        <v>468</v>
      </c>
      <c r="E284" t="str">
        <f>("6011702140")</f>
        <v>6011702140</v>
      </c>
      <c r="F284" t="s">
        <v>283</v>
      </c>
      <c r="G284">
        <v>4</v>
      </c>
      <c r="H284" t="s">
        <v>13</v>
      </c>
      <c r="I284" t="str">
        <f>("870829900000")</f>
        <v>870829900000</v>
      </c>
    </row>
    <row r="285" spans="1:9" x14ac:dyDescent="0.25">
      <c r="A285" t="s">
        <v>38</v>
      </c>
      <c r="B285" s="1" t="s">
        <v>218</v>
      </c>
      <c r="C285" t="s">
        <v>463</v>
      </c>
      <c r="D285" t="s">
        <v>468</v>
      </c>
      <c r="E285" t="str">
        <f>("6294002121")</f>
        <v>6294002121</v>
      </c>
      <c r="F285" t="s">
        <v>285</v>
      </c>
      <c r="G285">
        <v>8</v>
      </c>
      <c r="H285" t="s">
        <v>13</v>
      </c>
      <c r="I285" t="str">
        <f>("870899970000")</f>
        <v>870899970000</v>
      </c>
    </row>
    <row r="286" spans="1:9" x14ac:dyDescent="0.25">
      <c r="A286" t="s">
        <v>38</v>
      </c>
      <c r="B286" s="1" t="s">
        <v>218</v>
      </c>
      <c r="C286" t="s">
        <v>463</v>
      </c>
      <c r="D286" t="s">
        <v>468</v>
      </c>
      <c r="E286" t="str">
        <f>("8148202390")</f>
        <v>8148202390</v>
      </c>
      <c r="F286" t="s">
        <v>203</v>
      </c>
      <c r="G286">
        <v>8</v>
      </c>
      <c r="H286" t="s">
        <v>13</v>
      </c>
      <c r="I286" t="str">
        <f>("851290900000")</f>
        <v>851290900000</v>
      </c>
    </row>
    <row r="287" spans="1:9" x14ac:dyDescent="0.25">
      <c r="A287" t="s">
        <v>38</v>
      </c>
      <c r="B287" s="1" t="s">
        <v>303</v>
      </c>
      <c r="C287" t="s">
        <v>463</v>
      </c>
      <c r="D287" t="s">
        <v>468</v>
      </c>
      <c r="E287" t="str">
        <f>("486090D040")</f>
        <v>486090D040</v>
      </c>
      <c r="F287" t="s">
        <v>37</v>
      </c>
      <c r="G287">
        <v>1</v>
      </c>
      <c r="H287" t="s">
        <v>9</v>
      </c>
      <c r="I287" t="str">
        <f>("870880990000")</f>
        <v>870880990000</v>
      </c>
    </row>
    <row r="288" spans="1:9" x14ac:dyDescent="0.25">
      <c r="A288" t="s">
        <v>38</v>
      </c>
      <c r="B288" s="1" t="s">
        <v>303</v>
      </c>
      <c r="C288" t="s">
        <v>463</v>
      </c>
      <c r="D288" t="s">
        <v>468</v>
      </c>
      <c r="E288" t="str">
        <f>("520300D060")</f>
        <v>520300D060</v>
      </c>
      <c r="F288" t="s">
        <v>225</v>
      </c>
      <c r="G288">
        <v>1</v>
      </c>
      <c r="H288" t="s">
        <v>8</v>
      </c>
      <c r="I288" t="str">
        <f>("870810900000")</f>
        <v>870810900000</v>
      </c>
    </row>
    <row r="289" spans="1:9" x14ac:dyDescent="0.25">
      <c r="A289" t="s">
        <v>38</v>
      </c>
      <c r="B289" s="1" t="s">
        <v>303</v>
      </c>
      <c r="C289" t="s">
        <v>463</v>
      </c>
      <c r="D289" t="s">
        <v>468</v>
      </c>
      <c r="E289" t="str">
        <f>("531230D030")</f>
        <v>531230D030</v>
      </c>
      <c r="F289" t="s">
        <v>34</v>
      </c>
      <c r="G289">
        <v>1</v>
      </c>
      <c r="H289" t="s">
        <v>13</v>
      </c>
      <c r="I289" t="str">
        <f>("392630000000")</f>
        <v>392630000000</v>
      </c>
    </row>
    <row r="290" spans="1:9" x14ac:dyDescent="0.25">
      <c r="A290" t="s">
        <v>38</v>
      </c>
      <c r="B290" s="1" t="s">
        <v>303</v>
      </c>
      <c r="C290" t="s">
        <v>463</v>
      </c>
      <c r="D290" t="s">
        <v>468</v>
      </c>
      <c r="E290" t="str">
        <f>("532860D260")</f>
        <v>532860D260</v>
      </c>
      <c r="F290" t="s">
        <v>320</v>
      </c>
      <c r="G290">
        <v>1</v>
      </c>
      <c r="H290" t="s">
        <v>13</v>
      </c>
      <c r="I290" t="str">
        <f>("870829900000")</f>
        <v>870829900000</v>
      </c>
    </row>
    <row r="291" spans="1:9" x14ac:dyDescent="0.25">
      <c r="A291" t="s">
        <v>38</v>
      </c>
      <c r="B291" s="1" t="s">
        <v>303</v>
      </c>
      <c r="C291" t="s">
        <v>463</v>
      </c>
      <c r="D291" t="s">
        <v>468</v>
      </c>
      <c r="E291" t="str">
        <f>("814810F020")</f>
        <v>814810F020</v>
      </c>
      <c r="F291" t="s">
        <v>202</v>
      </c>
      <c r="G291">
        <v>1</v>
      </c>
      <c r="H291" t="s">
        <v>13</v>
      </c>
      <c r="I291" t="str">
        <f>("851290900000")</f>
        <v>851290900000</v>
      </c>
    </row>
    <row r="292" spans="1:9" x14ac:dyDescent="0.25">
      <c r="A292" t="s">
        <v>38</v>
      </c>
      <c r="B292" s="1" t="s">
        <v>303</v>
      </c>
      <c r="C292" t="s">
        <v>463</v>
      </c>
      <c r="D292" t="s">
        <v>468</v>
      </c>
      <c r="E292" t="str">
        <f>("814820F020")</f>
        <v>814820F020</v>
      </c>
      <c r="F292" t="s">
        <v>203</v>
      </c>
      <c r="G292">
        <v>1</v>
      </c>
      <c r="H292" t="s">
        <v>13</v>
      </c>
      <c r="I292" t="str">
        <f>("851290900000")</f>
        <v>851290900000</v>
      </c>
    </row>
    <row r="293" spans="1:9" x14ac:dyDescent="0.25">
      <c r="A293" t="s">
        <v>38</v>
      </c>
      <c r="B293" s="1" t="s">
        <v>303</v>
      </c>
      <c r="C293" t="s">
        <v>463</v>
      </c>
      <c r="D293" t="s">
        <v>468</v>
      </c>
      <c r="E293" t="str">
        <f>("8504409901")</f>
        <v>8504409901</v>
      </c>
      <c r="F293" t="s">
        <v>353</v>
      </c>
      <c r="G293">
        <v>1</v>
      </c>
      <c r="H293" t="s">
        <v>6</v>
      </c>
      <c r="I293" t="str">
        <f>("842490800000")</f>
        <v>842490800000</v>
      </c>
    </row>
    <row r="294" spans="1:9" x14ac:dyDescent="0.25">
      <c r="A294" t="s">
        <v>38</v>
      </c>
      <c r="B294" s="1" t="s">
        <v>303</v>
      </c>
      <c r="C294" t="s">
        <v>463</v>
      </c>
      <c r="D294" t="s">
        <v>468</v>
      </c>
      <c r="E294" t="str">
        <f>("879150F904")</f>
        <v>879150F904</v>
      </c>
      <c r="F294" t="s">
        <v>206</v>
      </c>
      <c r="G294">
        <v>1</v>
      </c>
      <c r="H294" t="s">
        <v>13</v>
      </c>
      <c r="I294" t="str">
        <f>("870829900000")</f>
        <v>870829900000</v>
      </c>
    </row>
    <row r="295" spans="1:9" x14ac:dyDescent="0.25">
      <c r="A295" t="s">
        <v>38</v>
      </c>
      <c r="B295" s="1" t="s">
        <v>303</v>
      </c>
      <c r="C295" t="s">
        <v>463</v>
      </c>
      <c r="D295" t="s">
        <v>468</v>
      </c>
      <c r="E295" t="str">
        <f>("879450F902")</f>
        <v>879450F902</v>
      </c>
      <c r="F295" t="s">
        <v>206</v>
      </c>
      <c r="G295">
        <v>1</v>
      </c>
      <c r="H295" t="s">
        <v>13</v>
      </c>
      <c r="I295" t="str">
        <f>("870829900000")</f>
        <v>870829900000</v>
      </c>
    </row>
    <row r="296" spans="1:9" x14ac:dyDescent="0.25">
      <c r="A296" t="s">
        <v>38</v>
      </c>
      <c r="B296" s="1" t="s">
        <v>369</v>
      </c>
      <c r="C296" t="s">
        <v>445</v>
      </c>
      <c r="D296" t="s">
        <v>470</v>
      </c>
      <c r="E296" t="str">
        <f>("4881560170")</f>
        <v>4881560170</v>
      </c>
      <c r="F296" t="s">
        <v>92</v>
      </c>
      <c r="G296">
        <v>40</v>
      </c>
      <c r="H296" t="s">
        <v>7</v>
      </c>
      <c r="I296" t="str">
        <f>("401699570000")</f>
        <v>401699570000</v>
      </c>
    </row>
    <row r="297" spans="1:9" x14ac:dyDescent="0.25">
      <c r="A297" t="s">
        <v>38</v>
      </c>
      <c r="B297" s="1" t="s">
        <v>382</v>
      </c>
      <c r="C297" t="s">
        <v>464</v>
      </c>
      <c r="D297" t="s">
        <v>468</v>
      </c>
      <c r="E297" t="str">
        <f>("520300D060")</f>
        <v>520300D060</v>
      </c>
      <c r="F297" t="s">
        <v>225</v>
      </c>
      <c r="G297">
        <v>2</v>
      </c>
      <c r="H297" t="s">
        <v>8</v>
      </c>
      <c r="I297" t="str">
        <f>("870810900000")</f>
        <v>870810900000</v>
      </c>
    </row>
    <row r="298" spans="1:9" x14ac:dyDescent="0.25">
      <c r="A298" t="s">
        <v>38</v>
      </c>
      <c r="B298" s="1" t="s">
        <v>382</v>
      </c>
      <c r="C298" t="s">
        <v>464</v>
      </c>
      <c r="D298" t="s">
        <v>468</v>
      </c>
      <c r="E298" t="str">
        <f>("521270K030")</f>
        <v>521270K030</v>
      </c>
      <c r="F298" t="s">
        <v>133</v>
      </c>
      <c r="G298">
        <v>4</v>
      </c>
      <c r="H298" t="s">
        <v>5</v>
      </c>
      <c r="I298" t="str">
        <f>("870810900000")</f>
        <v>870810900000</v>
      </c>
    </row>
    <row r="299" spans="1:9" x14ac:dyDescent="0.25">
      <c r="A299" t="s">
        <v>33</v>
      </c>
      <c r="B299" s="1" t="s">
        <v>118</v>
      </c>
      <c r="C299" t="s">
        <v>460</v>
      </c>
      <c r="D299" t="s">
        <v>466</v>
      </c>
      <c r="E299" t="str">
        <f>("7193044020B1")</f>
        <v>7193044020B1</v>
      </c>
      <c r="F299" t="s">
        <v>119</v>
      </c>
      <c r="G299">
        <v>1</v>
      </c>
      <c r="H299" t="s">
        <v>7</v>
      </c>
      <c r="I299" t="str">
        <f>("940190800000")</f>
        <v>940190800000</v>
      </c>
    </row>
    <row r="300" spans="1:9" x14ac:dyDescent="0.25">
      <c r="A300" t="s">
        <v>33</v>
      </c>
      <c r="B300" s="1" t="s">
        <v>118</v>
      </c>
      <c r="C300" t="s">
        <v>460</v>
      </c>
      <c r="D300" t="s">
        <v>466</v>
      </c>
      <c r="E300" t="str">
        <f>("7193147010B8")</f>
        <v>7193147010B8</v>
      </c>
      <c r="F300" t="s">
        <v>120</v>
      </c>
      <c r="G300">
        <v>1</v>
      </c>
      <c r="H300" t="s">
        <v>7</v>
      </c>
      <c r="I300" t="str">
        <f>("940190800000")</f>
        <v>940190800000</v>
      </c>
    </row>
    <row r="301" spans="1:9" x14ac:dyDescent="0.25">
      <c r="A301" t="s">
        <v>33</v>
      </c>
      <c r="B301" s="1" t="s">
        <v>118</v>
      </c>
      <c r="C301" t="s">
        <v>460</v>
      </c>
      <c r="D301" t="s">
        <v>466</v>
      </c>
      <c r="E301" t="str">
        <f>("7152160030")</f>
        <v>7152160030</v>
      </c>
      <c r="F301" t="s">
        <v>126</v>
      </c>
      <c r="G301">
        <v>1</v>
      </c>
      <c r="H301" t="s">
        <v>7</v>
      </c>
      <c r="I301" t="str">
        <f>("591190100000")</f>
        <v>591190100000</v>
      </c>
    </row>
    <row r="302" spans="1:9" x14ac:dyDescent="0.25">
      <c r="A302" t="s">
        <v>33</v>
      </c>
      <c r="B302" s="1" t="s">
        <v>129</v>
      </c>
      <c r="C302" t="s">
        <v>461</v>
      </c>
      <c r="D302" t="s">
        <v>468</v>
      </c>
      <c r="E302" t="str">
        <f>("521280F060")</f>
        <v>521280F060</v>
      </c>
      <c r="F302" t="s">
        <v>133</v>
      </c>
      <c r="G302">
        <v>2</v>
      </c>
      <c r="H302" t="s">
        <v>13</v>
      </c>
      <c r="I302" t="str">
        <f t="shared" ref="I302:I307" si="9">("870810900000")</f>
        <v>870810900000</v>
      </c>
    </row>
    <row r="303" spans="1:9" x14ac:dyDescent="0.25">
      <c r="A303" t="s">
        <v>33</v>
      </c>
      <c r="B303" s="1" t="s">
        <v>129</v>
      </c>
      <c r="C303" t="s">
        <v>461</v>
      </c>
      <c r="D303" t="s">
        <v>468</v>
      </c>
      <c r="E303" t="str">
        <f>("5215542030")</f>
        <v>5215542030</v>
      </c>
      <c r="F303" t="s">
        <v>150</v>
      </c>
      <c r="G303">
        <v>4</v>
      </c>
      <c r="H303" t="s">
        <v>7</v>
      </c>
      <c r="I303" t="str">
        <f t="shared" si="9"/>
        <v>870810900000</v>
      </c>
    </row>
    <row r="304" spans="1:9" x14ac:dyDescent="0.25">
      <c r="A304" t="s">
        <v>33</v>
      </c>
      <c r="B304" s="1" t="s">
        <v>129</v>
      </c>
      <c r="C304" t="s">
        <v>461</v>
      </c>
      <c r="D304" t="s">
        <v>468</v>
      </c>
      <c r="E304" t="str">
        <f>("5253652150")</f>
        <v>5253652150</v>
      </c>
      <c r="F304" t="s">
        <v>171</v>
      </c>
      <c r="G304">
        <v>2</v>
      </c>
      <c r="H304" t="s">
        <v>7</v>
      </c>
      <c r="I304" t="str">
        <f t="shared" si="9"/>
        <v>870810900000</v>
      </c>
    </row>
    <row r="305" spans="1:9" x14ac:dyDescent="0.25">
      <c r="A305" t="s">
        <v>33</v>
      </c>
      <c r="B305" s="1" t="s">
        <v>129</v>
      </c>
      <c r="C305" t="s">
        <v>461</v>
      </c>
      <c r="D305" t="s">
        <v>468</v>
      </c>
      <c r="E305" t="str">
        <f>("525630F010")</f>
        <v>525630F010</v>
      </c>
      <c r="F305" t="s">
        <v>172</v>
      </c>
      <c r="G305">
        <v>4</v>
      </c>
      <c r="H305" t="s">
        <v>13</v>
      </c>
      <c r="I305" t="str">
        <f t="shared" si="9"/>
        <v>870810900000</v>
      </c>
    </row>
    <row r="306" spans="1:9" x14ac:dyDescent="0.25">
      <c r="A306" t="s">
        <v>33</v>
      </c>
      <c r="B306" s="1" t="s">
        <v>129</v>
      </c>
      <c r="C306" t="s">
        <v>461</v>
      </c>
      <c r="D306" t="s">
        <v>468</v>
      </c>
      <c r="E306" t="str">
        <f>("5256342030")</f>
        <v>5256342030</v>
      </c>
      <c r="F306" t="s">
        <v>172</v>
      </c>
      <c r="G306">
        <v>2</v>
      </c>
      <c r="H306" t="s">
        <v>7</v>
      </c>
      <c r="I306" t="str">
        <f t="shared" si="9"/>
        <v>870810900000</v>
      </c>
    </row>
    <row r="307" spans="1:9" x14ac:dyDescent="0.25">
      <c r="A307" t="s">
        <v>33</v>
      </c>
      <c r="B307" s="1" t="s">
        <v>129</v>
      </c>
      <c r="C307" t="s">
        <v>461</v>
      </c>
      <c r="D307" t="s">
        <v>468</v>
      </c>
      <c r="E307" t="str">
        <f>("525750D272")</f>
        <v>525750D272</v>
      </c>
      <c r="F307" t="s">
        <v>173</v>
      </c>
      <c r="G307">
        <v>40</v>
      </c>
      <c r="H307" t="s">
        <v>13</v>
      </c>
      <c r="I307" t="str">
        <f t="shared" si="9"/>
        <v>870810900000</v>
      </c>
    </row>
    <row r="308" spans="1:9" x14ac:dyDescent="0.25">
      <c r="A308" t="s">
        <v>33</v>
      </c>
      <c r="B308" s="1" t="s">
        <v>129</v>
      </c>
      <c r="C308" t="s">
        <v>461</v>
      </c>
      <c r="D308" t="s">
        <v>468</v>
      </c>
      <c r="E308" t="str">
        <f>("531240F010")</f>
        <v>531240F010</v>
      </c>
      <c r="F308" t="s">
        <v>34</v>
      </c>
      <c r="G308">
        <v>4</v>
      </c>
      <c r="H308" t="s">
        <v>13</v>
      </c>
      <c r="I308" t="str">
        <f>("392630000000")</f>
        <v>392630000000</v>
      </c>
    </row>
    <row r="309" spans="1:9" x14ac:dyDescent="0.25">
      <c r="A309" t="s">
        <v>33</v>
      </c>
      <c r="B309" s="1" t="s">
        <v>129</v>
      </c>
      <c r="C309" t="s">
        <v>461</v>
      </c>
      <c r="D309" t="s">
        <v>468</v>
      </c>
      <c r="E309" t="str">
        <f>("5312805020")</f>
        <v>5312805020</v>
      </c>
      <c r="F309" t="s">
        <v>181</v>
      </c>
      <c r="G309">
        <v>1</v>
      </c>
      <c r="H309" t="s">
        <v>13</v>
      </c>
      <c r="I309" t="str">
        <f>("870829900000")</f>
        <v>870829900000</v>
      </c>
    </row>
    <row r="310" spans="1:9" x14ac:dyDescent="0.25">
      <c r="A310" t="s">
        <v>33</v>
      </c>
      <c r="B310" s="1" t="s">
        <v>129</v>
      </c>
      <c r="C310" t="s">
        <v>461</v>
      </c>
      <c r="D310" t="s">
        <v>468</v>
      </c>
      <c r="E310" t="str">
        <f>("587410D050")</f>
        <v>587410D050</v>
      </c>
      <c r="F310" t="s">
        <v>184</v>
      </c>
      <c r="G310">
        <v>10</v>
      </c>
      <c r="H310" t="s">
        <v>10</v>
      </c>
      <c r="I310" t="str">
        <f>("870829900000")</f>
        <v>870829900000</v>
      </c>
    </row>
    <row r="311" spans="1:9" x14ac:dyDescent="0.25">
      <c r="A311" t="s">
        <v>33</v>
      </c>
      <c r="B311" s="1" t="s">
        <v>129</v>
      </c>
      <c r="C311" t="s">
        <v>461</v>
      </c>
      <c r="D311" t="s">
        <v>468</v>
      </c>
      <c r="E311" t="str">
        <f>("678580F020")</f>
        <v>678580F020</v>
      </c>
      <c r="F311" t="s">
        <v>186</v>
      </c>
      <c r="G311">
        <v>5</v>
      </c>
      <c r="H311" t="s">
        <v>13</v>
      </c>
      <c r="I311" t="str">
        <f>("391990800000")</f>
        <v>391990800000</v>
      </c>
    </row>
    <row r="312" spans="1:9" x14ac:dyDescent="0.25">
      <c r="A312" t="s">
        <v>33</v>
      </c>
      <c r="B312" s="1" t="s">
        <v>129</v>
      </c>
      <c r="C312" t="s">
        <v>461</v>
      </c>
      <c r="D312" t="s">
        <v>468</v>
      </c>
      <c r="E312" t="str">
        <f>("7530105020")</f>
        <v>7530105020</v>
      </c>
      <c r="F312" t="s">
        <v>188</v>
      </c>
      <c r="G312">
        <v>1</v>
      </c>
      <c r="H312" t="s">
        <v>6</v>
      </c>
      <c r="I312" t="str">
        <f t="shared" ref="I312:I324" si="10">("392630000000")</f>
        <v>392630000000</v>
      </c>
    </row>
    <row r="313" spans="1:9" x14ac:dyDescent="0.25">
      <c r="A313" t="s">
        <v>33</v>
      </c>
      <c r="B313" s="1" t="s">
        <v>129</v>
      </c>
      <c r="C313" t="s">
        <v>461</v>
      </c>
      <c r="D313" t="s">
        <v>468</v>
      </c>
      <c r="E313" t="str">
        <f>("753110D030")</f>
        <v>753110D030</v>
      </c>
      <c r="F313" t="s">
        <v>189</v>
      </c>
      <c r="G313">
        <v>2</v>
      </c>
      <c r="H313" t="s">
        <v>8</v>
      </c>
      <c r="I313" t="str">
        <f t="shared" si="10"/>
        <v>392630000000</v>
      </c>
    </row>
    <row r="314" spans="1:9" x14ac:dyDescent="0.25">
      <c r="A314" t="s">
        <v>33</v>
      </c>
      <c r="B314" s="1" t="s">
        <v>129</v>
      </c>
      <c r="C314" t="s">
        <v>461</v>
      </c>
      <c r="D314" t="s">
        <v>468</v>
      </c>
      <c r="E314" t="str">
        <f>("7537447111")</f>
        <v>7537447111</v>
      </c>
      <c r="F314" t="s">
        <v>190</v>
      </c>
      <c r="G314">
        <v>2</v>
      </c>
      <c r="H314" t="s">
        <v>7</v>
      </c>
      <c r="I314" t="str">
        <f t="shared" si="10"/>
        <v>392630000000</v>
      </c>
    </row>
    <row r="315" spans="1:9" x14ac:dyDescent="0.25">
      <c r="A315" t="s">
        <v>33</v>
      </c>
      <c r="B315" s="1" t="s">
        <v>129</v>
      </c>
      <c r="C315" t="s">
        <v>461</v>
      </c>
      <c r="D315" t="s">
        <v>468</v>
      </c>
      <c r="E315" t="str">
        <f>("7540348010")</f>
        <v>7540348010</v>
      </c>
      <c r="F315" t="s">
        <v>191</v>
      </c>
      <c r="G315">
        <v>6</v>
      </c>
      <c r="H315" t="s">
        <v>7</v>
      </c>
      <c r="I315" t="str">
        <f t="shared" si="10"/>
        <v>392630000000</v>
      </c>
    </row>
    <row r="316" spans="1:9" x14ac:dyDescent="0.25">
      <c r="A316" t="s">
        <v>33</v>
      </c>
      <c r="B316" s="1" t="s">
        <v>129</v>
      </c>
      <c r="C316" t="s">
        <v>461</v>
      </c>
      <c r="D316" t="s">
        <v>468</v>
      </c>
      <c r="E316" t="str">
        <f>("754310H010")</f>
        <v>754310H010</v>
      </c>
      <c r="F316" t="s">
        <v>192</v>
      </c>
      <c r="G316">
        <v>4</v>
      </c>
      <c r="H316" t="s">
        <v>14</v>
      </c>
      <c r="I316" t="str">
        <f t="shared" si="10"/>
        <v>392630000000</v>
      </c>
    </row>
    <row r="317" spans="1:9" x14ac:dyDescent="0.25">
      <c r="A317" t="s">
        <v>33</v>
      </c>
      <c r="B317" s="1" t="s">
        <v>129</v>
      </c>
      <c r="C317" t="s">
        <v>461</v>
      </c>
      <c r="D317" t="s">
        <v>468</v>
      </c>
      <c r="E317" t="str">
        <f>("7543142100")</f>
        <v>7543142100</v>
      </c>
      <c r="F317" t="s">
        <v>193</v>
      </c>
      <c r="G317">
        <v>5</v>
      </c>
      <c r="H317" t="s">
        <v>7</v>
      </c>
      <c r="I317" t="str">
        <f t="shared" si="10"/>
        <v>392630000000</v>
      </c>
    </row>
    <row r="318" spans="1:9" x14ac:dyDescent="0.25">
      <c r="A318" t="s">
        <v>33</v>
      </c>
      <c r="B318" s="1" t="s">
        <v>129</v>
      </c>
      <c r="C318" t="s">
        <v>461</v>
      </c>
      <c r="D318" t="s">
        <v>468</v>
      </c>
      <c r="E318" t="str">
        <f>("7543142180")</f>
        <v>7543142180</v>
      </c>
      <c r="F318" t="s">
        <v>192</v>
      </c>
      <c r="G318">
        <v>2</v>
      </c>
      <c r="H318" t="s">
        <v>7</v>
      </c>
      <c r="I318" t="str">
        <f t="shared" si="10"/>
        <v>392630000000</v>
      </c>
    </row>
    <row r="319" spans="1:9" x14ac:dyDescent="0.25">
      <c r="A319" t="s">
        <v>33</v>
      </c>
      <c r="B319" s="1" t="s">
        <v>129</v>
      </c>
      <c r="C319" t="s">
        <v>461</v>
      </c>
      <c r="D319" t="s">
        <v>468</v>
      </c>
      <c r="E319" t="str">
        <f>("754410F020")</f>
        <v>754410F020</v>
      </c>
      <c r="F319" t="s">
        <v>194</v>
      </c>
      <c r="G319">
        <v>10</v>
      </c>
      <c r="H319" t="s">
        <v>12</v>
      </c>
      <c r="I319" t="str">
        <f t="shared" si="10"/>
        <v>392630000000</v>
      </c>
    </row>
    <row r="320" spans="1:9" x14ac:dyDescent="0.25">
      <c r="A320" t="s">
        <v>33</v>
      </c>
      <c r="B320" s="1" t="s">
        <v>129</v>
      </c>
      <c r="C320" t="s">
        <v>461</v>
      </c>
      <c r="D320" t="s">
        <v>468</v>
      </c>
      <c r="E320" t="str">
        <f>("7544142030")</f>
        <v>7544142030</v>
      </c>
      <c r="F320" t="s">
        <v>195</v>
      </c>
      <c r="G320">
        <v>1</v>
      </c>
      <c r="H320" t="s">
        <v>7</v>
      </c>
      <c r="I320" t="str">
        <f t="shared" si="10"/>
        <v>392630000000</v>
      </c>
    </row>
    <row r="321" spans="1:9" x14ac:dyDescent="0.25">
      <c r="A321" t="s">
        <v>33</v>
      </c>
      <c r="B321" s="1" t="s">
        <v>129</v>
      </c>
      <c r="C321" t="s">
        <v>461</v>
      </c>
      <c r="D321" t="s">
        <v>468</v>
      </c>
      <c r="E321" t="str">
        <f>("7544147021")</f>
        <v>7544147021</v>
      </c>
      <c r="F321" t="s">
        <v>195</v>
      </c>
      <c r="G321">
        <v>5</v>
      </c>
      <c r="H321" t="s">
        <v>7</v>
      </c>
      <c r="I321" t="str">
        <f t="shared" si="10"/>
        <v>392630000000</v>
      </c>
    </row>
    <row r="322" spans="1:9" x14ac:dyDescent="0.25">
      <c r="A322" t="s">
        <v>33</v>
      </c>
      <c r="B322" s="1" t="s">
        <v>129</v>
      </c>
      <c r="C322" t="s">
        <v>461</v>
      </c>
      <c r="D322" t="s">
        <v>468</v>
      </c>
      <c r="E322" t="str">
        <f>("7544247080")</f>
        <v>7544247080</v>
      </c>
      <c r="F322" t="s">
        <v>195</v>
      </c>
      <c r="G322">
        <v>5</v>
      </c>
      <c r="H322" t="s">
        <v>7</v>
      </c>
      <c r="I322" t="str">
        <f t="shared" si="10"/>
        <v>392630000000</v>
      </c>
    </row>
    <row r="323" spans="1:9" x14ac:dyDescent="0.25">
      <c r="A323" t="s">
        <v>33</v>
      </c>
      <c r="B323" s="1" t="s">
        <v>129</v>
      </c>
      <c r="C323" t="s">
        <v>461</v>
      </c>
      <c r="D323" t="s">
        <v>468</v>
      </c>
      <c r="E323" t="str">
        <f>("7544252080")</f>
        <v>7544252080</v>
      </c>
      <c r="F323" t="s">
        <v>196</v>
      </c>
      <c r="G323">
        <v>2</v>
      </c>
      <c r="H323" t="s">
        <v>7</v>
      </c>
      <c r="I323" t="str">
        <f t="shared" si="10"/>
        <v>392630000000</v>
      </c>
    </row>
    <row r="324" spans="1:9" x14ac:dyDescent="0.25">
      <c r="A324" t="s">
        <v>33</v>
      </c>
      <c r="B324" s="1" t="s">
        <v>129</v>
      </c>
      <c r="C324" t="s">
        <v>461</v>
      </c>
      <c r="D324" t="s">
        <v>468</v>
      </c>
      <c r="E324" t="str">
        <f>("7544402C00")</f>
        <v>7544402C00</v>
      </c>
      <c r="F324" t="s">
        <v>194</v>
      </c>
      <c r="G324">
        <v>5</v>
      </c>
      <c r="H324" t="s">
        <v>8</v>
      </c>
      <c r="I324" t="str">
        <f t="shared" si="10"/>
        <v>392630000000</v>
      </c>
    </row>
    <row r="325" spans="1:9" x14ac:dyDescent="0.25">
      <c r="A325" t="s">
        <v>33</v>
      </c>
      <c r="B325" s="1" t="s">
        <v>129</v>
      </c>
      <c r="C325" t="s">
        <v>461</v>
      </c>
      <c r="D325" t="s">
        <v>468</v>
      </c>
      <c r="E325" t="str">
        <f>("759210D160")</f>
        <v>759210D160</v>
      </c>
      <c r="F325" t="s">
        <v>199</v>
      </c>
      <c r="G325">
        <v>15</v>
      </c>
      <c r="H325" t="s">
        <v>7</v>
      </c>
      <c r="I325" t="str">
        <f>("391990800000")</f>
        <v>391990800000</v>
      </c>
    </row>
    <row r="326" spans="1:9" x14ac:dyDescent="0.25">
      <c r="A326" t="s">
        <v>33</v>
      </c>
      <c r="B326" s="1" t="s">
        <v>129</v>
      </c>
      <c r="C326" t="s">
        <v>461</v>
      </c>
      <c r="D326" t="s">
        <v>468</v>
      </c>
      <c r="E326" t="str">
        <f>("759220F020")</f>
        <v>759220F020</v>
      </c>
      <c r="F326" t="s">
        <v>199</v>
      </c>
      <c r="G326">
        <v>2</v>
      </c>
      <c r="H326" t="s">
        <v>13</v>
      </c>
      <c r="I326" t="str">
        <f>("391990800000")</f>
        <v>391990800000</v>
      </c>
    </row>
    <row r="327" spans="1:9" x14ac:dyDescent="0.25">
      <c r="A327" t="s">
        <v>33</v>
      </c>
      <c r="B327" s="1" t="s">
        <v>129</v>
      </c>
      <c r="C327" t="s">
        <v>461</v>
      </c>
      <c r="D327" t="s">
        <v>468</v>
      </c>
      <c r="E327" t="str">
        <f>("759230D180")</f>
        <v>759230D180</v>
      </c>
      <c r="F327" t="s">
        <v>199</v>
      </c>
      <c r="G327">
        <v>15</v>
      </c>
      <c r="H327" t="s">
        <v>7</v>
      </c>
      <c r="I327" t="str">
        <f>("391990800000")</f>
        <v>391990800000</v>
      </c>
    </row>
    <row r="328" spans="1:9" x14ac:dyDescent="0.25">
      <c r="A328" t="s">
        <v>33</v>
      </c>
      <c r="B328" s="1" t="s">
        <v>129</v>
      </c>
      <c r="C328" t="s">
        <v>461</v>
      </c>
      <c r="D328" t="s">
        <v>468</v>
      </c>
      <c r="E328" t="str">
        <f>("759270D020")</f>
        <v>759270D020</v>
      </c>
      <c r="F328" t="s">
        <v>199</v>
      </c>
      <c r="G328">
        <v>5</v>
      </c>
      <c r="H328" t="s">
        <v>7</v>
      </c>
      <c r="I328" t="str">
        <f>("391990800000")</f>
        <v>391990800000</v>
      </c>
    </row>
    <row r="329" spans="1:9" x14ac:dyDescent="0.25">
      <c r="A329" t="s">
        <v>33</v>
      </c>
      <c r="B329" s="1" t="s">
        <v>129</v>
      </c>
      <c r="C329" t="s">
        <v>461</v>
      </c>
      <c r="D329" t="s">
        <v>468</v>
      </c>
      <c r="E329" t="str">
        <f>("8119652050")</f>
        <v>8119652050</v>
      </c>
      <c r="F329" t="s">
        <v>201</v>
      </c>
      <c r="G329">
        <v>2</v>
      </c>
      <c r="H329" t="s">
        <v>7</v>
      </c>
      <c r="I329" t="str">
        <f>("851290900000")</f>
        <v>851290900000</v>
      </c>
    </row>
    <row r="330" spans="1:9" x14ac:dyDescent="0.25">
      <c r="A330" t="s">
        <v>33</v>
      </c>
      <c r="B330" s="1" t="s">
        <v>129</v>
      </c>
      <c r="C330" t="s">
        <v>461</v>
      </c>
      <c r="D330" t="s">
        <v>468</v>
      </c>
      <c r="E330" t="str">
        <f>("814810F060")</f>
        <v>814810F060</v>
      </c>
      <c r="F330" t="s">
        <v>202</v>
      </c>
      <c r="G330">
        <v>2</v>
      </c>
      <c r="H330" t="s">
        <v>13</v>
      </c>
      <c r="I330" t="str">
        <f>("851290900000")</f>
        <v>851290900000</v>
      </c>
    </row>
    <row r="331" spans="1:9" x14ac:dyDescent="0.25">
      <c r="A331" t="s">
        <v>33</v>
      </c>
      <c r="B331" s="1" t="s">
        <v>129</v>
      </c>
      <c r="C331" t="s">
        <v>461</v>
      </c>
      <c r="D331" t="s">
        <v>468</v>
      </c>
      <c r="E331" t="str">
        <f>("819100F010")</f>
        <v>819100F010</v>
      </c>
      <c r="F331" t="s">
        <v>204</v>
      </c>
      <c r="G331">
        <v>5</v>
      </c>
      <c r="H331" t="s">
        <v>13</v>
      </c>
      <c r="I331" t="str">
        <f>("870829900000")</f>
        <v>870829900000</v>
      </c>
    </row>
    <row r="332" spans="1:9" x14ac:dyDescent="0.25">
      <c r="A332" t="s">
        <v>33</v>
      </c>
      <c r="B332" s="1" t="s">
        <v>129</v>
      </c>
      <c r="C332" t="s">
        <v>461</v>
      </c>
      <c r="D332" t="s">
        <v>468</v>
      </c>
      <c r="E332" t="str">
        <f>("819200D040")</f>
        <v>819200D040</v>
      </c>
      <c r="F332" t="s">
        <v>204</v>
      </c>
      <c r="G332">
        <v>2</v>
      </c>
      <c r="H332" t="s">
        <v>13</v>
      </c>
      <c r="I332" t="str">
        <f>("870829900000")</f>
        <v>870829900000</v>
      </c>
    </row>
    <row r="333" spans="1:9" x14ac:dyDescent="0.25">
      <c r="A333" t="s">
        <v>33</v>
      </c>
      <c r="B333" s="1" t="s">
        <v>208</v>
      </c>
      <c r="C333" t="s">
        <v>462</v>
      </c>
      <c r="D333" t="s">
        <v>469</v>
      </c>
      <c r="E333" t="str">
        <f>("8521242130")</f>
        <v>8521242130</v>
      </c>
      <c r="F333" t="s">
        <v>212</v>
      </c>
      <c r="G333">
        <v>5</v>
      </c>
      <c r="H333" t="s">
        <v>7</v>
      </c>
      <c r="I333" t="str">
        <f>("851290900000")</f>
        <v>851290900000</v>
      </c>
    </row>
    <row r="334" spans="1:9" x14ac:dyDescent="0.25">
      <c r="A334" t="s">
        <v>33</v>
      </c>
      <c r="B334" s="1" t="s">
        <v>208</v>
      </c>
      <c r="C334" t="s">
        <v>462</v>
      </c>
      <c r="D334" t="s">
        <v>469</v>
      </c>
      <c r="E334" t="str">
        <f>("8521260032")</f>
        <v>8521260032</v>
      </c>
      <c r="F334" t="s">
        <v>212</v>
      </c>
      <c r="G334">
        <v>3</v>
      </c>
      <c r="H334" t="s">
        <v>7</v>
      </c>
      <c r="I334" t="str">
        <f>("851290900000")</f>
        <v>851290900000</v>
      </c>
    </row>
    <row r="335" spans="1:9" x14ac:dyDescent="0.25">
      <c r="A335" t="s">
        <v>33</v>
      </c>
      <c r="B335" s="1" t="s">
        <v>208</v>
      </c>
      <c r="C335" t="s">
        <v>462</v>
      </c>
      <c r="D335" t="s">
        <v>469</v>
      </c>
      <c r="E335" t="str">
        <f>("8522260062")</f>
        <v>8522260062</v>
      </c>
      <c r="F335" t="s">
        <v>217</v>
      </c>
      <c r="G335">
        <v>3</v>
      </c>
      <c r="H335" t="s">
        <v>7</v>
      </c>
      <c r="I335" t="str">
        <f>("851290900000")</f>
        <v>851290900000</v>
      </c>
    </row>
    <row r="336" spans="1:9" x14ac:dyDescent="0.25">
      <c r="A336" t="s">
        <v>33</v>
      </c>
      <c r="B336" s="1" t="s">
        <v>218</v>
      </c>
      <c r="C336" t="s">
        <v>463</v>
      </c>
      <c r="D336" t="s">
        <v>468</v>
      </c>
      <c r="E336" t="str">
        <f>("5211402150")</f>
        <v>5211402150</v>
      </c>
      <c r="F336" t="s">
        <v>226</v>
      </c>
      <c r="G336">
        <v>3</v>
      </c>
      <c r="H336" t="s">
        <v>6</v>
      </c>
      <c r="I336" t="str">
        <f t="shared" ref="I336:I342" si="11">("870810900000")</f>
        <v>870810900000</v>
      </c>
    </row>
    <row r="337" spans="1:9" x14ac:dyDescent="0.25">
      <c r="A337" t="s">
        <v>33</v>
      </c>
      <c r="B337" s="1" t="s">
        <v>218</v>
      </c>
      <c r="C337" t="s">
        <v>463</v>
      </c>
      <c r="D337" t="s">
        <v>468</v>
      </c>
      <c r="E337" t="str">
        <f>("5211502250")</f>
        <v>5211502250</v>
      </c>
      <c r="F337" t="s">
        <v>227</v>
      </c>
      <c r="G337">
        <v>22</v>
      </c>
      <c r="H337" t="s">
        <v>13</v>
      </c>
      <c r="I337" t="str">
        <f t="shared" si="11"/>
        <v>870810900000</v>
      </c>
    </row>
    <row r="338" spans="1:9" x14ac:dyDescent="0.25">
      <c r="A338" t="s">
        <v>33</v>
      </c>
      <c r="B338" s="1" t="s">
        <v>218</v>
      </c>
      <c r="C338" t="s">
        <v>463</v>
      </c>
      <c r="D338" t="s">
        <v>468</v>
      </c>
      <c r="E338" t="str">
        <f>("5212702921")</f>
        <v>5212702921</v>
      </c>
      <c r="F338" t="s">
        <v>133</v>
      </c>
      <c r="G338">
        <v>25</v>
      </c>
      <c r="H338" t="s">
        <v>13</v>
      </c>
      <c r="I338" t="str">
        <f t="shared" si="11"/>
        <v>870810900000</v>
      </c>
    </row>
    <row r="339" spans="1:9" x14ac:dyDescent="0.25">
      <c r="A339" t="s">
        <v>33</v>
      </c>
      <c r="B339" s="1" t="s">
        <v>218</v>
      </c>
      <c r="C339" t="s">
        <v>463</v>
      </c>
      <c r="D339" t="s">
        <v>468</v>
      </c>
      <c r="E339" t="str">
        <f>("5212802170")</f>
        <v>5212802170</v>
      </c>
      <c r="F339" t="s">
        <v>133</v>
      </c>
      <c r="G339">
        <v>1</v>
      </c>
      <c r="H339" t="s">
        <v>13</v>
      </c>
      <c r="I339" t="str">
        <f t="shared" si="11"/>
        <v>870810900000</v>
      </c>
    </row>
    <row r="340" spans="1:9" x14ac:dyDescent="0.25">
      <c r="A340" t="s">
        <v>33</v>
      </c>
      <c r="B340" s="1" t="s">
        <v>218</v>
      </c>
      <c r="C340" t="s">
        <v>463</v>
      </c>
      <c r="D340" t="s">
        <v>468</v>
      </c>
      <c r="E340" t="str">
        <f>("5256202220")</f>
        <v>5256202220</v>
      </c>
      <c r="F340" t="s">
        <v>172</v>
      </c>
      <c r="G340">
        <v>11</v>
      </c>
      <c r="H340" t="s">
        <v>13</v>
      </c>
      <c r="I340" t="str">
        <f t="shared" si="11"/>
        <v>870810900000</v>
      </c>
    </row>
    <row r="341" spans="1:9" x14ac:dyDescent="0.25">
      <c r="A341" t="s">
        <v>33</v>
      </c>
      <c r="B341" s="1" t="s">
        <v>218</v>
      </c>
      <c r="C341" t="s">
        <v>463</v>
      </c>
      <c r="D341" t="s">
        <v>468</v>
      </c>
      <c r="E341" t="str">
        <f>("525750D272")</f>
        <v>525750D272</v>
      </c>
      <c r="F341" t="s">
        <v>173</v>
      </c>
      <c r="G341">
        <v>6</v>
      </c>
      <c r="H341" t="s">
        <v>13</v>
      </c>
      <c r="I341" t="str">
        <f t="shared" si="11"/>
        <v>870810900000</v>
      </c>
    </row>
    <row r="342" spans="1:9" x14ac:dyDescent="0.25">
      <c r="A342" t="s">
        <v>33</v>
      </c>
      <c r="B342" s="1" t="s">
        <v>218</v>
      </c>
      <c r="C342" t="s">
        <v>463</v>
      </c>
      <c r="D342" t="s">
        <v>468</v>
      </c>
      <c r="E342" t="str">
        <f>("525760D262")</f>
        <v>525760D262</v>
      </c>
      <c r="F342" t="s">
        <v>173</v>
      </c>
      <c r="G342">
        <v>5</v>
      </c>
      <c r="H342" t="s">
        <v>13</v>
      </c>
      <c r="I342" t="str">
        <f t="shared" si="11"/>
        <v>870810900000</v>
      </c>
    </row>
    <row r="343" spans="1:9" x14ac:dyDescent="0.25">
      <c r="A343" t="s">
        <v>33</v>
      </c>
      <c r="B343" s="1" t="s">
        <v>218</v>
      </c>
      <c r="C343" t="s">
        <v>463</v>
      </c>
      <c r="D343" t="s">
        <v>468</v>
      </c>
      <c r="E343" t="str">
        <f>("5329302240")</f>
        <v>5329302240</v>
      </c>
      <c r="F343" t="s">
        <v>273</v>
      </c>
      <c r="G343">
        <v>3</v>
      </c>
      <c r="H343" t="s">
        <v>13</v>
      </c>
      <c r="I343" t="str">
        <f t="shared" ref="I343:I349" si="12">("870829900000")</f>
        <v>870829900000</v>
      </c>
    </row>
    <row r="344" spans="1:9" x14ac:dyDescent="0.25">
      <c r="A344" t="s">
        <v>33</v>
      </c>
      <c r="B344" s="1" t="s">
        <v>218</v>
      </c>
      <c r="C344" t="s">
        <v>463</v>
      </c>
      <c r="D344" t="s">
        <v>468</v>
      </c>
      <c r="E344" t="str">
        <f>("5329402230")</f>
        <v>5329402230</v>
      </c>
      <c r="F344" t="s">
        <v>273</v>
      </c>
      <c r="G344">
        <v>3</v>
      </c>
      <c r="H344" t="s">
        <v>13</v>
      </c>
      <c r="I344" t="str">
        <f t="shared" si="12"/>
        <v>870829900000</v>
      </c>
    </row>
    <row r="345" spans="1:9" x14ac:dyDescent="0.25">
      <c r="A345" t="s">
        <v>33</v>
      </c>
      <c r="B345" s="1" t="s">
        <v>218</v>
      </c>
      <c r="C345" t="s">
        <v>463</v>
      </c>
      <c r="D345" t="s">
        <v>468</v>
      </c>
      <c r="E345" t="str">
        <f>("5382302090")</f>
        <v>5382302090</v>
      </c>
      <c r="F345" t="s">
        <v>276</v>
      </c>
      <c r="G345">
        <v>2</v>
      </c>
      <c r="H345" t="s">
        <v>13</v>
      </c>
      <c r="I345" t="str">
        <f t="shared" si="12"/>
        <v>870829900000</v>
      </c>
    </row>
    <row r="346" spans="1:9" x14ac:dyDescent="0.25">
      <c r="A346" t="s">
        <v>33</v>
      </c>
      <c r="B346" s="1" t="s">
        <v>218</v>
      </c>
      <c r="C346" t="s">
        <v>463</v>
      </c>
      <c r="D346" t="s">
        <v>468</v>
      </c>
      <c r="E346" t="str">
        <f>("5385202140")</f>
        <v>5385202140</v>
      </c>
      <c r="F346" t="s">
        <v>277</v>
      </c>
      <c r="G346">
        <v>5</v>
      </c>
      <c r="H346" t="s">
        <v>13</v>
      </c>
      <c r="I346" t="str">
        <f t="shared" si="12"/>
        <v>870829900000</v>
      </c>
    </row>
    <row r="347" spans="1:9" x14ac:dyDescent="0.25">
      <c r="A347" t="s">
        <v>33</v>
      </c>
      <c r="B347" s="1" t="s">
        <v>218</v>
      </c>
      <c r="C347" t="s">
        <v>463</v>
      </c>
      <c r="D347" t="s">
        <v>468</v>
      </c>
      <c r="E347" t="str">
        <f>("5874102180")</f>
        <v>5874102180</v>
      </c>
      <c r="F347" t="s">
        <v>184</v>
      </c>
      <c r="G347">
        <v>12</v>
      </c>
      <c r="H347" t="s">
        <v>13</v>
      </c>
      <c r="I347" t="str">
        <f t="shared" si="12"/>
        <v>870829900000</v>
      </c>
    </row>
    <row r="348" spans="1:9" x14ac:dyDescent="0.25">
      <c r="A348" t="s">
        <v>33</v>
      </c>
      <c r="B348" s="1" t="s">
        <v>218</v>
      </c>
      <c r="C348" t="s">
        <v>463</v>
      </c>
      <c r="D348" t="s">
        <v>468</v>
      </c>
      <c r="E348" t="str">
        <f>("5874202170")</f>
        <v>5874202170</v>
      </c>
      <c r="F348" t="s">
        <v>184</v>
      </c>
      <c r="G348">
        <v>10</v>
      </c>
      <c r="H348" t="s">
        <v>13</v>
      </c>
      <c r="I348" t="str">
        <f t="shared" si="12"/>
        <v>870829900000</v>
      </c>
    </row>
    <row r="349" spans="1:9" x14ac:dyDescent="0.25">
      <c r="A349" t="s">
        <v>33</v>
      </c>
      <c r="B349" s="1" t="s">
        <v>218</v>
      </c>
      <c r="C349" t="s">
        <v>463</v>
      </c>
      <c r="D349" t="s">
        <v>468</v>
      </c>
      <c r="E349" t="str">
        <f>("6011802140")</f>
        <v>6011802140</v>
      </c>
      <c r="F349" t="s">
        <v>283</v>
      </c>
      <c r="G349">
        <v>4</v>
      </c>
      <c r="H349" t="s">
        <v>13</v>
      </c>
      <c r="I349" t="str">
        <f t="shared" si="12"/>
        <v>870829900000</v>
      </c>
    </row>
    <row r="350" spans="1:9" x14ac:dyDescent="0.25">
      <c r="A350" t="s">
        <v>33</v>
      </c>
      <c r="B350" s="1" t="s">
        <v>218</v>
      </c>
      <c r="C350" t="s">
        <v>463</v>
      </c>
      <c r="D350" t="s">
        <v>468</v>
      </c>
      <c r="E350" t="str">
        <f>("6460002071")</f>
        <v>6460002071</v>
      </c>
      <c r="F350" t="s">
        <v>286</v>
      </c>
      <c r="G350">
        <v>12</v>
      </c>
      <c r="H350" t="s">
        <v>5</v>
      </c>
      <c r="I350" t="str">
        <f>("830120000000")</f>
        <v>830120000000</v>
      </c>
    </row>
    <row r="351" spans="1:9" x14ac:dyDescent="0.25">
      <c r="A351" t="s">
        <v>33</v>
      </c>
      <c r="B351" s="1" t="s">
        <v>218</v>
      </c>
      <c r="C351" t="s">
        <v>463</v>
      </c>
      <c r="D351" t="s">
        <v>468</v>
      </c>
      <c r="E351" t="str">
        <f>("6920202200")</f>
        <v>6920202200</v>
      </c>
      <c r="F351" t="s">
        <v>287</v>
      </c>
      <c r="G351">
        <v>2</v>
      </c>
      <c r="H351" t="s">
        <v>13</v>
      </c>
      <c r="I351" t="str">
        <f>("830160000000")</f>
        <v>830160000000</v>
      </c>
    </row>
    <row r="352" spans="1:9" x14ac:dyDescent="0.25">
      <c r="A352" t="s">
        <v>33</v>
      </c>
      <c r="B352" s="1" t="s">
        <v>218</v>
      </c>
      <c r="C352" t="s">
        <v>463</v>
      </c>
      <c r="D352" t="s">
        <v>468</v>
      </c>
      <c r="E352" t="str">
        <f>("6921202900")</f>
        <v>6921202900</v>
      </c>
      <c r="F352" t="s">
        <v>288</v>
      </c>
      <c r="G352">
        <v>2</v>
      </c>
      <c r="H352" t="s">
        <v>13</v>
      </c>
      <c r="I352" t="str">
        <f>("392630000000")</f>
        <v>392630000000</v>
      </c>
    </row>
    <row r="353" spans="1:9" x14ac:dyDescent="0.25">
      <c r="A353" t="s">
        <v>33</v>
      </c>
      <c r="B353" s="1" t="s">
        <v>218</v>
      </c>
      <c r="C353" t="s">
        <v>463</v>
      </c>
      <c r="D353" t="s">
        <v>468</v>
      </c>
      <c r="E353" t="str">
        <f>("7530102150")</f>
        <v>7530102150</v>
      </c>
      <c r="F353" t="s">
        <v>188</v>
      </c>
      <c r="G353">
        <v>3</v>
      </c>
      <c r="H353" t="s">
        <v>8</v>
      </c>
      <c r="I353" t="str">
        <f>("392630000000")</f>
        <v>392630000000</v>
      </c>
    </row>
    <row r="354" spans="1:9" x14ac:dyDescent="0.25">
      <c r="A354" t="s">
        <v>33</v>
      </c>
      <c r="B354" s="1" t="s">
        <v>218</v>
      </c>
      <c r="C354" t="s">
        <v>463</v>
      </c>
      <c r="D354" t="s">
        <v>468</v>
      </c>
      <c r="E354" t="str">
        <f>("7544202060")</f>
        <v>7544202060</v>
      </c>
      <c r="F354" t="s">
        <v>194</v>
      </c>
      <c r="G354">
        <v>4</v>
      </c>
      <c r="H354" t="s">
        <v>8</v>
      </c>
      <c r="I354" t="str">
        <f>("392630000000")</f>
        <v>392630000000</v>
      </c>
    </row>
    <row r="355" spans="1:9" x14ac:dyDescent="0.25">
      <c r="A355" t="s">
        <v>33</v>
      </c>
      <c r="B355" s="1" t="s">
        <v>218</v>
      </c>
      <c r="C355" t="s">
        <v>463</v>
      </c>
      <c r="D355" t="s">
        <v>468</v>
      </c>
      <c r="E355" t="str">
        <f>("7575502050")</f>
        <v>7575502050</v>
      </c>
      <c r="F355" t="s">
        <v>291</v>
      </c>
      <c r="G355">
        <v>3</v>
      </c>
      <c r="H355" t="s">
        <v>13</v>
      </c>
      <c r="I355" t="str">
        <f>("392630000000")</f>
        <v>392630000000</v>
      </c>
    </row>
    <row r="356" spans="1:9" x14ac:dyDescent="0.25">
      <c r="A356" t="s">
        <v>33</v>
      </c>
      <c r="B356" s="1" t="s">
        <v>218</v>
      </c>
      <c r="C356" t="s">
        <v>463</v>
      </c>
      <c r="D356" t="s">
        <v>468</v>
      </c>
      <c r="E356" t="str">
        <f>("879150D909")</f>
        <v>879150D909</v>
      </c>
      <c r="F356" t="s">
        <v>206</v>
      </c>
      <c r="G356">
        <v>3</v>
      </c>
      <c r="H356" t="s">
        <v>10</v>
      </c>
      <c r="I356" t="str">
        <f>("870829900000")</f>
        <v>870829900000</v>
      </c>
    </row>
    <row r="357" spans="1:9" x14ac:dyDescent="0.25">
      <c r="A357" t="s">
        <v>33</v>
      </c>
      <c r="B357" s="1" t="s">
        <v>218</v>
      </c>
      <c r="C357" t="s">
        <v>463</v>
      </c>
      <c r="D357" t="s">
        <v>468</v>
      </c>
      <c r="E357" t="str">
        <f>("879450D901")</f>
        <v>879450D901</v>
      </c>
      <c r="F357" t="s">
        <v>206</v>
      </c>
      <c r="G357">
        <v>3</v>
      </c>
      <c r="H357" t="s">
        <v>10</v>
      </c>
      <c r="I357" t="str">
        <f>("870829900000")</f>
        <v>870829900000</v>
      </c>
    </row>
    <row r="358" spans="1:9" x14ac:dyDescent="0.25">
      <c r="A358" t="s">
        <v>33</v>
      </c>
      <c r="B358" s="1" t="s">
        <v>303</v>
      </c>
      <c r="C358" t="s">
        <v>463</v>
      </c>
      <c r="D358" t="s">
        <v>468</v>
      </c>
      <c r="E358" t="str">
        <f>("112130D030")</f>
        <v>112130D030</v>
      </c>
      <c r="F358" t="s">
        <v>304</v>
      </c>
      <c r="G358">
        <v>1</v>
      </c>
      <c r="H358" t="s">
        <v>12</v>
      </c>
      <c r="I358" t="str">
        <f>("401693000000")</f>
        <v>401693000000</v>
      </c>
    </row>
    <row r="359" spans="1:9" x14ac:dyDescent="0.25">
      <c r="A359" t="s">
        <v>33</v>
      </c>
      <c r="B359" s="1" t="s">
        <v>303</v>
      </c>
      <c r="C359" t="s">
        <v>463</v>
      </c>
      <c r="D359" t="s">
        <v>468</v>
      </c>
      <c r="E359" t="str">
        <f>("153690N010")</f>
        <v>153690N010</v>
      </c>
      <c r="F359" t="s">
        <v>307</v>
      </c>
      <c r="G359">
        <v>1</v>
      </c>
      <c r="H359" t="s">
        <v>6</v>
      </c>
      <c r="I359" t="str">
        <f>("391990800000")</f>
        <v>391990800000</v>
      </c>
    </row>
    <row r="360" spans="1:9" x14ac:dyDescent="0.25">
      <c r="A360" t="s">
        <v>33</v>
      </c>
      <c r="B360" s="1" t="s">
        <v>303</v>
      </c>
      <c r="C360" t="s">
        <v>463</v>
      </c>
      <c r="D360" t="s">
        <v>468</v>
      </c>
      <c r="E360" t="str">
        <f>("5212802120")</f>
        <v>5212802120</v>
      </c>
      <c r="F360" t="s">
        <v>133</v>
      </c>
      <c r="G360">
        <v>1</v>
      </c>
      <c r="H360" t="s">
        <v>13</v>
      </c>
      <c r="I360" t="str">
        <f t="shared" ref="I360:I367" si="13">("870810900000")</f>
        <v>870810900000</v>
      </c>
    </row>
    <row r="361" spans="1:9" x14ac:dyDescent="0.25">
      <c r="A361" t="s">
        <v>33</v>
      </c>
      <c r="B361" s="1" t="s">
        <v>303</v>
      </c>
      <c r="C361" t="s">
        <v>463</v>
      </c>
      <c r="D361" t="s">
        <v>468</v>
      </c>
      <c r="E361" t="str">
        <f>("52128F4020")</f>
        <v>52128F4020</v>
      </c>
      <c r="F361" t="s">
        <v>133</v>
      </c>
      <c r="G361">
        <v>1</v>
      </c>
      <c r="H361" t="s">
        <v>13</v>
      </c>
      <c r="I361" t="str">
        <f t="shared" si="13"/>
        <v>870810900000</v>
      </c>
    </row>
    <row r="362" spans="1:9" x14ac:dyDescent="0.25">
      <c r="A362" t="s">
        <v>33</v>
      </c>
      <c r="B362" s="1" t="s">
        <v>303</v>
      </c>
      <c r="C362" t="s">
        <v>463</v>
      </c>
      <c r="D362" t="s">
        <v>468</v>
      </c>
      <c r="E362" t="str">
        <f>("52521F4010")</f>
        <v>52521F4010</v>
      </c>
      <c r="F362" t="s">
        <v>316</v>
      </c>
      <c r="G362">
        <v>1</v>
      </c>
      <c r="H362" t="s">
        <v>13</v>
      </c>
      <c r="I362" t="str">
        <f t="shared" si="13"/>
        <v>870810900000</v>
      </c>
    </row>
    <row r="363" spans="1:9" x14ac:dyDescent="0.25">
      <c r="A363" t="s">
        <v>33</v>
      </c>
      <c r="B363" s="1" t="s">
        <v>303</v>
      </c>
      <c r="C363" t="s">
        <v>463</v>
      </c>
      <c r="D363" t="s">
        <v>468</v>
      </c>
      <c r="E363" t="str">
        <f>("5256205030")</f>
        <v>5256205030</v>
      </c>
      <c r="F363" t="s">
        <v>172</v>
      </c>
      <c r="G363">
        <v>1</v>
      </c>
      <c r="H363" t="s">
        <v>13</v>
      </c>
      <c r="I363" t="str">
        <f t="shared" si="13"/>
        <v>870810900000</v>
      </c>
    </row>
    <row r="364" spans="1:9" x14ac:dyDescent="0.25">
      <c r="A364" t="s">
        <v>33</v>
      </c>
      <c r="B364" s="1" t="s">
        <v>303</v>
      </c>
      <c r="C364" t="s">
        <v>463</v>
      </c>
      <c r="D364" t="s">
        <v>468</v>
      </c>
      <c r="E364" t="str">
        <f>("525620F010")</f>
        <v>525620F010</v>
      </c>
      <c r="F364" t="s">
        <v>172</v>
      </c>
      <c r="G364">
        <v>1</v>
      </c>
      <c r="H364" t="s">
        <v>13</v>
      </c>
      <c r="I364" t="str">
        <f t="shared" si="13"/>
        <v>870810900000</v>
      </c>
    </row>
    <row r="365" spans="1:9" x14ac:dyDescent="0.25">
      <c r="A365" t="s">
        <v>33</v>
      </c>
      <c r="B365" s="1" t="s">
        <v>303</v>
      </c>
      <c r="C365" t="s">
        <v>463</v>
      </c>
      <c r="D365" t="s">
        <v>468</v>
      </c>
      <c r="E365" t="str">
        <f>("525620F020")</f>
        <v>525620F020</v>
      </c>
      <c r="F365" t="s">
        <v>172</v>
      </c>
      <c r="G365">
        <v>1</v>
      </c>
      <c r="H365" t="s">
        <v>13</v>
      </c>
      <c r="I365" t="str">
        <f t="shared" si="13"/>
        <v>870810900000</v>
      </c>
    </row>
    <row r="366" spans="1:9" x14ac:dyDescent="0.25">
      <c r="A366" t="s">
        <v>33</v>
      </c>
      <c r="B366" s="1" t="s">
        <v>303</v>
      </c>
      <c r="C366" t="s">
        <v>463</v>
      </c>
      <c r="D366" t="s">
        <v>468</v>
      </c>
      <c r="E366" t="str">
        <f>("525630F010")</f>
        <v>525630F010</v>
      </c>
      <c r="F366" t="s">
        <v>172</v>
      </c>
      <c r="G366">
        <v>1</v>
      </c>
      <c r="H366" t="s">
        <v>13</v>
      </c>
      <c r="I366" t="str">
        <f t="shared" si="13"/>
        <v>870810900000</v>
      </c>
    </row>
    <row r="367" spans="1:9" x14ac:dyDescent="0.25">
      <c r="A367" t="s">
        <v>33</v>
      </c>
      <c r="B367" s="1" t="s">
        <v>303</v>
      </c>
      <c r="C367" t="s">
        <v>463</v>
      </c>
      <c r="D367" t="s">
        <v>468</v>
      </c>
      <c r="E367" t="str">
        <f>("525630F020")</f>
        <v>525630F020</v>
      </c>
      <c r="F367" t="s">
        <v>172</v>
      </c>
      <c r="G367">
        <v>1</v>
      </c>
      <c r="H367" t="s">
        <v>13</v>
      </c>
      <c r="I367" t="str">
        <f t="shared" si="13"/>
        <v>870810900000</v>
      </c>
    </row>
    <row r="368" spans="1:9" x14ac:dyDescent="0.25">
      <c r="A368" t="s">
        <v>33</v>
      </c>
      <c r="B368" s="1" t="s">
        <v>303</v>
      </c>
      <c r="C368" t="s">
        <v>463</v>
      </c>
      <c r="D368" t="s">
        <v>468</v>
      </c>
      <c r="E368" t="str">
        <f>("531240F010")</f>
        <v>531240F010</v>
      </c>
      <c r="F368" t="s">
        <v>34</v>
      </c>
      <c r="G368">
        <v>1</v>
      </c>
      <c r="H368" t="s">
        <v>13</v>
      </c>
      <c r="I368" t="str">
        <f>("392630000000")</f>
        <v>392630000000</v>
      </c>
    </row>
    <row r="369" spans="1:9" x14ac:dyDescent="0.25">
      <c r="A369" t="s">
        <v>33</v>
      </c>
      <c r="B369" s="1" t="s">
        <v>303</v>
      </c>
      <c r="C369" t="s">
        <v>463</v>
      </c>
      <c r="D369" t="s">
        <v>468</v>
      </c>
      <c r="E369" t="str">
        <f>("5338102200")</f>
        <v>5338102200</v>
      </c>
      <c r="F369" t="s">
        <v>321</v>
      </c>
      <c r="G369">
        <v>1</v>
      </c>
      <c r="H369" t="s">
        <v>13</v>
      </c>
      <c r="I369" t="str">
        <f>("401699570000")</f>
        <v>401699570000</v>
      </c>
    </row>
    <row r="370" spans="1:9" x14ac:dyDescent="0.25">
      <c r="A370" t="s">
        <v>33</v>
      </c>
      <c r="B370" s="1" t="s">
        <v>303</v>
      </c>
      <c r="C370" t="s">
        <v>463</v>
      </c>
      <c r="D370" t="s">
        <v>468</v>
      </c>
      <c r="E370" t="str">
        <f>("5385102110")</f>
        <v>5385102110</v>
      </c>
      <c r="F370" t="s">
        <v>277</v>
      </c>
      <c r="G370">
        <v>1</v>
      </c>
      <c r="H370" t="s">
        <v>13</v>
      </c>
      <c r="I370" t="str">
        <f t="shared" ref="I370:I375" si="14">("870829900000")</f>
        <v>870829900000</v>
      </c>
    </row>
    <row r="371" spans="1:9" x14ac:dyDescent="0.25">
      <c r="A371" t="s">
        <v>33</v>
      </c>
      <c r="B371" s="1" t="s">
        <v>303</v>
      </c>
      <c r="C371" t="s">
        <v>463</v>
      </c>
      <c r="D371" t="s">
        <v>468</v>
      </c>
      <c r="E371" t="str">
        <f>("5386602040")</f>
        <v>5386602040</v>
      </c>
      <c r="F371" t="s">
        <v>326</v>
      </c>
      <c r="G371">
        <v>1</v>
      </c>
      <c r="H371" t="s">
        <v>13</v>
      </c>
      <c r="I371" t="str">
        <f t="shared" si="14"/>
        <v>870829900000</v>
      </c>
    </row>
    <row r="372" spans="1:9" x14ac:dyDescent="0.25">
      <c r="A372" t="s">
        <v>33</v>
      </c>
      <c r="B372" s="1" t="s">
        <v>303</v>
      </c>
      <c r="C372" t="s">
        <v>463</v>
      </c>
      <c r="D372" t="s">
        <v>468</v>
      </c>
      <c r="E372" t="str">
        <f>("587410F020")</f>
        <v>587410F020</v>
      </c>
      <c r="F372" t="s">
        <v>184</v>
      </c>
      <c r="G372">
        <v>1</v>
      </c>
      <c r="H372" t="s">
        <v>13</v>
      </c>
      <c r="I372" t="str">
        <f t="shared" si="14"/>
        <v>870829900000</v>
      </c>
    </row>
    <row r="373" spans="1:9" x14ac:dyDescent="0.25">
      <c r="A373" t="s">
        <v>33</v>
      </c>
      <c r="B373" s="1" t="s">
        <v>303</v>
      </c>
      <c r="C373" t="s">
        <v>463</v>
      </c>
      <c r="D373" t="s">
        <v>468</v>
      </c>
      <c r="E373" t="str">
        <f>("587420F020")</f>
        <v>587420F020</v>
      </c>
      <c r="F373" t="s">
        <v>184</v>
      </c>
      <c r="G373">
        <v>1</v>
      </c>
      <c r="H373" t="s">
        <v>13</v>
      </c>
      <c r="I373" t="str">
        <f t="shared" si="14"/>
        <v>870829900000</v>
      </c>
    </row>
    <row r="374" spans="1:9" x14ac:dyDescent="0.25">
      <c r="A374" t="s">
        <v>33</v>
      </c>
      <c r="B374" s="1" t="s">
        <v>303</v>
      </c>
      <c r="C374" t="s">
        <v>463</v>
      </c>
      <c r="D374" t="s">
        <v>468</v>
      </c>
      <c r="E374" t="str">
        <f>("678310D090")</f>
        <v>678310D090</v>
      </c>
      <c r="F374" t="s">
        <v>330</v>
      </c>
      <c r="G374">
        <v>1</v>
      </c>
      <c r="H374" t="s">
        <v>20</v>
      </c>
      <c r="I374" t="str">
        <f t="shared" si="14"/>
        <v>870829900000</v>
      </c>
    </row>
    <row r="375" spans="1:9" x14ac:dyDescent="0.25">
      <c r="A375" t="s">
        <v>33</v>
      </c>
      <c r="B375" s="1" t="s">
        <v>303</v>
      </c>
      <c r="C375" t="s">
        <v>463</v>
      </c>
      <c r="D375" t="s">
        <v>468</v>
      </c>
      <c r="E375" t="str">
        <f>("6784202210")</f>
        <v>6784202210</v>
      </c>
      <c r="F375" t="s">
        <v>185</v>
      </c>
      <c r="G375">
        <v>1</v>
      </c>
      <c r="H375" t="s">
        <v>20</v>
      </c>
      <c r="I375" t="str">
        <f t="shared" si="14"/>
        <v>870829900000</v>
      </c>
    </row>
    <row r="376" spans="1:9" x14ac:dyDescent="0.25">
      <c r="A376" t="s">
        <v>33</v>
      </c>
      <c r="B376" s="1" t="s">
        <v>303</v>
      </c>
      <c r="C376" t="s">
        <v>463</v>
      </c>
      <c r="D376" t="s">
        <v>468</v>
      </c>
      <c r="E376" t="str">
        <f>("678570F020")</f>
        <v>678570F020</v>
      </c>
      <c r="F376" t="s">
        <v>186</v>
      </c>
      <c r="G376">
        <v>1</v>
      </c>
      <c r="H376" t="s">
        <v>13</v>
      </c>
      <c r="I376" t="str">
        <f>("391990800000")</f>
        <v>391990800000</v>
      </c>
    </row>
    <row r="377" spans="1:9" x14ac:dyDescent="0.25">
      <c r="A377" t="s">
        <v>33</v>
      </c>
      <c r="B377" s="1" t="s">
        <v>303</v>
      </c>
      <c r="C377" t="s">
        <v>463</v>
      </c>
      <c r="D377" t="s">
        <v>468</v>
      </c>
      <c r="E377" t="str">
        <f>("678580F020")</f>
        <v>678580F020</v>
      </c>
      <c r="F377" t="s">
        <v>186</v>
      </c>
      <c r="G377">
        <v>1</v>
      </c>
      <c r="H377" t="s">
        <v>13</v>
      </c>
      <c r="I377" t="str">
        <f>("391990800000")</f>
        <v>391990800000</v>
      </c>
    </row>
    <row r="378" spans="1:9" x14ac:dyDescent="0.25">
      <c r="A378" t="s">
        <v>33</v>
      </c>
      <c r="B378" s="1" t="s">
        <v>303</v>
      </c>
      <c r="C378" t="s">
        <v>463</v>
      </c>
      <c r="D378" t="s">
        <v>468</v>
      </c>
      <c r="E378" t="str">
        <f>("691500D030")</f>
        <v>691500D030</v>
      </c>
      <c r="F378" t="s">
        <v>331</v>
      </c>
      <c r="G378">
        <v>1</v>
      </c>
      <c r="H378" t="s">
        <v>7</v>
      </c>
      <c r="I378" t="str">
        <f>("830160000000")</f>
        <v>830160000000</v>
      </c>
    </row>
    <row r="379" spans="1:9" x14ac:dyDescent="0.25">
      <c r="A379" t="s">
        <v>33</v>
      </c>
      <c r="B379" s="1" t="s">
        <v>303</v>
      </c>
      <c r="C379" t="s">
        <v>463</v>
      </c>
      <c r="D379" t="s">
        <v>468</v>
      </c>
      <c r="E379" t="str">
        <f>("692010D030")</f>
        <v>692010D030</v>
      </c>
      <c r="F379" t="s">
        <v>287</v>
      </c>
      <c r="G379">
        <v>1</v>
      </c>
      <c r="H379" t="s">
        <v>13</v>
      </c>
      <c r="I379" t="str">
        <f>("830160000000")</f>
        <v>830160000000</v>
      </c>
    </row>
    <row r="380" spans="1:9" x14ac:dyDescent="0.25">
      <c r="A380" t="s">
        <v>33</v>
      </c>
      <c r="B380" s="1" t="s">
        <v>303</v>
      </c>
      <c r="C380" t="s">
        <v>463</v>
      </c>
      <c r="D380" t="s">
        <v>468</v>
      </c>
      <c r="E380" t="str">
        <f>("6921102924")</f>
        <v>6921102924</v>
      </c>
      <c r="F380" t="s">
        <v>333</v>
      </c>
      <c r="G380">
        <v>1</v>
      </c>
      <c r="H380" t="s">
        <v>13</v>
      </c>
      <c r="I380" t="str">
        <f t="shared" ref="I380:I388" si="15">("392630000000")</f>
        <v>392630000000</v>
      </c>
    </row>
    <row r="381" spans="1:9" x14ac:dyDescent="0.25">
      <c r="A381" t="s">
        <v>33</v>
      </c>
      <c r="B381" s="1" t="s">
        <v>303</v>
      </c>
      <c r="C381" t="s">
        <v>463</v>
      </c>
      <c r="D381" t="s">
        <v>468</v>
      </c>
      <c r="E381" t="str">
        <f>("692110D904")</f>
        <v>692110D904</v>
      </c>
      <c r="F381" t="s">
        <v>288</v>
      </c>
      <c r="G381">
        <v>1</v>
      </c>
      <c r="H381" t="s">
        <v>16</v>
      </c>
      <c r="I381" t="str">
        <f t="shared" si="15"/>
        <v>392630000000</v>
      </c>
    </row>
    <row r="382" spans="1:9" x14ac:dyDescent="0.25">
      <c r="A382" t="s">
        <v>33</v>
      </c>
      <c r="B382" s="1" t="s">
        <v>303</v>
      </c>
      <c r="C382" t="s">
        <v>463</v>
      </c>
      <c r="D382" t="s">
        <v>468</v>
      </c>
      <c r="E382" t="str">
        <f>("6925002410B0")</f>
        <v>6925002410B0</v>
      </c>
      <c r="F382" t="s">
        <v>336</v>
      </c>
      <c r="G382">
        <v>1</v>
      </c>
      <c r="H382" t="s">
        <v>13</v>
      </c>
      <c r="I382" t="str">
        <f t="shared" si="15"/>
        <v>392630000000</v>
      </c>
    </row>
    <row r="383" spans="1:9" x14ac:dyDescent="0.25">
      <c r="A383" t="s">
        <v>33</v>
      </c>
      <c r="B383" s="1" t="s">
        <v>303</v>
      </c>
      <c r="C383" t="s">
        <v>463</v>
      </c>
      <c r="D383" t="s">
        <v>468</v>
      </c>
      <c r="E383" t="str">
        <f>("7531102120")</f>
        <v>7531102120</v>
      </c>
      <c r="F383" t="s">
        <v>189</v>
      </c>
      <c r="G383">
        <v>1</v>
      </c>
      <c r="H383" t="s">
        <v>6</v>
      </c>
      <c r="I383" t="str">
        <f t="shared" si="15"/>
        <v>392630000000</v>
      </c>
    </row>
    <row r="384" spans="1:9" x14ac:dyDescent="0.25">
      <c r="A384" t="s">
        <v>33</v>
      </c>
      <c r="B384" s="1" t="s">
        <v>303</v>
      </c>
      <c r="C384" t="s">
        <v>463</v>
      </c>
      <c r="D384" t="s">
        <v>468</v>
      </c>
      <c r="E384" t="str">
        <f>("753110F030")</f>
        <v>753110F030</v>
      </c>
      <c r="F384" t="s">
        <v>189</v>
      </c>
      <c r="G384">
        <v>1</v>
      </c>
      <c r="H384" t="s">
        <v>8</v>
      </c>
      <c r="I384" t="str">
        <f t="shared" si="15"/>
        <v>392630000000</v>
      </c>
    </row>
    <row r="385" spans="1:9" x14ac:dyDescent="0.25">
      <c r="A385" t="s">
        <v>33</v>
      </c>
      <c r="B385" s="1" t="s">
        <v>303</v>
      </c>
      <c r="C385" t="s">
        <v>463</v>
      </c>
      <c r="D385" t="s">
        <v>468</v>
      </c>
      <c r="E385" t="str">
        <f>("7535160010")</f>
        <v>7535160010</v>
      </c>
      <c r="F385" t="s">
        <v>340</v>
      </c>
      <c r="G385">
        <v>1</v>
      </c>
      <c r="H385" t="s">
        <v>7</v>
      </c>
      <c r="I385" t="str">
        <f t="shared" si="15"/>
        <v>392630000000</v>
      </c>
    </row>
    <row r="386" spans="1:9" x14ac:dyDescent="0.25">
      <c r="A386" t="s">
        <v>33</v>
      </c>
      <c r="B386" s="1" t="s">
        <v>303</v>
      </c>
      <c r="C386" t="s">
        <v>463</v>
      </c>
      <c r="D386" t="s">
        <v>468</v>
      </c>
      <c r="E386" t="str">
        <f>("754410F020")</f>
        <v>754410F020</v>
      </c>
      <c r="F386" t="s">
        <v>194</v>
      </c>
      <c r="G386">
        <v>1</v>
      </c>
      <c r="H386" t="s">
        <v>12</v>
      </c>
      <c r="I386" t="str">
        <f t="shared" si="15"/>
        <v>392630000000</v>
      </c>
    </row>
    <row r="387" spans="1:9" x14ac:dyDescent="0.25">
      <c r="A387" t="s">
        <v>33</v>
      </c>
      <c r="B387" s="1" t="s">
        <v>303</v>
      </c>
      <c r="C387" t="s">
        <v>463</v>
      </c>
      <c r="D387" t="s">
        <v>468</v>
      </c>
      <c r="E387" t="str">
        <f>("754441A170")</f>
        <v>754441A170</v>
      </c>
      <c r="F387" t="s">
        <v>341</v>
      </c>
      <c r="G387">
        <v>1</v>
      </c>
      <c r="H387" t="s">
        <v>7</v>
      </c>
      <c r="I387" t="str">
        <f t="shared" si="15"/>
        <v>392630000000</v>
      </c>
    </row>
    <row r="388" spans="1:9" x14ac:dyDescent="0.25">
      <c r="A388" t="s">
        <v>33</v>
      </c>
      <c r="B388" s="1" t="s">
        <v>303</v>
      </c>
      <c r="C388" t="s">
        <v>463</v>
      </c>
      <c r="D388" t="s">
        <v>468</v>
      </c>
      <c r="E388" t="str">
        <f>("7589502110")</f>
        <v>7589502110</v>
      </c>
      <c r="F388" t="s">
        <v>345</v>
      </c>
      <c r="G388">
        <v>1</v>
      </c>
      <c r="H388" t="s">
        <v>13</v>
      </c>
      <c r="I388" t="str">
        <f t="shared" si="15"/>
        <v>392630000000</v>
      </c>
    </row>
    <row r="389" spans="1:9" x14ac:dyDescent="0.25">
      <c r="A389" t="s">
        <v>33</v>
      </c>
      <c r="B389" s="1" t="s">
        <v>303</v>
      </c>
      <c r="C389" t="s">
        <v>463</v>
      </c>
      <c r="D389" t="s">
        <v>468</v>
      </c>
      <c r="E389" t="str">
        <f>("759210D160")</f>
        <v>759210D160</v>
      </c>
      <c r="F389" t="s">
        <v>199</v>
      </c>
      <c r="G389">
        <v>1</v>
      </c>
      <c r="H389" t="s">
        <v>7</v>
      </c>
      <c r="I389" t="str">
        <f>("391990800000")</f>
        <v>391990800000</v>
      </c>
    </row>
    <row r="390" spans="1:9" x14ac:dyDescent="0.25">
      <c r="A390" t="s">
        <v>33</v>
      </c>
      <c r="B390" s="1" t="s">
        <v>303</v>
      </c>
      <c r="C390" t="s">
        <v>463</v>
      </c>
      <c r="D390" t="s">
        <v>468</v>
      </c>
      <c r="E390" t="str">
        <f>("759210F020")</f>
        <v>759210F020</v>
      </c>
      <c r="F390" t="s">
        <v>199</v>
      </c>
      <c r="G390">
        <v>1</v>
      </c>
      <c r="H390" t="s">
        <v>13</v>
      </c>
      <c r="I390" t="str">
        <f>("391990800000")</f>
        <v>391990800000</v>
      </c>
    </row>
    <row r="391" spans="1:9" x14ac:dyDescent="0.25">
      <c r="A391" t="s">
        <v>33</v>
      </c>
      <c r="B391" s="1" t="s">
        <v>303</v>
      </c>
      <c r="C391" t="s">
        <v>463</v>
      </c>
      <c r="D391" t="s">
        <v>468</v>
      </c>
      <c r="E391" t="str">
        <f>("759220D160")</f>
        <v>759220D160</v>
      </c>
      <c r="F391" t="s">
        <v>199</v>
      </c>
      <c r="G391">
        <v>1</v>
      </c>
      <c r="H391" t="s">
        <v>7</v>
      </c>
      <c r="I391" t="str">
        <f>("391990800000")</f>
        <v>391990800000</v>
      </c>
    </row>
    <row r="392" spans="1:9" x14ac:dyDescent="0.25">
      <c r="A392" t="s">
        <v>33</v>
      </c>
      <c r="B392" s="1" t="s">
        <v>303</v>
      </c>
      <c r="C392" t="s">
        <v>463</v>
      </c>
      <c r="D392" t="s">
        <v>468</v>
      </c>
      <c r="E392" t="str">
        <f>("759240D180")</f>
        <v>759240D180</v>
      </c>
      <c r="F392" t="s">
        <v>199</v>
      </c>
      <c r="G392">
        <v>1</v>
      </c>
      <c r="H392" t="s">
        <v>7</v>
      </c>
      <c r="I392" t="str">
        <f>("391990800000")</f>
        <v>391990800000</v>
      </c>
    </row>
    <row r="393" spans="1:9" x14ac:dyDescent="0.25">
      <c r="A393" t="s">
        <v>33</v>
      </c>
      <c r="B393" s="1" t="s">
        <v>303</v>
      </c>
      <c r="C393" t="s">
        <v>463</v>
      </c>
      <c r="D393" t="s">
        <v>468</v>
      </c>
      <c r="E393" t="str">
        <f>("814810F060")</f>
        <v>814810F060</v>
      </c>
      <c r="F393" t="s">
        <v>202</v>
      </c>
      <c r="G393">
        <v>1</v>
      </c>
      <c r="H393" t="s">
        <v>13</v>
      </c>
      <c r="I393" t="str">
        <f>("851290900000")</f>
        <v>851290900000</v>
      </c>
    </row>
    <row r="394" spans="1:9" x14ac:dyDescent="0.25">
      <c r="A394" t="s">
        <v>33</v>
      </c>
      <c r="B394" s="1" t="s">
        <v>303</v>
      </c>
      <c r="C394" t="s">
        <v>463</v>
      </c>
      <c r="D394" t="s">
        <v>468</v>
      </c>
      <c r="E394" t="str">
        <f>("827410D070")</f>
        <v>827410D070</v>
      </c>
      <c r="F394" t="s">
        <v>299</v>
      </c>
      <c r="G394">
        <v>1</v>
      </c>
      <c r="H394" t="s">
        <v>18</v>
      </c>
      <c r="I394" t="str">
        <f>("853890990000")</f>
        <v>853890990000</v>
      </c>
    </row>
    <row r="395" spans="1:9" x14ac:dyDescent="0.25">
      <c r="A395" t="s">
        <v>33</v>
      </c>
      <c r="B395" s="1" t="s">
        <v>303</v>
      </c>
      <c r="C395" t="s">
        <v>463</v>
      </c>
      <c r="D395" t="s">
        <v>468</v>
      </c>
      <c r="E395" t="str">
        <f>("8527302100")</f>
        <v>8527302100</v>
      </c>
      <c r="F395" t="s">
        <v>354</v>
      </c>
      <c r="G395">
        <v>1</v>
      </c>
      <c r="H395" t="s">
        <v>6</v>
      </c>
      <c r="I395" t="str">
        <f>("392690970000")</f>
        <v>392690970000</v>
      </c>
    </row>
    <row r="396" spans="1:9" x14ac:dyDescent="0.25">
      <c r="A396" t="s">
        <v>33</v>
      </c>
      <c r="B396" s="1" t="s">
        <v>303</v>
      </c>
      <c r="C396" t="s">
        <v>463</v>
      </c>
      <c r="D396" t="s">
        <v>468</v>
      </c>
      <c r="E396" t="str">
        <f>("8533002050")</f>
        <v>8533002050</v>
      </c>
      <c r="F396" t="s">
        <v>302</v>
      </c>
      <c r="G396">
        <v>1</v>
      </c>
      <c r="H396" t="s">
        <v>19</v>
      </c>
      <c r="I396" t="str">
        <f>("842490800000")</f>
        <v>842490800000</v>
      </c>
    </row>
    <row r="397" spans="1:9" x14ac:dyDescent="0.25">
      <c r="A397" t="s">
        <v>33</v>
      </c>
      <c r="B397" s="1" t="s">
        <v>303</v>
      </c>
      <c r="C397" t="s">
        <v>463</v>
      </c>
      <c r="D397" t="s">
        <v>468</v>
      </c>
      <c r="E397" t="str">
        <f>("8533005031")</f>
        <v>8533005031</v>
      </c>
      <c r="F397" t="s">
        <v>302</v>
      </c>
      <c r="G397">
        <v>1</v>
      </c>
      <c r="H397" t="s">
        <v>6</v>
      </c>
      <c r="I397" t="str">
        <f>("842490800000")</f>
        <v>842490800000</v>
      </c>
    </row>
    <row r="398" spans="1:9" x14ac:dyDescent="0.25">
      <c r="A398" t="s">
        <v>33</v>
      </c>
      <c r="B398" s="1" t="s">
        <v>303</v>
      </c>
      <c r="C398" t="s">
        <v>463</v>
      </c>
      <c r="D398" t="s">
        <v>468</v>
      </c>
      <c r="E398" t="str">
        <f>("8533033020")</f>
        <v>8533033020</v>
      </c>
      <c r="F398" t="s">
        <v>356</v>
      </c>
      <c r="G398">
        <v>1</v>
      </c>
      <c r="H398" t="s">
        <v>7</v>
      </c>
      <c r="I398" t="str">
        <f>("842490800000")</f>
        <v>842490800000</v>
      </c>
    </row>
    <row r="399" spans="1:9" x14ac:dyDescent="0.25">
      <c r="A399" t="s">
        <v>33</v>
      </c>
      <c r="B399" s="1" t="s">
        <v>303</v>
      </c>
      <c r="C399" t="s">
        <v>463</v>
      </c>
      <c r="D399" t="s">
        <v>468</v>
      </c>
      <c r="E399" t="str">
        <f>("8533033070")</f>
        <v>8533033070</v>
      </c>
      <c r="F399" t="s">
        <v>302</v>
      </c>
      <c r="G399">
        <v>1</v>
      </c>
      <c r="H399" t="s">
        <v>7</v>
      </c>
      <c r="I399" t="str">
        <f>("842490800000")</f>
        <v>842490800000</v>
      </c>
    </row>
    <row r="400" spans="1:9" x14ac:dyDescent="0.25">
      <c r="A400" t="s">
        <v>33</v>
      </c>
      <c r="B400" s="1" t="s">
        <v>303</v>
      </c>
      <c r="C400" t="s">
        <v>463</v>
      </c>
      <c r="D400" t="s">
        <v>468</v>
      </c>
      <c r="E400" t="str">
        <f>("8535302904")</f>
        <v>8535302904</v>
      </c>
      <c r="F400" t="s">
        <v>357</v>
      </c>
      <c r="G400">
        <v>1</v>
      </c>
      <c r="H400" t="s">
        <v>6</v>
      </c>
      <c r="I400" t="str">
        <f>("870829900000")</f>
        <v>870829900000</v>
      </c>
    </row>
    <row r="401" spans="1:9" x14ac:dyDescent="0.25">
      <c r="A401" t="s">
        <v>33</v>
      </c>
      <c r="B401" s="1" t="s">
        <v>303</v>
      </c>
      <c r="C401" t="s">
        <v>463</v>
      </c>
      <c r="D401" t="s">
        <v>468</v>
      </c>
      <c r="E401" t="str">
        <f>("8535402904")</f>
        <v>8535402904</v>
      </c>
      <c r="F401" t="s">
        <v>357</v>
      </c>
      <c r="G401">
        <v>1</v>
      </c>
      <c r="H401" t="s">
        <v>6</v>
      </c>
      <c r="I401" t="str">
        <f>("870829900000")</f>
        <v>870829900000</v>
      </c>
    </row>
    <row r="402" spans="1:9" x14ac:dyDescent="0.25">
      <c r="A402" t="s">
        <v>33</v>
      </c>
      <c r="B402" s="1" t="s">
        <v>303</v>
      </c>
      <c r="C402" t="s">
        <v>463</v>
      </c>
      <c r="D402" t="s">
        <v>468</v>
      </c>
      <c r="E402" t="str">
        <f>("879080D260")</f>
        <v>879080D260</v>
      </c>
      <c r="F402" t="s">
        <v>358</v>
      </c>
      <c r="G402">
        <v>1</v>
      </c>
      <c r="H402" t="s">
        <v>10</v>
      </c>
      <c r="I402" t="str">
        <f>("700910000000")</f>
        <v>700910000000</v>
      </c>
    </row>
    <row r="403" spans="1:9" x14ac:dyDescent="0.25">
      <c r="A403" t="s">
        <v>33</v>
      </c>
      <c r="B403" s="1" t="s">
        <v>303</v>
      </c>
      <c r="C403" t="s">
        <v>463</v>
      </c>
      <c r="D403" t="s">
        <v>468</v>
      </c>
      <c r="E403" t="str">
        <f>("879080D601")</f>
        <v>879080D601</v>
      </c>
      <c r="F403" t="s">
        <v>359</v>
      </c>
      <c r="G403">
        <v>1</v>
      </c>
      <c r="H403" t="s">
        <v>22</v>
      </c>
      <c r="I403" t="str">
        <f>("700910000000")</f>
        <v>700910000000</v>
      </c>
    </row>
    <row r="404" spans="1:9" x14ac:dyDescent="0.25">
      <c r="A404" t="s">
        <v>33</v>
      </c>
      <c r="B404" s="1" t="s">
        <v>303</v>
      </c>
      <c r="C404" t="s">
        <v>463</v>
      </c>
      <c r="D404" t="s">
        <v>468</v>
      </c>
      <c r="E404" t="str">
        <f>("8790902700")</f>
        <v>8790902700</v>
      </c>
      <c r="F404" t="s">
        <v>358</v>
      </c>
      <c r="G404">
        <v>1</v>
      </c>
      <c r="H404" t="s">
        <v>10</v>
      </c>
      <c r="I404" t="str">
        <f>("700910000000")</f>
        <v>700910000000</v>
      </c>
    </row>
    <row r="405" spans="1:9" x14ac:dyDescent="0.25">
      <c r="A405" t="s">
        <v>33</v>
      </c>
      <c r="B405" s="1" t="s">
        <v>303</v>
      </c>
      <c r="C405" t="s">
        <v>463</v>
      </c>
      <c r="D405" t="s">
        <v>468</v>
      </c>
      <c r="E405" t="str">
        <f>("879090D260")</f>
        <v>879090D260</v>
      </c>
      <c r="F405" t="s">
        <v>358</v>
      </c>
      <c r="G405">
        <v>1</v>
      </c>
      <c r="H405" t="s">
        <v>10</v>
      </c>
      <c r="I405" t="str">
        <f>("700910000000")</f>
        <v>700910000000</v>
      </c>
    </row>
    <row r="406" spans="1:9" x14ac:dyDescent="0.25">
      <c r="A406" t="s">
        <v>33</v>
      </c>
      <c r="B406" s="1" t="s">
        <v>303</v>
      </c>
      <c r="C406" t="s">
        <v>463</v>
      </c>
      <c r="D406" t="s">
        <v>468</v>
      </c>
      <c r="E406" t="str">
        <f>("879090D591")</f>
        <v>879090D591</v>
      </c>
      <c r="F406" t="s">
        <v>360</v>
      </c>
      <c r="G406">
        <v>1</v>
      </c>
      <c r="H406" t="s">
        <v>22</v>
      </c>
      <c r="I406" t="str">
        <f>("700910000000")</f>
        <v>700910000000</v>
      </c>
    </row>
    <row r="407" spans="1:9" x14ac:dyDescent="0.25">
      <c r="A407" t="s">
        <v>33</v>
      </c>
      <c r="B407" s="1" t="s">
        <v>303</v>
      </c>
      <c r="C407" t="s">
        <v>463</v>
      </c>
      <c r="D407" t="s">
        <v>468</v>
      </c>
      <c r="E407" t="str">
        <f>("90975W2001")</f>
        <v>90975W2001</v>
      </c>
      <c r="F407" t="s">
        <v>368</v>
      </c>
      <c r="G407">
        <v>1</v>
      </c>
      <c r="H407" t="s">
        <v>8</v>
      </c>
      <c r="I407" t="str">
        <f>("392630000000")</f>
        <v>392630000000</v>
      </c>
    </row>
    <row r="408" spans="1:9" x14ac:dyDescent="0.25">
      <c r="A408" t="s">
        <v>33</v>
      </c>
      <c r="B408" s="1" t="s">
        <v>369</v>
      </c>
      <c r="C408" t="s">
        <v>445</v>
      </c>
      <c r="D408" t="s">
        <v>470</v>
      </c>
      <c r="E408" t="str">
        <f>("9091602452")</f>
        <v>9091602452</v>
      </c>
      <c r="F408" t="s">
        <v>372</v>
      </c>
      <c r="G408">
        <v>60</v>
      </c>
      <c r="H408" t="s">
        <v>7</v>
      </c>
      <c r="I408" t="str">
        <f>("401031000000")</f>
        <v>401031000000</v>
      </c>
    </row>
    <row r="409" spans="1:9" x14ac:dyDescent="0.25">
      <c r="A409" t="s">
        <v>33</v>
      </c>
      <c r="B409" s="1" t="s">
        <v>382</v>
      </c>
      <c r="C409" t="s">
        <v>464</v>
      </c>
      <c r="D409" t="s">
        <v>468</v>
      </c>
      <c r="E409" t="str">
        <f>("5212705030")</f>
        <v>5212705030</v>
      </c>
      <c r="F409" t="s">
        <v>133</v>
      </c>
      <c r="G409">
        <v>1</v>
      </c>
      <c r="H409" t="s">
        <v>6</v>
      </c>
      <c r="I409" t="str">
        <f t="shared" ref="I409:I419" si="16">("870810900000")</f>
        <v>870810900000</v>
      </c>
    </row>
    <row r="410" spans="1:9" x14ac:dyDescent="0.25">
      <c r="A410" t="s">
        <v>33</v>
      </c>
      <c r="B410" s="1" t="s">
        <v>382</v>
      </c>
      <c r="C410" t="s">
        <v>464</v>
      </c>
      <c r="D410" t="s">
        <v>468</v>
      </c>
      <c r="E410" t="str">
        <f>("521270D916")</f>
        <v>521270D916</v>
      </c>
      <c r="F410" t="s">
        <v>133</v>
      </c>
      <c r="G410">
        <v>8</v>
      </c>
      <c r="H410" t="s">
        <v>13</v>
      </c>
      <c r="I410" t="str">
        <f t="shared" si="16"/>
        <v>870810900000</v>
      </c>
    </row>
    <row r="411" spans="1:9" x14ac:dyDescent="0.25">
      <c r="A411" t="s">
        <v>33</v>
      </c>
      <c r="B411" s="1" t="s">
        <v>382</v>
      </c>
      <c r="C411" t="s">
        <v>464</v>
      </c>
      <c r="D411" t="s">
        <v>468</v>
      </c>
      <c r="E411" t="str">
        <f>("5212805050")</f>
        <v>5212805050</v>
      </c>
      <c r="F411" t="s">
        <v>133</v>
      </c>
      <c r="G411">
        <v>2</v>
      </c>
      <c r="H411" t="s">
        <v>6</v>
      </c>
      <c r="I411" t="str">
        <f t="shared" si="16"/>
        <v>870810900000</v>
      </c>
    </row>
    <row r="412" spans="1:9" x14ac:dyDescent="0.25">
      <c r="A412" t="s">
        <v>33</v>
      </c>
      <c r="B412" s="1" t="s">
        <v>382</v>
      </c>
      <c r="C412" t="s">
        <v>464</v>
      </c>
      <c r="D412" t="s">
        <v>468</v>
      </c>
      <c r="E412" t="str">
        <f>("521290D050")</f>
        <v>521290D050</v>
      </c>
      <c r="F412" t="s">
        <v>389</v>
      </c>
      <c r="G412">
        <v>5</v>
      </c>
      <c r="H412" t="s">
        <v>13</v>
      </c>
      <c r="I412" t="str">
        <f t="shared" si="16"/>
        <v>870810900000</v>
      </c>
    </row>
    <row r="413" spans="1:9" x14ac:dyDescent="0.25">
      <c r="A413" t="s">
        <v>33</v>
      </c>
      <c r="B413" s="1" t="s">
        <v>382</v>
      </c>
      <c r="C413" t="s">
        <v>464</v>
      </c>
      <c r="D413" t="s">
        <v>468</v>
      </c>
      <c r="E413" t="str">
        <f>("5215542050")</f>
        <v>5215542050</v>
      </c>
      <c r="F413" t="s">
        <v>229</v>
      </c>
      <c r="G413">
        <v>2</v>
      </c>
      <c r="H413" t="s">
        <v>7</v>
      </c>
      <c r="I413" t="str">
        <f t="shared" si="16"/>
        <v>870810900000</v>
      </c>
    </row>
    <row r="414" spans="1:9" x14ac:dyDescent="0.25">
      <c r="A414" t="s">
        <v>33</v>
      </c>
      <c r="B414" s="1" t="s">
        <v>382</v>
      </c>
      <c r="C414" t="s">
        <v>464</v>
      </c>
      <c r="D414" t="s">
        <v>468</v>
      </c>
      <c r="E414" t="str">
        <f>("521560D210")</f>
        <v>521560D210</v>
      </c>
      <c r="F414" t="s">
        <v>229</v>
      </c>
      <c r="G414">
        <v>2</v>
      </c>
      <c r="H414" t="s">
        <v>13</v>
      </c>
      <c r="I414" t="str">
        <f t="shared" si="16"/>
        <v>870810900000</v>
      </c>
    </row>
    <row r="415" spans="1:9" x14ac:dyDescent="0.25">
      <c r="A415" t="s">
        <v>33</v>
      </c>
      <c r="B415" s="1" t="s">
        <v>382</v>
      </c>
      <c r="C415" t="s">
        <v>464</v>
      </c>
      <c r="D415" t="s">
        <v>468</v>
      </c>
      <c r="E415" t="str">
        <f>("5215642050")</f>
        <v>5215642050</v>
      </c>
      <c r="F415" t="s">
        <v>229</v>
      </c>
      <c r="G415">
        <v>2</v>
      </c>
      <c r="H415" t="s">
        <v>7</v>
      </c>
      <c r="I415" t="str">
        <f t="shared" si="16"/>
        <v>870810900000</v>
      </c>
    </row>
    <row r="416" spans="1:9" x14ac:dyDescent="0.25">
      <c r="A416" t="s">
        <v>33</v>
      </c>
      <c r="B416" s="1" t="s">
        <v>382</v>
      </c>
      <c r="C416" t="s">
        <v>464</v>
      </c>
      <c r="D416" t="s">
        <v>468</v>
      </c>
      <c r="E416" t="str">
        <f>("5253605050")</f>
        <v>5253605050</v>
      </c>
      <c r="F416" t="s">
        <v>171</v>
      </c>
      <c r="G416">
        <v>2</v>
      </c>
      <c r="H416" t="s">
        <v>13</v>
      </c>
      <c r="I416" t="str">
        <f t="shared" si="16"/>
        <v>870810900000</v>
      </c>
    </row>
    <row r="417" spans="1:9" x14ac:dyDescent="0.25">
      <c r="A417" t="s">
        <v>33</v>
      </c>
      <c r="B417" s="1" t="s">
        <v>382</v>
      </c>
      <c r="C417" t="s">
        <v>464</v>
      </c>
      <c r="D417" t="s">
        <v>468</v>
      </c>
      <c r="E417" t="str">
        <f>("525630F020")</f>
        <v>525630F020</v>
      </c>
      <c r="F417" t="s">
        <v>172</v>
      </c>
      <c r="G417">
        <v>2</v>
      </c>
      <c r="H417" t="s">
        <v>13</v>
      </c>
      <c r="I417" t="str">
        <f t="shared" si="16"/>
        <v>870810900000</v>
      </c>
    </row>
    <row r="418" spans="1:9" x14ac:dyDescent="0.25">
      <c r="A418" t="s">
        <v>33</v>
      </c>
      <c r="B418" s="1" t="s">
        <v>382</v>
      </c>
      <c r="C418" t="s">
        <v>464</v>
      </c>
      <c r="D418" t="s">
        <v>468</v>
      </c>
      <c r="E418" t="str">
        <f>("525750D272")</f>
        <v>525750D272</v>
      </c>
      <c r="F418" t="s">
        <v>173</v>
      </c>
      <c r="G418">
        <v>20</v>
      </c>
      <c r="H418" t="s">
        <v>13</v>
      </c>
      <c r="I418" t="str">
        <f t="shared" si="16"/>
        <v>870810900000</v>
      </c>
    </row>
    <row r="419" spans="1:9" x14ac:dyDescent="0.25">
      <c r="A419" t="s">
        <v>33</v>
      </c>
      <c r="B419" s="1" t="s">
        <v>382</v>
      </c>
      <c r="C419" t="s">
        <v>464</v>
      </c>
      <c r="D419" t="s">
        <v>468</v>
      </c>
      <c r="E419" t="str">
        <f>("525760D262")</f>
        <v>525760D262</v>
      </c>
      <c r="F419" t="s">
        <v>173</v>
      </c>
      <c r="G419">
        <v>30</v>
      </c>
      <c r="H419" t="s">
        <v>13</v>
      </c>
      <c r="I419" t="str">
        <f t="shared" si="16"/>
        <v>870810900000</v>
      </c>
    </row>
    <row r="420" spans="1:9" x14ac:dyDescent="0.25">
      <c r="A420" t="s">
        <v>33</v>
      </c>
      <c r="B420" s="1" t="s">
        <v>382</v>
      </c>
      <c r="C420" t="s">
        <v>464</v>
      </c>
      <c r="D420" t="s">
        <v>468</v>
      </c>
      <c r="E420" t="str">
        <f>("5312805020")</f>
        <v>5312805020</v>
      </c>
      <c r="F420" t="s">
        <v>181</v>
      </c>
      <c r="G420">
        <v>2</v>
      </c>
      <c r="H420" t="s">
        <v>13</v>
      </c>
      <c r="I420" t="str">
        <f>("870829900000")</f>
        <v>870829900000</v>
      </c>
    </row>
    <row r="421" spans="1:9" x14ac:dyDescent="0.25">
      <c r="A421" t="s">
        <v>33</v>
      </c>
      <c r="B421" s="1" t="s">
        <v>382</v>
      </c>
      <c r="C421" t="s">
        <v>464</v>
      </c>
      <c r="D421" t="s">
        <v>468</v>
      </c>
      <c r="E421" t="str">
        <f>("5341042060")</f>
        <v>5341042060</v>
      </c>
      <c r="F421" t="s">
        <v>322</v>
      </c>
      <c r="G421">
        <v>4</v>
      </c>
      <c r="H421" t="s">
        <v>7</v>
      </c>
      <c r="I421" t="str">
        <f>("830210000000")</f>
        <v>830210000000</v>
      </c>
    </row>
    <row r="422" spans="1:9" x14ac:dyDescent="0.25">
      <c r="A422" t="s">
        <v>33</v>
      </c>
      <c r="B422" s="1" t="s">
        <v>382</v>
      </c>
      <c r="C422" t="s">
        <v>464</v>
      </c>
      <c r="D422" t="s">
        <v>468</v>
      </c>
      <c r="E422" t="str">
        <f>("5342042060")</f>
        <v>5342042060</v>
      </c>
      <c r="F422" t="s">
        <v>323</v>
      </c>
      <c r="G422">
        <v>3</v>
      </c>
      <c r="H422" t="s">
        <v>7</v>
      </c>
      <c r="I422" t="str">
        <f>("830210000000")</f>
        <v>830210000000</v>
      </c>
    </row>
    <row r="423" spans="1:9" x14ac:dyDescent="0.25">
      <c r="A423" t="s">
        <v>33</v>
      </c>
      <c r="B423" s="1" t="s">
        <v>382</v>
      </c>
      <c r="C423" t="s">
        <v>464</v>
      </c>
      <c r="D423" t="s">
        <v>468</v>
      </c>
      <c r="E423" t="str">
        <f>("587410D050")</f>
        <v>587410D050</v>
      </c>
      <c r="F423" t="s">
        <v>184</v>
      </c>
      <c r="G423">
        <v>10</v>
      </c>
      <c r="H423" t="s">
        <v>10</v>
      </c>
      <c r="I423" t="str">
        <f>("870829900000")</f>
        <v>870829900000</v>
      </c>
    </row>
    <row r="424" spans="1:9" x14ac:dyDescent="0.25">
      <c r="A424" t="s">
        <v>33</v>
      </c>
      <c r="B424" s="1" t="s">
        <v>382</v>
      </c>
      <c r="C424" t="s">
        <v>464</v>
      </c>
      <c r="D424" t="s">
        <v>468</v>
      </c>
      <c r="E424" t="str">
        <f>("6785702040")</f>
        <v>6785702040</v>
      </c>
      <c r="F424" t="s">
        <v>186</v>
      </c>
      <c r="G424">
        <v>2</v>
      </c>
      <c r="H424" t="s">
        <v>10</v>
      </c>
      <c r="I424" t="str">
        <f>("391990800000")</f>
        <v>391990800000</v>
      </c>
    </row>
    <row r="425" spans="1:9" x14ac:dyDescent="0.25">
      <c r="A425" t="s">
        <v>33</v>
      </c>
      <c r="B425" s="1" t="s">
        <v>382</v>
      </c>
      <c r="C425" t="s">
        <v>464</v>
      </c>
      <c r="D425" t="s">
        <v>468</v>
      </c>
      <c r="E425" t="str">
        <f>("692110D904")</f>
        <v>692110D904</v>
      </c>
      <c r="F425" t="s">
        <v>288</v>
      </c>
      <c r="G425">
        <v>4</v>
      </c>
      <c r="H425" t="s">
        <v>16</v>
      </c>
      <c r="I425" t="str">
        <f t="shared" ref="I425:I438" si="17">("392630000000")</f>
        <v>392630000000</v>
      </c>
    </row>
    <row r="426" spans="1:9" x14ac:dyDescent="0.25">
      <c r="A426" t="s">
        <v>33</v>
      </c>
      <c r="B426" s="1" t="s">
        <v>382</v>
      </c>
      <c r="C426" t="s">
        <v>464</v>
      </c>
      <c r="D426" t="s">
        <v>468</v>
      </c>
      <c r="E426" t="str">
        <f>("753110H010")</f>
        <v>753110H010</v>
      </c>
      <c r="F426" t="s">
        <v>189</v>
      </c>
      <c r="G426">
        <v>10</v>
      </c>
      <c r="H426" t="s">
        <v>14</v>
      </c>
      <c r="I426" t="str">
        <f t="shared" si="17"/>
        <v>392630000000</v>
      </c>
    </row>
    <row r="427" spans="1:9" x14ac:dyDescent="0.25">
      <c r="A427" t="s">
        <v>33</v>
      </c>
      <c r="B427" s="1" t="s">
        <v>382</v>
      </c>
      <c r="C427" t="s">
        <v>464</v>
      </c>
      <c r="D427" t="s">
        <v>468</v>
      </c>
      <c r="E427" t="str">
        <f>("7537452050")</f>
        <v>7537452050</v>
      </c>
      <c r="F427" t="s">
        <v>190</v>
      </c>
      <c r="G427">
        <v>2</v>
      </c>
      <c r="H427" t="s">
        <v>7</v>
      </c>
      <c r="I427" t="str">
        <f t="shared" si="17"/>
        <v>392630000000</v>
      </c>
    </row>
    <row r="428" spans="1:9" x14ac:dyDescent="0.25">
      <c r="A428" t="s">
        <v>33</v>
      </c>
      <c r="B428" s="1" t="s">
        <v>382</v>
      </c>
      <c r="C428" t="s">
        <v>464</v>
      </c>
      <c r="D428" t="s">
        <v>468</v>
      </c>
      <c r="E428" t="str">
        <f>("7540348010")</f>
        <v>7540348010</v>
      </c>
      <c r="F428" t="s">
        <v>191</v>
      </c>
      <c r="G428">
        <v>6</v>
      </c>
      <c r="H428" t="s">
        <v>7</v>
      </c>
      <c r="I428" t="str">
        <f t="shared" si="17"/>
        <v>392630000000</v>
      </c>
    </row>
    <row r="429" spans="1:9" x14ac:dyDescent="0.25">
      <c r="A429" t="s">
        <v>33</v>
      </c>
      <c r="B429" s="1" t="s">
        <v>382</v>
      </c>
      <c r="C429" t="s">
        <v>464</v>
      </c>
      <c r="D429" t="s">
        <v>468</v>
      </c>
      <c r="E429" t="str">
        <f>("754310H060")</f>
        <v>754310H060</v>
      </c>
      <c r="F429" t="s">
        <v>192</v>
      </c>
      <c r="G429">
        <v>2</v>
      </c>
      <c r="H429" t="s">
        <v>8</v>
      </c>
      <c r="I429" t="str">
        <f t="shared" si="17"/>
        <v>392630000000</v>
      </c>
    </row>
    <row r="430" spans="1:9" x14ac:dyDescent="0.25">
      <c r="A430" t="s">
        <v>33</v>
      </c>
      <c r="B430" s="1" t="s">
        <v>382</v>
      </c>
      <c r="C430" t="s">
        <v>464</v>
      </c>
      <c r="D430" t="s">
        <v>468</v>
      </c>
      <c r="E430" t="str">
        <f>("7544147031")</f>
        <v>7544147031</v>
      </c>
      <c r="F430" t="s">
        <v>195</v>
      </c>
      <c r="G430">
        <v>2</v>
      </c>
      <c r="H430" t="s">
        <v>7</v>
      </c>
      <c r="I430" t="str">
        <f t="shared" si="17"/>
        <v>392630000000</v>
      </c>
    </row>
    <row r="431" spans="1:9" x14ac:dyDescent="0.25">
      <c r="A431" t="s">
        <v>33</v>
      </c>
      <c r="B431" s="1" t="s">
        <v>382</v>
      </c>
      <c r="C431" t="s">
        <v>464</v>
      </c>
      <c r="D431" t="s">
        <v>468</v>
      </c>
      <c r="E431" t="str">
        <f>("7544147070")</f>
        <v>7544147070</v>
      </c>
      <c r="F431" t="s">
        <v>195</v>
      </c>
      <c r="G431">
        <v>5</v>
      </c>
      <c r="H431" t="s">
        <v>7</v>
      </c>
      <c r="I431" t="str">
        <f t="shared" si="17"/>
        <v>392630000000</v>
      </c>
    </row>
    <row r="432" spans="1:9" x14ac:dyDescent="0.25">
      <c r="A432" t="s">
        <v>33</v>
      </c>
      <c r="B432" s="1" t="s">
        <v>382</v>
      </c>
      <c r="C432" t="s">
        <v>464</v>
      </c>
      <c r="D432" t="s">
        <v>468</v>
      </c>
      <c r="E432" t="str">
        <f>("754420D050")</f>
        <v>754420D050</v>
      </c>
      <c r="F432" t="s">
        <v>194</v>
      </c>
      <c r="G432">
        <v>10</v>
      </c>
      <c r="H432" t="s">
        <v>8</v>
      </c>
      <c r="I432" t="str">
        <f t="shared" si="17"/>
        <v>392630000000</v>
      </c>
    </row>
    <row r="433" spans="1:9" x14ac:dyDescent="0.25">
      <c r="A433" t="s">
        <v>33</v>
      </c>
      <c r="B433" s="1" t="s">
        <v>382</v>
      </c>
      <c r="C433" t="s">
        <v>464</v>
      </c>
      <c r="D433" t="s">
        <v>468</v>
      </c>
      <c r="E433" t="str">
        <f>("754420D150")</f>
        <v>754420D150</v>
      </c>
      <c r="F433" t="s">
        <v>194</v>
      </c>
      <c r="G433">
        <v>13</v>
      </c>
      <c r="H433" t="s">
        <v>8</v>
      </c>
      <c r="I433" t="str">
        <f t="shared" si="17"/>
        <v>392630000000</v>
      </c>
    </row>
    <row r="434" spans="1:9" x14ac:dyDescent="0.25">
      <c r="A434" t="s">
        <v>33</v>
      </c>
      <c r="B434" s="1" t="s">
        <v>382</v>
      </c>
      <c r="C434" t="s">
        <v>464</v>
      </c>
      <c r="D434" t="s">
        <v>468</v>
      </c>
      <c r="E434" t="str">
        <f>("754420D510")</f>
        <v>754420D510</v>
      </c>
      <c r="F434" t="s">
        <v>194</v>
      </c>
      <c r="G434">
        <v>2</v>
      </c>
      <c r="H434" t="s">
        <v>8</v>
      </c>
      <c r="I434" t="str">
        <f t="shared" si="17"/>
        <v>392630000000</v>
      </c>
    </row>
    <row r="435" spans="1:9" x14ac:dyDescent="0.25">
      <c r="A435" t="s">
        <v>33</v>
      </c>
      <c r="B435" s="1" t="s">
        <v>382</v>
      </c>
      <c r="C435" t="s">
        <v>464</v>
      </c>
      <c r="D435" t="s">
        <v>468</v>
      </c>
      <c r="E435" t="str">
        <f>("754420H060")</f>
        <v>754420H060</v>
      </c>
      <c r="F435" t="s">
        <v>194</v>
      </c>
      <c r="G435">
        <v>1</v>
      </c>
      <c r="H435" t="s">
        <v>8</v>
      </c>
      <c r="I435" t="str">
        <f t="shared" si="17"/>
        <v>392630000000</v>
      </c>
    </row>
    <row r="436" spans="1:9" x14ac:dyDescent="0.25">
      <c r="A436" t="s">
        <v>33</v>
      </c>
      <c r="B436" s="1" t="s">
        <v>382</v>
      </c>
      <c r="C436" t="s">
        <v>464</v>
      </c>
      <c r="D436" t="s">
        <v>468</v>
      </c>
      <c r="E436" t="str">
        <f>("7544247080")</f>
        <v>7544247080</v>
      </c>
      <c r="F436" t="s">
        <v>195</v>
      </c>
      <c r="G436">
        <v>5</v>
      </c>
      <c r="H436" t="s">
        <v>7</v>
      </c>
      <c r="I436" t="str">
        <f t="shared" si="17"/>
        <v>392630000000</v>
      </c>
    </row>
    <row r="437" spans="1:9" x14ac:dyDescent="0.25">
      <c r="A437" t="s">
        <v>33</v>
      </c>
      <c r="B437" s="1" t="s">
        <v>382</v>
      </c>
      <c r="C437" t="s">
        <v>464</v>
      </c>
      <c r="D437" t="s">
        <v>468</v>
      </c>
      <c r="E437" t="str">
        <f>("7544312B00")</f>
        <v>7544312B00</v>
      </c>
      <c r="F437" t="s">
        <v>341</v>
      </c>
      <c r="G437">
        <v>2</v>
      </c>
      <c r="H437" t="s">
        <v>7</v>
      </c>
      <c r="I437" t="str">
        <f t="shared" si="17"/>
        <v>392630000000</v>
      </c>
    </row>
    <row r="438" spans="1:9" x14ac:dyDescent="0.25">
      <c r="A438" t="s">
        <v>33</v>
      </c>
      <c r="B438" s="1" t="s">
        <v>382</v>
      </c>
      <c r="C438" t="s">
        <v>464</v>
      </c>
      <c r="D438" t="s">
        <v>468</v>
      </c>
      <c r="E438" t="str">
        <f>("754460D030")</f>
        <v>754460D030</v>
      </c>
      <c r="F438" t="s">
        <v>194</v>
      </c>
      <c r="G438">
        <v>12</v>
      </c>
      <c r="H438" t="s">
        <v>8</v>
      </c>
      <c r="I438" t="str">
        <f t="shared" si="17"/>
        <v>392630000000</v>
      </c>
    </row>
    <row r="439" spans="1:9" x14ac:dyDescent="0.25">
      <c r="A439" t="s">
        <v>33</v>
      </c>
      <c r="B439" s="1" t="s">
        <v>382</v>
      </c>
      <c r="C439" t="s">
        <v>464</v>
      </c>
      <c r="D439" t="s">
        <v>468</v>
      </c>
      <c r="E439" t="str">
        <f>("759220D060")</f>
        <v>759220D060</v>
      </c>
      <c r="F439" t="s">
        <v>199</v>
      </c>
      <c r="G439">
        <v>5</v>
      </c>
      <c r="H439" t="s">
        <v>13</v>
      </c>
      <c r="I439" t="str">
        <f>("391990800000")</f>
        <v>391990800000</v>
      </c>
    </row>
    <row r="440" spans="1:9" x14ac:dyDescent="0.25">
      <c r="A440" t="s">
        <v>33</v>
      </c>
      <c r="B440" s="1" t="s">
        <v>382</v>
      </c>
      <c r="C440" t="s">
        <v>464</v>
      </c>
      <c r="D440" t="s">
        <v>468</v>
      </c>
      <c r="E440" t="str">
        <f>("759220H020")</f>
        <v>759220H020</v>
      </c>
      <c r="F440" t="s">
        <v>199</v>
      </c>
      <c r="G440">
        <v>2</v>
      </c>
      <c r="H440" t="s">
        <v>7</v>
      </c>
      <c r="I440" t="str">
        <f>("391990800000")</f>
        <v>391990800000</v>
      </c>
    </row>
    <row r="441" spans="1:9" x14ac:dyDescent="0.25">
      <c r="A441" t="s">
        <v>33</v>
      </c>
      <c r="B441" s="1" t="s">
        <v>382</v>
      </c>
      <c r="C441" t="s">
        <v>464</v>
      </c>
      <c r="D441" t="s">
        <v>468</v>
      </c>
      <c r="E441" t="str">
        <f>("759230D060")</f>
        <v>759230D060</v>
      </c>
      <c r="F441" t="s">
        <v>199</v>
      </c>
      <c r="G441">
        <v>20</v>
      </c>
      <c r="H441" t="s">
        <v>13</v>
      </c>
      <c r="I441" t="str">
        <f>("391990800000")</f>
        <v>391990800000</v>
      </c>
    </row>
    <row r="442" spans="1:9" x14ac:dyDescent="0.25">
      <c r="A442" t="s">
        <v>33</v>
      </c>
      <c r="B442" s="1" t="s">
        <v>382</v>
      </c>
      <c r="C442" t="s">
        <v>464</v>
      </c>
      <c r="D442" t="s">
        <v>468</v>
      </c>
      <c r="E442" t="str">
        <f>("759280F010")</f>
        <v>759280F010</v>
      </c>
      <c r="F442" t="s">
        <v>199</v>
      </c>
      <c r="G442">
        <v>4</v>
      </c>
      <c r="H442" t="s">
        <v>13</v>
      </c>
      <c r="I442" t="str">
        <f>("391990800000")</f>
        <v>391990800000</v>
      </c>
    </row>
    <row r="443" spans="1:9" x14ac:dyDescent="0.25">
      <c r="A443" t="s">
        <v>33</v>
      </c>
      <c r="B443" s="1" t="s">
        <v>382</v>
      </c>
      <c r="C443" t="s">
        <v>464</v>
      </c>
      <c r="D443" t="s">
        <v>468</v>
      </c>
      <c r="E443" t="str">
        <f>("811930F030")</f>
        <v>811930F030</v>
      </c>
      <c r="F443" t="s">
        <v>420</v>
      </c>
      <c r="G443">
        <v>2</v>
      </c>
      <c r="H443" t="s">
        <v>13</v>
      </c>
      <c r="I443" t="str">
        <f>("851290900000")</f>
        <v>851290900000</v>
      </c>
    </row>
    <row r="444" spans="1:9" x14ac:dyDescent="0.25">
      <c r="A444" t="s">
        <v>33</v>
      </c>
      <c r="B444" s="1" t="s">
        <v>382</v>
      </c>
      <c r="C444" t="s">
        <v>464</v>
      </c>
      <c r="D444" t="s">
        <v>468</v>
      </c>
      <c r="E444" t="str">
        <f>("814810H130")</f>
        <v>814810H130</v>
      </c>
      <c r="F444" t="s">
        <v>202</v>
      </c>
      <c r="G444">
        <v>2</v>
      </c>
      <c r="H444" t="s">
        <v>11</v>
      </c>
      <c r="I444" t="str">
        <f>("851290900000")</f>
        <v>851290900000</v>
      </c>
    </row>
    <row r="445" spans="1:9" x14ac:dyDescent="0.25">
      <c r="A445" t="s">
        <v>33</v>
      </c>
      <c r="B445" s="1" t="s">
        <v>382</v>
      </c>
      <c r="C445" t="s">
        <v>464</v>
      </c>
      <c r="D445" t="s">
        <v>468</v>
      </c>
      <c r="E445" t="str">
        <f>("814820H050")</f>
        <v>814820H050</v>
      </c>
      <c r="F445" t="s">
        <v>203</v>
      </c>
      <c r="G445">
        <v>1</v>
      </c>
      <c r="H445" t="s">
        <v>11</v>
      </c>
      <c r="I445" t="str">
        <f>("851290900000")</f>
        <v>851290900000</v>
      </c>
    </row>
    <row r="446" spans="1:9" x14ac:dyDescent="0.25">
      <c r="A446" t="s">
        <v>33</v>
      </c>
      <c r="B446" s="1" t="s">
        <v>382</v>
      </c>
      <c r="C446" t="s">
        <v>464</v>
      </c>
      <c r="D446" t="s">
        <v>468</v>
      </c>
      <c r="E446" t="str">
        <f>("819100F010")</f>
        <v>819100F010</v>
      </c>
      <c r="F446" t="s">
        <v>204</v>
      </c>
      <c r="G446">
        <v>5</v>
      </c>
      <c r="H446" t="s">
        <v>13</v>
      </c>
      <c r="I446" t="str">
        <f>("870829900000")</f>
        <v>870829900000</v>
      </c>
    </row>
    <row r="447" spans="1:9" x14ac:dyDescent="0.25">
      <c r="A447" t="s">
        <v>33</v>
      </c>
      <c r="B447" s="1" t="s">
        <v>382</v>
      </c>
      <c r="C447" t="s">
        <v>464</v>
      </c>
      <c r="D447" t="s">
        <v>468</v>
      </c>
      <c r="E447" t="str">
        <f>("9097502071")</f>
        <v>9097502071</v>
      </c>
      <c r="F447" t="s">
        <v>368</v>
      </c>
      <c r="G447">
        <v>15</v>
      </c>
      <c r="H447" t="s">
        <v>7</v>
      </c>
      <c r="I447" t="str">
        <f>("392630000000")</f>
        <v>392630000000</v>
      </c>
    </row>
    <row r="448" spans="1:9" x14ac:dyDescent="0.25">
      <c r="A448" t="s">
        <v>180</v>
      </c>
      <c r="B448" s="1" t="s">
        <v>129</v>
      </c>
      <c r="C448" t="s">
        <v>461</v>
      </c>
      <c r="D448" t="s">
        <v>468</v>
      </c>
      <c r="E448" t="str">
        <f>("531220F020")</f>
        <v>531220F020</v>
      </c>
      <c r="F448" t="s">
        <v>34</v>
      </c>
      <c r="G448">
        <v>2</v>
      </c>
      <c r="H448" t="s">
        <v>8</v>
      </c>
      <c r="I448" t="str">
        <f>("392630000000")</f>
        <v>392630000000</v>
      </c>
    </row>
    <row r="449" spans="1:9" x14ac:dyDescent="0.25">
      <c r="A449" t="s">
        <v>180</v>
      </c>
      <c r="B449" s="1" t="s">
        <v>218</v>
      </c>
      <c r="C449" t="s">
        <v>463</v>
      </c>
      <c r="D449" t="s">
        <v>468</v>
      </c>
      <c r="E449" t="str">
        <f>("5261102290")</f>
        <v>5261102290</v>
      </c>
      <c r="F449" t="s">
        <v>174</v>
      </c>
      <c r="G449">
        <v>6</v>
      </c>
      <c r="H449" t="s">
        <v>13</v>
      </c>
      <c r="I449" t="str">
        <f>("870810900000")</f>
        <v>870810900000</v>
      </c>
    </row>
    <row r="450" spans="1:9" x14ac:dyDescent="0.25">
      <c r="A450" t="s">
        <v>180</v>
      </c>
      <c r="B450" s="1" t="s">
        <v>218</v>
      </c>
      <c r="C450" t="s">
        <v>463</v>
      </c>
      <c r="D450" t="s">
        <v>468</v>
      </c>
      <c r="E450" t="str">
        <f>("531210F020")</f>
        <v>531210F020</v>
      </c>
      <c r="F450" t="s">
        <v>34</v>
      </c>
      <c r="G450">
        <v>2</v>
      </c>
      <c r="H450" t="s">
        <v>8</v>
      </c>
      <c r="I450" t="str">
        <f>("392630000000")</f>
        <v>392630000000</v>
      </c>
    </row>
    <row r="451" spans="1:9" x14ac:dyDescent="0.25">
      <c r="A451" t="s">
        <v>180</v>
      </c>
      <c r="B451" s="1" t="s">
        <v>218</v>
      </c>
      <c r="C451" t="s">
        <v>463</v>
      </c>
      <c r="D451" t="s">
        <v>468</v>
      </c>
      <c r="E451" t="str">
        <f>("5339502020")</f>
        <v>5339502020</v>
      </c>
      <c r="F451" t="s">
        <v>274</v>
      </c>
      <c r="G451">
        <v>16</v>
      </c>
      <c r="H451" t="s">
        <v>6</v>
      </c>
      <c r="I451" t="str">
        <f>("401699570000")</f>
        <v>401699570000</v>
      </c>
    </row>
    <row r="452" spans="1:9" x14ac:dyDescent="0.25">
      <c r="A452" t="s">
        <v>180</v>
      </c>
      <c r="B452" s="1" t="s">
        <v>218</v>
      </c>
      <c r="C452" t="s">
        <v>463</v>
      </c>
      <c r="D452" t="s">
        <v>468</v>
      </c>
      <c r="E452" t="str">
        <f>("7592302230")</f>
        <v>7592302230</v>
      </c>
      <c r="F452" t="s">
        <v>199</v>
      </c>
      <c r="G452">
        <v>7</v>
      </c>
      <c r="H452" t="s">
        <v>13</v>
      </c>
      <c r="I452" t="str">
        <f>("391990800000")</f>
        <v>391990800000</v>
      </c>
    </row>
    <row r="453" spans="1:9" x14ac:dyDescent="0.25">
      <c r="A453" t="s">
        <v>180</v>
      </c>
      <c r="B453" s="1" t="s">
        <v>218</v>
      </c>
      <c r="C453" t="s">
        <v>463</v>
      </c>
      <c r="D453" t="s">
        <v>468</v>
      </c>
      <c r="E453" t="str">
        <f>("7687702150")</f>
        <v>7687702150</v>
      </c>
      <c r="F453" t="s">
        <v>298</v>
      </c>
      <c r="G453">
        <v>3</v>
      </c>
      <c r="H453" t="s">
        <v>13</v>
      </c>
      <c r="I453" t="str">
        <f>("870829900000")</f>
        <v>870829900000</v>
      </c>
    </row>
    <row r="454" spans="1:9" x14ac:dyDescent="0.25">
      <c r="A454" t="s">
        <v>180</v>
      </c>
      <c r="B454" s="1" t="s">
        <v>303</v>
      </c>
      <c r="C454" t="s">
        <v>463</v>
      </c>
      <c r="D454" t="s">
        <v>468</v>
      </c>
      <c r="E454" t="str">
        <f>("5245305010")</f>
        <v>5245305010</v>
      </c>
      <c r="F454" t="s">
        <v>157</v>
      </c>
      <c r="G454">
        <v>1</v>
      </c>
      <c r="H454" t="s">
        <v>6</v>
      </c>
      <c r="I454" t="str">
        <f>("870810900000")</f>
        <v>870810900000</v>
      </c>
    </row>
    <row r="455" spans="1:9" x14ac:dyDescent="0.25">
      <c r="A455" t="s">
        <v>180</v>
      </c>
      <c r="B455" s="1" t="s">
        <v>303</v>
      </c>
      <c r="C455" t="s">
        <v>463</v>
      </c>
      <c r="D455" t="s">
        <v>468</v>
      </c>
      <c r="E455" t="str">
        <f>("759250F020")</f>
        <v>759250F020</v>
      </c>
      <c r="F455" t="s">
        <v>199</v>
      </c>
      <c r="G455">
        <v>1</v>
      </c>
      <c r="H455" t="s">
        <v>13</v>
      </c>
      <c r="I455" t="str">
        <f>("391990800000")</f>
        <v>391990800000</v>
      </c>
    </row>
    <row r="456" spans="1:9" x14ac:dyDescent="0.25">
      <c r="A456" t="s">
        <v>180</v>
      </c>
      <c r="B456" s="1" t="s">
        <v>382</v>
      </c>
      <c r="C456" t="s">
        <v>464</v>
      </c>
      <c r="D456" t="s">
        <v>468</v>
      </c>
      <c r="E456" t="str">
        <f>("531210F020")</f>
        <v>531210F020</v>
      </c>
      <c r="F456" t="s">
        <v>34</v>
      </c>
      <c r="G456">
        <v>5</v>
      </c>
      <c r="H456" t="s">
        <v>8</v>
      </c>
      <c r="I456" t="str">
        <f>("392630000000")</f>
        <v>392630000000</v>
      </c>
    </row>
    <row r="457" spans="1:9" x14ac:dyDescent="0.25">
      <c r="A457" t="s">
        <v>180</v>
      </c>
      <c r="B457" s="1" t="s">
        <v>382</v>
      </c>
      <c r="C457" t="s">
        <v>464</v>
      </c>
      <c r="D457" t="s">
        <v>468</v>
      </c>
      <c r="E457" t="str">
        <f>("531220F020")</f>
        <v>531220F020</v>
      </c>
      <c r="F457" t="s">
        <v>34</v>
      </c>
      <c r="G457">
        <v>5</v>
      </c>
      <c r="H457" t="s">
        <v>8</v>
      </c>
      <c r="I457" t="str">
        <f>("392630000000")</f>
        <v>392630000000</v>
      </c>
    </row>
    <row r="458" spans="1:9" x14ac:dyDescent="0.25">
      <c r="A458" t="s">
        <v>180</v>
      </c>
      <c r="B458" s="1" t="s">
        <v>382</v>
      </c>
      <c r="C458" t="s">
        <v>464</v>
      </c>
      <c r="D458" t="s">
        <v>468</v>
      </c>
      <c r="E458" t="str">
        <f>("759260F020")</f>
        <v>759260F020</v>
      </c>
      <c r="F458" t="s">
        <v>199</v>
      </c>
      <c r="G458">
        <v>6</v>
      </c>
      <c r="H458" t="s">
        <v>13</v>
      </c>
      <c r="I458" t="str">
        <f>("391990800000")</f>
        <v>391990800000</v>
      </c>
    </row>
    <row r="459" spans="1:9" x14ac:dyDescent="0.25">
      <c r="A459" t="s">
        <v>31</v>
      </c>
      <c r="B459" s="1" t="s">
        <v>218</v>
      </c>
      <c r="C459" t="s">
        <v>463</v>
      </c>
      <c r="D459" t="s">
        <v>468</v>
      </c>
      <c r="E459" t="str">
        <f>("5261102290")</f>
        <v>5261102290</v>
      </c>
      <c r="F459" t="s">
        <v>174</v>
      </c>
      <c r="G459">
        <v>7</v>
      </c>
      <c r="H459" t="s">
        <v>13</v>
      </c>
      <c r="I459" t="str">
        <f>("870810900000")</f>
        <v>870810900000</v>
      </c>
    </row>
    <row r="460" spans="1:9" x14ac:dyDescent="0.25">
      <c r="A460" t="s">
        <v>32</v>
      </c>
      <c r="B460" s="1" t="s">
        <v>53</v>
      </c>
      <c r="C460" t="s">
        <v>446</v>
      </c>
      <c r="D460" t="s">
        <v>448</v>
      </c>
      <c r="E460" t="str">
        <f>("4341260140")</f>
        <v>4341260140</v>
      </c>
      <c r="F460" t="s">
        <v>71</v>
      </c>
      <c r="G460">
        <v>24</v>
      </c>
      <c r="H460" t="s">
        <v>7</v>
      </c>
      <c r="I460" t="str">
        <f t="shared" ref="I460:I470" si="18">("870850990000")</f>
        <v>870850990000</v>
      </c>
    </row>
    <row r="461" spans="1:9" x14ac:dyDescent="0.25">
      <c r="A461" t="s">
        <v>32</v>
      </c>
      <c r="B461" s="1" t="s">
        <v>94</v>
      </c>
      <c r="C461" t="s">
        <v>446</v>
      </c>
      <c r="D461" t="s">
        <v>448</v>
      </c>
      <c r="E461" t="str">
        <f>("4231260141")</f>
        <v>4231260141</v>
      </c>
      <c r="F461" t="s">
        <v>99</v>
      </c>
      <c r="G461">
        <v>1</v>
      </c>
      <c r="H461" t="s">
        <v>7</v>
      </c>
      <c r="I461" t="str">
        <f t="shared" si="18"/>
        <v>870850990000</v>
      </c>
    </row>
    <row r="462" spans="1:9" x14ac:dyDescent="0.25">
      <c r="A462" t="s">
        <v>32</v>
      </c>
      <c r="B462" s="1" t="s">
        <v>94</v>
      </c>
      <c r="C462" t="s">
        <v>446</v>
      </c>
      <c r="D462" t="s">
        <v>448</v>
      </c>
      <c r="E462" t="str">
        <f>("4231160201")</f>
        <v>4231160201</v>
      </c>
      <c r="F462" t="s">
        <v>100</v>
      </c>
      <c r="G462">
        <v>1</v>
      </c>
      <c r="H462" t="s">
        <v>7</v>
      </c>
      <c r="I462" t="str">
        <f t="shared" si="18"/>
        <v>870850990000</v>
      </c>
    </row>
    <row r="463" spans="1:9" x14ac:dyDescent="0.25">
      <c r="A463" t="s">
        <v>32</v>
      </c>
      <c r="B463" s="1" t="s">
        <v>105</v>
      </c>
      <c r="C463" t="s">
        <v>446</v>
      </c>
      <c r="D463" t="s">
        <v>448</v>
      </c>
      <c r="E463" t="str">
        <f>("4231260141")</f>
        <v>4231260141</v>
      </c>
      <c r="F463" t="s">
        <v>99</v>
      </c>
      <c r="G463">
        <v>1</v>
      </c>
      <c r="H463" t="s">
        <v>7</v>
      </c>
      <c r="I463" t="str">
        <f t="shared" si="18"/>
        <v>870850990000</v>
      </c>
    </row>
    <row r="464" spans="1:9" x14ac:dyDescent="0.25">
      <c r="A464" t="s">
        <v>32</v>
      </c>
      <c r="B464" s="1" t="s">
        <v>105</v>
      </c>
      <c r="C464" t="s">
        <v>446</v>
      </c>
      <c r="D464" t="s">
        <v>448</v>
      </c>
      <c r="E464" t="str">
        <f>("4231160201")</f>
        <v>4231160201</v>
      </c>
      <c r="F464" t="s">
        <v>100</v>
      </c>
      <c r="G464">
        <v>1</v>
      </c>
      <c r="H464" t="s">
        <v>7</v>
      </c>
      <c r="I464" t="str">
        <f t="shared" si="18"/>
        <v>870850990000</v>
      </c>
    </row>
    <row r="465" spans="1:9" x14ac:dyDescent="0.25">
      <c r="A465" t="s">
        <v>32</v>
      </c>
      <c r="B465" s="1" t="s">
        <v>109</v>
      </c>
      <c r="C465" t="s">
        <v>446</v>
      </c>
      <c r="D465" t="s">
        <v>448</v>
      </c>
      <c r="E465" t="str">
        <f>("4231260141")</f>
        <v>4231260141</v>
      </c>
      <c r="F465" t="s">
        <v>99</v>
      </c>
      <c r="G465">
        <v>1</v>
      </c>
      <c r="H465" t="s">
        <v>7</v>
      </c>
      <c r="I465" t="str">
        <f t="shared" si="18"/>
        <v>870850990000</v>
      </c>
    </row>
    <row r="466" spans="1:9" x14ac:dyDescent="0.25">
      <c r="A466" t="s">
        <v>32</v>
      </c>
      <c r="B466" s="1" t="s">
        <v>109</v>
      </c>
      <c r="C466" t="s">
        <v>446</v>
      </c>
      <c r="D466" t="s">
        <v>448</v>
      </c>
      <c r="E466" t="str">
        <f>("4231160201")</f>
        <v>4231160201</v>
      </c>
      <c r="F466" t="s">
        <v>100</v>
      </c>
      <c r="G466">
        <v>1</v>
      </c>
      <c r="H466" t="s">
        <v>7</v>
      </c>
      <c r="I466" t="str">
        <f t="shared" si="18"/>
        <v>870850990000</v>
      </c>
    </row>
    <row r="467" spans="1:9" x14ac:dyDescent="0.25">
      <c r="A467" t="s">
        <v>32</v>
      </c>
      <c r="B467" s="1" t="s">
        <v>111</v>
      </c>
      <c r="C467" t="s">
        <v>446</v>
      </c>
      <c r="D467" t="s">
        <v>448</v>
      </c>
      <c r="E467" t="str">
        <f>("4231260141")</f>
        <v>4231260141</v>
      </c>
      <c r="F467" t="s">
        <v>99</v>
      </c>
      <c r="G467">
        <v>1</v>
      </c>
      <c r="H467" t="s">
        <v>7</v>
      </c>
      <c r="I467" t="str">
        <f t="shared" si="18"/>
        <v>870850990000</v>
      </c>
    </row>
    <row r="468" spans="1:9" x14ac:dyDescent="0.25">
      <c r="A468" t="s">
        <v>32</v>
      </c>
      <c r="B468" s="1" t="s">
        <v>111</v>
      </c>
      <c r="C468" t="s">
        <v>446</v>
      </c>
      <c r="D468" t="s">
        <v>448</v>
      </c>
      <c r="E468" t="str">
        <f>("4231160201")</f>
        <v>4231160201</v>
      </c>
      <c r="F468" t="s">
        <v>100</v>
      </c>
      <c r="G468">
        <v>1</v>
      </c>
      <c r="H468" t="s">
        <v>7</v>
      </c>
      <c r="I468" t="str">
        <f t="shared" si="18"/>
        <v>870850990000</v>
      </c>
    </row>
    <row r="469" spans="1:9" x14ac:dyDescent="0.25">
      <c r="A469" t="s">
        <v>32</v>
      </c>
      <c r="B469" s="1" t="s">
        <v>113</v>
      </c>
      <c r="C469" t="s">
        <v>446</v>
      </c>
      <c r="D469" t="s">
        <v>448</v>
      </c>
      <c r="E469" t="str">
        <f>("4231260141")</f>
        <v>4231260141</v>
      </c>
      <c r="F469" t="s">
        <v>99</v>
      </c>
      <c r="G469">
        <v>1</v>
      </c>
      <c r="H469" t="s">
        <v>7</v>
      </c>
      <c r="I469" t="str">
        <f t="shared" si="18"/>
        <v>870850990000</v>
      </c>
    </row>
    <row r="470" spans="1:9" x14ac:dyDescent="0.25">
      <c r="A470" t="s">
        <v>32</v>
      </c>
      <c r="B470" s="1" t="s">
        <v>113</v>
      </c>
      <c r="C470" t="s">
        <v>446</v>
      </c>
      <c r="D470" t="s">
        <v>448</v>
      </c>
      <c r="E470" t="str">
        <f>("4231160201")</f>
        <v>4231160201</v>
      </c>
      <c r="F470" t="s">
        <v>100</v>
      </c>
      <c r="G470">
        <v>1</v>
      </c>
      <c r="H470" t="s">
        <v>7</v>
      </c>
      <c r="I470" t="str">
        <f t="shared" si="18"/>
        <v>870850990000</v>
      </c>
    </row>
    <row r="471" spans="1:9" x14ac:dyDescent="0.25">
      <c r="A471" t="s">
        <v>32</v>
      </c>
      <c r="B471" s="1" t="s">
        <v>129</v>
      </c>
      <c r="C471" t="s">
        <v>461</v>
      </c>
      <c r="D471" t="s">
        <v>468</v>
      </c>
      <c r="E471" t="str">
        <f>("5271102010")</f>
        <v>5271102010</v>
      </c>
      <c r="F471" t="s">
        <v>179</v>
      </c>
      <c r="G471">
        <v>5</v>
      </c>
      <c r="H471" t="s">
        <v>8</v>
      </c>
      <c r="I471" t="str">
        <f>("870810900000")</f>
        <v>870810900000</v>
      </c>
    </row>
    <row r="472" spans="1:9" x14ac:dyDescent="0.25">
      <c r="A472" t="s">
        <v>32</v>
      </c>
      <c r="B472" s="1" t="s">
        <v>129</v>
      </c>
      <c r="C472" t="s">
        <v>461</v>
      </c>
      <c r="D472" t="s">
        <v>468</v>
      </c>
      <c r="E472" t="str">
        <f>("571040H010")</f>
        <v>571040H010</v>
      </c>
      <c r="F472" t="s">
        <v>183</v>
      </c>
      <c r="G472">
        <v>5</v>
      </c>
      <c r="H472" t="s">
        <v>11</v>
      </c>
      <c r="I472" t="str">
        <f>("870899970000")</f>
        <v>870899970000</v>
      </c>
    </row>
    <row r="473" spans="1:9" x14ac:dyDescent="0.25">
      <c r="A473" t="s">
        <v>32</v>
      </c>
      <c r="B473" s="1" t="s">
        <v>129</v>
      </c>
      <c r="C473" t="s">
        <v>461</v>
      </c>
      <c r="D473" t="s">
        <v>468</v>
      </c>
      <c r="E473" t="str">
        <f>("571040H020")</f>
        <v>571040H020</v>
      </c>
      <c r="F473" t="s">
        <v>183</v>
      </c>
      <c r="G473">
        <v>5</v>
      </c>
      <c r="H473" t="s">
        <v>11</v>
      </c>
      <c r="I473" t="str">
        <f>("870899970000")</f>
        <v>870899970000</v>
      </c>
    </row>
    <row r="474" spans="1:9" x14ac:dyDescent="0.25">
      <c r="A474" t="s">
        <v>32</v>
      </c>
      <c r="B474" s="1" t="s">
        <v>303</v>
      </c>
      <c r="C474" t="s">
        <v>463</v>
      </c>
      <c r="D474" t="s">
        <v>468</v>
      </c>
      <c r="E474" t="str">
        <f>("4341002240")</f>
        <v>4341002240</v>
      </c>
      <c r="F474" t="s">
        <v>312</v>
      </c>
      <c r="G474">
        <v>1</v>
      </c>
      <c r="H474" t="s">
        <v>16</v>
      </c>
      <c r="I474" t="str">
        <f>("870850990000")</f>
        <v>870850990000</v>
      </c>
    </row>
    <row r="475" spans="1:9" x14ac:dyDescent="0.25">
      <c r="A475" t="s">
        <v>32</v>
      </c>
      <c r="B475" s="1" t="s">
        <v>303</v>
      </c>
      <c r="C475" t="s">
        <v>463</v>
      </c>
      <c r="D475" t="s">
        <v>468</v>
      </c>
      <c r="E475" t="str">
        <f>("4341002571")</f>
        <v>4341002571</v>
      </c>
      <c r="F475" t="s">
        <v>312</v>
      </c>
      <c r="G475">
        <v>1</v>
      </c>
      <c r="H475" t="s">
        <v>6</v>
      </c>
      <c r="I475" t="str">
        <f>("870850990000")</f>
        <v>870850990000</v>
      </c>
    </row>
    <row r="476" spans="1:9" x14ac:dyDescent="0.25">
      <c r="A476" t="s">
        <v>32</v>
      </c>
      <c r="B476" s="1" t="s">
        <v>303</v>
      </c>
      <c r="C476" t="s">
        <v>463</v>
      </c>
      <c r="D476" t="s">
        <v>468</v>
      </c>
      <c r="E476" t="str">
        <f>("5271102130")</f>
        <v>5271102130</v>
      </c>
      <c r="F476" t="s">
        <v>179</v>
      </c>
      <c r="G476">
        <v>1</v>
      </c>
      <c r="H476" t="s">
        <v>8</v>
      </c>
      <c r="I476" t="str">
        <f>("870810900000")</f>
        <v>870810900000</v>
      </c>
    </row>
    <row r="477" spans="1:9" x14ac:dyDescent="0.25">
      <c r="A477" t="s">
        <v>32</v>
      </c>
      <c r="B477" s="1" t="s">
        <v>303</v>
      </c>
      <c r="C477" t="s">
        <v>463</v>
      </c>
      <c r="D477" t="s">
        <v>468</v>
      </c>
      <c r="E477" t="str">
        <f>("5275102110")</f>
        <v>5275102110</v>
      </c>
      <c r="F477" t="s">
        <v>318</v>
      </c>
      <c r="G477">
        <v>1</v>
      </c>
      <c r="H477" t="s">
        <v>8</v>
      </c>
      <c r="I477" t="str">
        <f>("870810900000")</f>
        <v>870810900000</v>
      </c>
    </row>
    <row r="478" spans="1:9" x14ac:dyDescent="0.25">
      <c r="A478" t="s">
        <v>32</v>
      </c>
      <c r="B478" s="1" t="s">
        <v>303</v>
      </c>
      <c r="C478" t="s">
        <v>463</v>
      </c>
      <c r="D478" t="s">
        <v>468</v>
      </c>
      <c r="E478" t="str">
        <f>("7507505010")</f>
        <v>7507505010</v>
      </c>
      <c r="F478" t="s">
        <v>339</v>
      </c>
      <c r="G478">
        <v>1</v>
      </c>
      <c r="H478" t="s">
        <v>6</v>
      </c>
      <c r="I478" t="str">
        <f>("392630000000")</f>
        <v>392630000000</v>
      </c>
    </row>
    <row r="479" spans="1:9" x14ac:dyDescent="0.25">
      <c r="A479" t="s">
        <v>32</v>
      </c>
      <c r="B479" s="1" t="s">
        <v>303</v>
      </c>
      <c r="C479" t="s">
        <v>463</v>
      </c>
      <c r="D479" t="s">
        <v>468</v>
      </c>
      <c r="E479" t="str">
        <f>("768010D920")</f>
        <v>768010D920</v>
      </c>
      <c r="F479" t="s">
        <v>347</v>
      </c>
      <c r="G479">
        <v>1</v>
      </c>
      <c r="H479" t="s">
        <v>8</v>
      </c>
      <c r="I479" t="str">
        <f>("870829900000")</f>
        <v>870829900000</v>
      </c>
    </row>
    <row r="480" spans="1:9" x14ac:dyDescent="0.25">
      <c r="A480" t="s">
        <v>32</v>
      </c>
      <c r="B480" s="1" t="s">
        <v>382</v>
      </c>
      <c r="C480" t="s">
        <v>464</v>
      </c>
      <c r="D480" t="s">
        <v>468</v>
      </c>
      <c r="E480" t="str">
        <f>("5271102130")</f>
        <v>5271102130</v>
      </c>
      <c r="F480" t="s">
        <v>179</v>
      </c>
      <c r="G480">
        <v>1</v>
      </c>
      <c r="H480" t="s">
        <v>8</v>
      </c>
      <c r="I480" t="str">
        <f>("870810900000")</f>
        <v>870810900000</v>
      </c>
    </row>
    <row r="481" spans="1:9" x14ac:dyDescent="0.25">
      <c r="A481" t="s">
        <v>175</v>
      </c>
      <c r="B481" s="1" t="s">
        <v>129</v>
      </c>
      <c r="C481" t="s">
        <v>461</v>
      </c>
      <c r="D481" t="s">
        <v>468</v>
      </c>
      <c r="E481" t="str">
        <f>("5261102260")</f>
        <v>5261102260</v>
      </c>
      <c r="F481" t="s">
        <v>174</v>
      </c>
      <c r="G481">
        <v>4</v>
      </c>
      <c r="H481" t="s">
        <v>6</v>
      </c>
      <c r="I481" t="str">
        <f>("870810900000")</f>
        <v>870810900000</v>
      </c>
    </row>
    <row r="482" spans="1:9" x14ac:dyDescent="0.25">
      <c r="A482" t="s">
        <v>175</v>
      </c>
      <c r="B482" s="1" t="s">
        <v>129</v>
      </c>
      <c r="C482" t="s">
        <v>461</v>
      </c>
      <c r="D482" t="s">
        <v>468</v>
      </c>
      <c r="E482" t="str">
        <f>("526110D020")</f>
        <v>526110D020</v>
      </c>
      <c r="F482" t="s">
        <v>174</v>
      </c>
      <c r="G482">
        <v>14</v>
      </c>
      <c r="H482" t="s">
        <v>6</v>
      </c>
      <c r="I482" t="str">
        <f>("870810900000")</f>
        <v>870810900000</v>
      </c>
    </row>
    <row r="483" spans="1:9" x14ac:dyDescent="0.25">
      <c r="A483" t="s">
        <v>175</v>
      </c>
      <c r="B483" s="1" t="s">
        <v>218</v>
      </c>
      <c r="C483" t="s">
        <v>463</v>
      </c>
      <c r="D483" t="s">
        <v>468</v>
      </c>
      <c r="E483" t="str">
        <f>("5261102390")</f>
        <v>5261102390</v>
      </c>
      <c r="F483" t="s">
        <v>174</v>
      </c>
      <c r="G483">
        <v>8</v>
      </c>
      <c r="H483" t="s">
        <v>13</v>
      </c>
      <c r="I483" t="str">
        <f>("870810900000")</f>
        <v>870810900000</v>
      </c>
    </row>
    <row r="484" spans="1:9" x14ac:dyDescent="0.25">
      <c r="A484" t="s">
        <v>175</v>
      </c>
      <c r="B484" s="1" t="s">
        <v>218</v>
      </c>
      <c r="C484" t="s">
        <v>463</v>
      </c>
      <c r="D484" t="s">
        <v>468</v>
      </c>
      <c r="E484" t="str">
        <f>("7573012360")</f>
        <v>7573012360</v>
      </c>
      <c r="F484" t="s">
        <v>290</v>
      </c>
      <c r="G484">
        <v>6</v>
      </c>
      <c r="H484" t="s">
        <v>7</v>
      </c>
      <c r="I484" t="str">
        <f>("392630000000")</f>
        <v>392630000000</v>
      </c>
    </row>
    <row r="485" spans="1:9" x14ac:dyDescent="0.25">
      <c r="A485" t="s">
        <v>175</v>
      </c>
      <c r="B485" s="1" t="s">
        <v>218</v>
      </c>
      <c r="C485" t="s">
        <v>463</v>
      </c>
      <c r="D485" t="s">
        <v>468</v>
      </c>
      <c r="E485" t="str">
        <f>("7574012440")</f>
        <v>7574012440</v>
      </c>
      <c r="F485" t="s">
        <v>290</v>
      </c>
      <c r="G485">
        <v>6</v>
      </c>
      <c r="H485" t="s">
        <v>7</v>
      </c>
      <c r="I485" t="str">
        <f>("392630000000")</f>
        <v>392630000000</v>
      </c>
    </row>
    <row r="486" spans="1:9" x14ac:dyDescent="0.25">
      <c r="A486" t="s">
        <v>175</v>
      </c>
      <c r="B486" s="1" t="s">
        <v>303</v>
      </c>
      <c r="C486" t="s">
        <v>463</v>
      </c>
      <c r="D486" t="s">
        <v>468</v>
      </c>
      <c r="E486" t="str">
        <f>("7557502060")</f>
        <v>7557502060</v>
      </c>
      <c r="F486" t="s">
        <v>343</v>
      </c>
      <c r="G486">
        <v>1</v>
      </c>
      <c r="H486" t="s">
        <v>6</v>
      </c>
      <c r="I486" t="str">
        <f>("392630000000")</f>
        <v>392630000000</v>
      </c>
    </row>
    <row r="487" spans="1:9" x14ac:dyDescent="0.25">
      <c r="A487" t="s">
        <v>267</v>
      </c>
      <c r="B487" s="1" t="s">
        <v>218</v>
      </c>
      <c r="C487" t="s">
        <v>463</v>
      </c>
      <c r="D487" t="s">
        <v>468</v>
      </c>
      <c r="E487" t="str">
        <f>("5245302051")</f>
        <v>5245302051</v>
      </c>
      <c r="F487" t="s">
        <v>157</v>
      </c>
      <c r="G487">
        <v>2</v>
      </c>
      <c r="H487" t="s">
        <v>6</v>
      </c>
      <c r="I487" t="str">
        <f>("870810900000")</f>
        <v>870810900000</v>
      </c>
    </row>
    <row r="488" spans="1:9" x14ac:dyDescent="0.25">
      <c r="A488" t="s">
        <v>267</v>
      </c>
      <c r="B488" s="1" t="s">
        <v>218</v>
      </c>
      <c r="C488" t="s">
        <v>463</v>
      </c>
      <c r="D488" t="s">
        <v>468</v>
      </c>
      <c r="E488" t="str">
        <f>("526010D030")</f>
        <v>526010D030</v>
      </c>
      <c r="F488" t="s">
        <v>268</v>
      </c>
      <c r="G488">
        <v>2</v>
      </c>
      <c r="H488" t="s">
        <v>12</v>
      </c>
      <c r="I488" t="str">
        <f>("870810900000")</f>
        <v>870810900000</v>
      </c>
    </row>
    <row r="489" spans="1:9" x14ac:dyDescent="0.25">
      <c r="A489" t="s">
        <v>267</v>
      </c>
      <c r="B489" s="1" t="s">
        <v>218</v>
      </c>
      <c r="C489" t="s">
        <v>463</v>
      </c>
      <c r="D489" t="s">
        <v>468</v>
      </c>
      <c r="E489" t="str">
        <f>("5261802071")</f>
        <v>5261802071</v>
      </c>
      <c r="F489" t="s">
        <v>177</v>
      </c>
      <c r="G489">
        <v>9</v>
      </c>
      <c r="H489" t="s">
        <v>13</v>
      </c>
      <c r="I489" t="str">
        <f>("870810900000")</f>
        <v>870810900000</v>
      </c>
    </row>
    <row r="490" spans="1:9" x14ac:dyDescent="0.25">
      <c r="A490" t="s">
        <v>267</v>
      </c>
      <c r="B490" s="1" t="s">
        <v>218</v>
      </c>
      <c r="C490" t="s">
        <v>463</v>
      </c>
      <c r="D490" t="s">
        <v>468</v>
      </c>
      <c r="E490" t="str">
        <f>("526180F010")</f>
        <v>526180F010</v>
      </c>
      <c r="F490" t="s">
        <v>177</v>
      </c>
      <c r="G490">
        <v>4</v>
      </c>
      <c r="H490" t="s">
        <v>13</v>
      </c>
      <c r="I490" t="str">
        <f>("870810900000")</f>
        <v>870810900000</v>
      </c>
    </row>
    <row r="491" spans="1:9" x14ac:dyDescent="0.25">
      <c r="A491" t="s">
        <v>267</v>
      </c>
      <c r="B491" s="1" t="s">
        <v>303</v>
      </c>
      <c r="C491" t="s">
        <v>463</v>
      </c>
      <c r="D491" t="s">
        <v>468</v>
      </c>
      <c r="E491" t="str">
        <f>("526010D020")</f>
        <v>526010D020</v>
      </c>
      <c r="F491" t="s">
        <v>268</v>
      </c>
      <c r="G491">
        <v>1</v>
      </c>
      <c r="H491" t="s">
        <v>12</v>
      </c>
      <c r="I491" t="str">
        <f>("870810900000")</f>
        <v>870810900000</v>
      </c>
    </row>
    <row r="492" spans="1:9" x14ac:dyDescent="0.25">
      <c r="A492" t="s">
        <v>267</v>
      </c>
      <c r="B492" s="1" t="s">
        <v>303</v>
      </c>
      <c r="C492" t="s">
        <v>463</v>
      </c>
      <c r="D492" t="s">
        <v>468</v>
      </c>
      <c r="E492" t="str">
        <f>("5839905010")</f>
        <v>5839905010</v>
      </c>
      <c r="F492" t="s">
        <v>327</v>
      </c>
      <c r="G492">
        <v>1</v>
      </c>
      <c r="H492" t="s">
        <v>6</v>
      </c>
      <c r="I492" t="str">
        <f>("870829900000")</f>
        <v>870829900000</v>
      </c>
    </row>
    <row r="493" spans="1:9" x14ac:dyDescent="0.25">
      <c r="A493" t="s">
        <v>267</v>
      </c>
      <c r="B493" s="1" t="s">
        <v>303</v>
      </c>
      <c r="C493" t="s">
        <v>463</v>
      </c>
      <c r="D493" t="s">
        <v>468</v>
      </c>
      <c r="E493" t="str">
        <f>("6471902180C0")</f>
        <v>6471902180C0</v>
      </c>
      <c r="F493" t="s">
        <v>328</v>
      </c>
      <c r="G493">
        <v>1</v>
      </c>
      <c r="H493" t="s">
        <v>13</v>
      </c>
      <c r="I493" t="str">
        <f>("870829900000")</f>
        <v>870829900000</v>
      </c>
    </row>
    <row r="494" spans="1:9" x14ac:dyDescent="0.25">
      <c r="A494" t="s">
        <v>267</v>
      </c>
      <c r="B494" s="1" t="s">
        <v>382</v>
      </c>
      <c r="C494" t="s">
        <v>464</v>
      </c>
      <c r="D494" t="s">
        <v>468</v>
      </c>
      <c r="E494" t="str">
        <f>("514100F020")</f>
        <v>514100F020</v>
      </c>
      <c r="F494" t="s">
        <v>222</v>
      </c>
      <c r="G494">
        <v>2</v>
      </c>
      <c r="H494" t="s">
        <v>13</v>
      </c>
      <c r="I494" t="str">
        <f>("870899970000")</f>
        <v>870899970000</v>
      </c>
    </row>
    <row r="495" spans="1:9" x14ac:dyDescent="0.25">
      <c r="A495" t="s">
        <v>170</v>
      </c>
      <c r="B495" s="1" t="s">
        <v>129</v>
      </c>
      <c r="C495" t="s">
        <v>461</v>
      </c>
      <c r="D495" t="s">
        <v>468</v>
      </c>
      <c r="E495" t="str">
        <f>("524530D090")</f>
        <v>524530D090</v>
      </c>
      <c r="F495" t="s">
        <v>157</v>
      </c>
      <c r="G495">
        <v>10</v>
      </c>
      <c r="H495" t="s">
        <v>12</v>
      </c>
      <c r="I495" t="str">
        <f>("870810900000")</f>
        <v>870810900000</v>
      </c>
    </row>
    <row r="496" spans="1:9" x14ac:dyDescent="0.25">
      <c r="A496" t="s">
        <v>170</v>
      </c>
      <c r="B496" s="1" t="s">
        <v>129</v>
      </c>
      <c r="C496" t="s">
        <v>461</v>
      </c>
      <c r="D496" t="s">
        <v>468</v>
      </c>
      <c r="E496" t="str">
        <f>("526110D020")</f>
        <v>526110D020</v>
      </c>
      <c r="F496" t="s">
        <v>174</v>
      </c>
      <c r="G496">
        <v>9</v>
      </c>
      <c r="H496" t="s">
        <v>6</v>
      </c>
      <c r="I496" t="str">
        <f>("870810900000")</f>
        <v>870810900000</v>
      </c>
    </row>
    <row r="497" spans="1:9" x14ac:dyDescent="0.25">
      <c r="A497" t="s">
        <v>170</v>
      </c>
      <c r="B497" s="1" t="s">
        <v>218</v>
      </c>
      <c r="C497" t="s">
        <v>463</v>
      </c>
      <c r="D497" t="s">
        <v>468</v>
      </c>
      <c r="E497" t="str">
        <f>("5261802071")</f>
        <v>5261802071</v>
      </c>
      <c r="F497" t="s">
        <v>177</v>
      </c>
      <c r="G497">
        <v>9</v>
      </c>
      <c r="H497" t="s">
        <v>13</v>
      </c>
      <c r="I497" t="str">
        <f>("870810900000")</f>
        <v>870810900000</v>
      </c>
    </row>
    <row r="498" spans="1:9" x14ac:dyDescent="0.25">
      <c r="A498" t="s">
        <v>170</v>
      </c>
      <c r="B498" s="1" t="s">
        <v>218</v>
      </c>
      <c r="C498" t="s">
        <v>463</v>
      </c>
      <c r="D498" t="s">
        <v>468</v>
      </c>
      <c r="E498" t="str">
        <f>("5339502070")</f>
        <v>5339502070</v>
      </c>
      <c r="F498" t="s">
        <v>274</v>
      </c>
      <c r="G498">
        <v>9</v>
      </c>
      <c r="H498" t="s">
        <v>6</v>
      </c>
      <c r="I498" t="str">
        <f>("401699570000")</f>
        <v>401699570000</v>
      </c>
    </row>
    <row r="499" spans="1:9" x14ac:dyDescent="0.25">
      <c r="A499" t="s">
        <v>170</v>
      </c>
      <c r="B499" s="1" t="s">
        <v>382</v>
      </c>
      <c r="C499" t="s">
        <v>464</v>
      </c>
      <c r="D499" t="s">
        <v>468</v>
      </c>
      <c r="E499" t="str">
        <f>("5261102380")</f>
        <v>5261102380</v>
      </c>
      <c r="F499" t="s">
        <v>174</v>
      </c>
      <c r="G499">
        <v>1</v>
      </c>
      <c r="H499" t="s">
        <v>6</v>
      </c>
      <c r="I499" t="str">
        <f t="shared" ref="I499:I505" si="19">("870810900000")</f>
        <v>870810900000</v>
      </c>
    </row>
    <row r="500" spans="1:9" x14ac:dyDescent="0.25">
      <c r="A500" t="s">
        <v>176</v>
      </c>
      <c r="B500" s="1" t="s">
        <v>129</v>
      </c>
      <c r="C500" t="s">
        <v>461</v>
      </c>
      <c r="D500" t="s">
        <v>468</v>
      </c>
      <c r="E500" t="str">
        <f>("5261102260")</f>
        <v>5261102260</v>
      </c>
      <c r="F500" t="s">
        <v>174</v>
      </c>
      <c r="G500">
        <v>6</v>
      </c>
      <c r="H500" t="s">
        <v>6</v>
      </c>
      <c r="I500" t="str">
        <f t="shared" si="19"/>
        <v>870810900000</v>
      </c>
    </row>
    <row r="501" spans="1:9" x14ac:dyDescent="0.25">
      <c r="A501" t="s">
        <v>176</v>
      </c>
      <c r="B501" s="1" t="s">
        <v>129</v>
      </c>
      <c r="C501" t="s">
        <v>461</v>
      </c>
      <c r="D501" t="s">
        <v>468</v>
      </c>
      <c r="E501" t="str">
        <f>("526110D020")</f>
        <v>526110D020</v>
      </c>
      <c r="F501" t="s">
        <v>174</v>
      </c>
      <c r="G501">
        <v>7</v>
      </c>
      <c r="H501" t="s">
        <v>6</v>
      </c>
      <c r="I501" t="str">
        <f t="shared" si="19"/>
        <v>870810900000</v>
      </c>
    </row>
    <row r="502" spans="1:9" x14ac:dyDescent="0.25">
      <c r="A502" t="s">
        <v>176</v>
      </c>
      <c r="B502" s="1" t="s">
        <v>303</v>
      </c>
      <c r="C502" t="s">
        <v>463</v>
      </c>
      <c r="D502" t="s">
        <v>468</v>
      </c>
      <c r="E502" t="str">
        <f>("526110F010")</f>
        <v>526110F010</v>
      </c>
      <c r="F502" t="s">
        <v>174</v>
      </c>
      <c r="G502">
        <v>1</v>
      </c>
      <c r="H502" t="s">
        <v>13</v>
      </c>
      <c r="I502" t="str">
        <f t="shared" si="19"/>
        <v>870810900000</v>
      </c>
    </row>
    <row r="503" spans="1:9" x14ac:dyDescent="0.25">
      <c r="A503" t="s">
        <v>176</v>
      </c>
      <c r="B503" s="1" t="s">
        <v>382</v>
      </c>
      <c r="C503" t="s">
        <v>464</v>
      </c>
      <c r="D503" t="s">
        <v>468</v>
      </c>
      <c r="E503" t="str">
        <f>("5261102380")</f>
        <v>5261102380</v>
      </c>
      <c r="F503" t="s">
        <v>174</v>
      </c>
      <c r="G503">
        <v>4</v>
      </c>
      <c r="H503" t="s">
        <v>6</v>
      </c>
      <c r="I503" t="str">
        <f t="shared" si="19"/>
        <v>870810900000</v>
      </c>
    </row>
    <row r="504" spans="1:9" x14ac:dyDescent="0.25">
      <c r="A504" t="s">
        <v>176</v>
      </c>
      <c r="B504" s="1" t="s">
        <v>382</v>
      </c>
      <c r="C504" t="s">
        <v>464</v>
      </c>
      <c r="D504" t="s">
        <v>468</v>
      </c>
      <c r="E504" t="str">
        <f>("526110D020")</f>
        <v>526110D020</v>
      </c>
      <c r="F504" t="s">
        <v>174</v>
      </c>
      <c r="G504">
        <v>10</v>
      </c>
      <c r="H504" t="s">
        <v>6</v>
      </c>
      <c r="I504" t="str">
        <f t="shared" si="19"/>
        <v>870810900000</v>
      </c>
    </row>
    <row r="505" spans="1:9" x14ac:dyDescent="0.25">
      <c r="A505" t="s">
        <v>176</v>
      </c>
      <c r="B505" s="1" t="s">
        <v>382</v>
      </c>
      <c r="C505" t="s">
        <v>464</v>
      </c>
      <c r="D505" t="s">
        <v>468</v>
      </c>
      <c r="E505" t="str">
        <f>("52618F4010")</f>
        <v>52618F4010</v>
      </c>
      <c r="F505" t="s">
        <v>177</v>
      </c>
      <c r="G505">
        <v>2</v>
      </c>
      <c r="H505" t="s">
        <v>13</v>
      </c>
      <c r="I505" t="str">
        <f t="shared" si="19"/>
        <v>870810900000</v>
      </c>
    </row>
    <row r="506" spans="1:9" x14ac:dyDescent="0.25">
      <c r="A506" t="s">
        <v>35</v>
      </c>
      <c r="B506" s="1" t="s">
        <v>53</v>
      </c>
      <c r="C506" t="s">
        <v>446</v>
      </c>
      <c r="D506" t="s">
        <v>448</v>
      </c>
      <c r="E506" t="str">
        <f>("4570069175")</f>
        <v>4570069175</v>
      </c>
      <c r="F506" t="s">
        <v>56</v>
      </c>
      <c r="G506">
        <v>7</v>
      </c>
      <c r="H506" t="s">
        <v>7</v>
      </c>
      <c r="I506" t="str">
        <f>("870899970000")</f>
        <v>870899970000</v>
      </c>
    </row>
    <row r="507" spans="1:9" x14ac:dyDescent="0.25">
      <c r="A507" t="s">
        <v>35</v>
      </c>
      <c r="B507" s="1" t="s">
        <v>129</v>
      </c>
      <c r="C507" t="s">
        <v>461</v>
      </c>
      <c r="D507" t="s">
        <v>468</v>
      </c>
      <c r="E507" t="str">
        <f>("531240D220")</f>
        <v>531240D220</v>
      </c>
      <c r="F507" t="s">
        <v>34</v>
      </c>
      <c r="G507">
        <v>4</v>
      </c>
      <c r="H507" t="s">
        <v>8</v>
      </c>
      <c r="I507" t="str">
        <f>("392630000000")</f>
        <v>392630000000</v>
      </c>
    </row>
    <row r="508" spans="1:9" x14ac:dyDescent="0.25">
      <c r="A508" t="s">
        <v>35</v>
      </c>
      <c r="B508" s="1" t="s">
        <v>218</v>
      </c>
      <c r="C508" t="s">
        <v>463</v>
      </c>
      <c r="D508" t="s">
        <v>468</v>
      </c>
      <c r="E508" t="str">
        <f>("5203002210")</f>
        <v>5203002210</v>
      </c>
      <c r="F508" t="s">
        <v>225</v>
      </c>
      <c r="G508">
        <v>2</v>
      </c>
      <c r="H508" t="s">
        <v>6</v>
      </c>
      <c r="I508" t="str">
        <f>("870810900000")</f>
        <v>870810900000</v>
      </c>
    </row>
    <row r="509" spans="1:9" x14ac:dyDescent="0.25">
      <c r="A509" t="s">
        <v>35</v>
      </c>
      <c r="B509" s="1" t="s">
        <v>218</v>
      </c>
      <c r="C509" t="s">
        <v>463</v>
      </c>
      <c r="D509" t="s">
        <v>468</v>
      </c>
      <c r="E509" t="str">
        <f>("5204002210")</f>
        <v>5204002210</v>
      </c>
      <c r="F509" t="s">
        <v>225</v>
      </c>
      <c r="G509">
        <v>2</v>
      </c>
      <c r="H509" t="s">
        <v>6</v>
      </c>
      <c r="I509" t="str">
        <f>("870810900000")</f>
        <v>870810900000</v>
      </c>
    </row>
    <row r="510" spans="1:9" x14ac:dyDescent="0.25">
      <c r="A510" t="s">
        <v>35</v>
      </c>
      <c r="B510" s="1" t="s">
        <v>218</v>
      </c>
      <c r="C510" t="s">
        <v>463</v>
      </c>
      <c r="D510" t="s">
        <v>468</v>
      </c>
      <c r="E510" t="str">
        <f>("531210D250")</f>
        <v>531210D250</v>
      </c>
      <c r="F510" t="s">
        <v>34</v>
      </c>
      <c r="G510">
        <v>2</v>
      </c>
      <c r="H510" t="s">
        <v>8</v>
      </c>
      <c r="I510" t="str">
        <f>("392630000000")</f>
        <v>392630000000</v>
      </c>
    </row>
    <row r="511" spans="1:9" x14ac:dyDescent="0.25">
      <c r="A511" t="s">
        <v>35</v>
      </c>
      <c r="B511" s="1" t="s">
        <v>218</v>
      </c>
      <c r="C511" t="s">
        <v>463</v>
      </c>
      <c r="D511" t="s">
        <v>468</v>
      </c>
      <c r="E511" t="str">
        <f>("5318102090")</f>
        <v>5318102090</v>
      </c>
      <c r="F511" t="s">
        <v>270</v>
      </c>
      <c r="G511">
        <v>3</v>
      </c>
      <c r="H511" t="s">
        <v>8</v>
      </c>
      <c r="I511" t="str">
        <f>("870829900000")</f>
        <v>870829900000</v>
      </c>
    </row>
    <row r="512" spans="1:9" x14ac:dyDescent="0.25">
      <c r="A512" t="s">
        <v>35</v>
      </c>
      <c r="B512" s="1" t="s">
        <v>218</v>
      </c>
      <c r="C512" t="s">
        <v>463</v>
      </c>
      <c r="D512" t="s">
        <v>468</v>
      </c>
      <c r="E512" t="str">
        <f>("5318202090")</f>
        <v>5318202090</v>
      </c>
      <c r="F512" t="s">
        <v>271</v>
      </c>
      <c r="G512">
        <v>3</v>
      </c>
      <c r="H512" t="s">
        <v>8</v>
      </c>
      <c r="I512" t="str">
        <f>("870829900000")</f>
        <v>870829900000</v>
      </c>
    </row>
    <row r="513" spans="1:9" x14ac:dyDescent="0.25">
      <c r="A513" t="s">
        <v>35</v>
      </c>
      <c r="B513" s="1" t="s">
        <v>218</v>
      </c>
      <c r="C513" t="s">
        <v>463</v>
      </c>
      <c r="D513" t="s">
        <v>468</v>
      </c>
      <c r="E513" t="str">
        <f>("7680102A92")</f>
        <v>7680102A92</v>
      </c>
      <c r="F513" t="s">
        <v>295</v>
      </c>
      <c r="G513">
        <v>3</v>
      </c>
      <c r="H513" t="s">
        <v>8</v>
      </c>
      <c r="I513" t="str">
        <f>("870829900000")</f>
        <v>870829900000</v>
      </c>
    </row>
    <row r="514" spans="1:9" x14ac:dyDescent="0.25">
      <c r="A514" t="s">
        <v>35</v>
      </c>
      <c r="B514" s="1" t="s">
        <v>303</v>
      </c>
      <c r="C514" t="s">
        <v>463</v>
      </c>
      <c r="D514" t="s">
        <v>468</v>
      </c>
      <c r="E514" t="str">
        <f>("167110D060")</f>
        <v>167110D060</v>
      </c>
      <c r="F514" t="s">
        <v>132</v>
      </c>
      <c r="G514">
        <v>1</v>
      </c>
      <c r="H514" t="s">
        <v>6</v>
      </c>
      <c r="I514" t="str">
        <f>("870899970000")</f>
        <v>870899970000</v>
      </c>
    </row>
    <row r="515" spans="1:9" x14ac:dyDescent="0.25">
      <c r="A515" t="s">
        <v>35</v>
      </c>
      <c r="B515" s="1" t="s">
        <v>303</v>
      </c>
      <c r="C515" t="s">
        <v>463</v>
      </c>
      <c r="D515" t="s">
        <v>468</v>
      </c>
      <c r="E515" t="str">
        <f>("4342002271")</f>
        <v>4342002271</v>
      </c>
      <c r="F515" t="s">
        <v>312</v>
      </c>
      <c r="G515">
        <v>1</v>
      </c>
      <c r="H515" t="s">
        <v>16</v>
      </c>
      <c r="I515" t="str">
        <f>("870850990000")</f>
        <v>870850990000</v>
      </c>
    </row>
    <row r="516" spans="1:9" x14ac:dyDescent="0.25">
      <c r="A516" t="s">
        <v>35</v>
      </c>
      <c r="B516" s="1" t="s">
        <v>303</v>
      </c>
      <c r="C516" t="s">
        <v>463</v>
      </c>
      <c r="D516" t="s">
        <v>468</v>
      </c>
      <c r="E516" t="str">
        <f>("4342002611")</f>
        <v>4342002611</v>
      </c>
      <c r="F516" t="s">
        <v>312</v>
      </c>
      <c r="G516">
        <v>1</v>
      </c>
      <c r="H516" t="s">
        <v>6</v>
      </c>
      <c r="I516" t="str">
        <f>("870850990000")</f>
        <v>870850990000</v>
      </c>
    </row>
    <row r="517" spans="1:9" x14ac:dyDescent="0.25">
      <c r="A517" t="s">
        <v>35</v>
      </c>
      <c r="B517" s="1" t="s">
        <v>303</v>
      </c>
      <c r="C517" t="s">
        <v>463</v>
      </c>
      <c r="D517" t="s">
        <v>468</v>
      </c>
      <c r="E517" t="str">
        <f>("4342002621")</f>
        <v>4342002621</v>
      </c>
      <c r="F517" t="s">
        <v>312</v>
      </c>
      <c r="G517">
        <v>1</v>
      </c>
      <c r="H517" t="s">
        <v>6</v>
      </c>
      <c r="I517" t="str">
        <f>("870850990000")</f>
        <v>870850990000</v>
      </c>
    </row>
    <row r="518" spans="1:9" x14ac:dyDescent="0.25">
      <c r="A518" t="s">
        <v>35</v>
      </c>
      <c r="B518" s="1" t="s">
        <v>303</v>
      </c>
      <c r="C518" t="s">
        <v>463</v>
      </c>
      <c r="D518" t="s">
        <v>468</v>
      </c>
      <c r="E518" t="str">
        <f>("531210D260")</f>
        <v>531210D260</v>
      </c>
      <c r="F518" t="s">
        <v>34</v>
      </c>
      <c r="G518">
        <v>1</v>
      </c>
      <c r="H518" t="s">
        <v>8</v>
      </c>
      <c r="I518" t="str">
        <f>("392630000000")</f>
        <v>392630000000</v>
      </c>
    </row>
    <row r="519" spans="1:9" x14ac:dyDescent="0.25">
      <c r="A519" t="s">
        <v>35</v>
      </c>
      <c r="B519" s="1" t="s">
        <v>303</v>
      </c>
      <c r="C519" t="s">
        <v>463</v>
      </c>
      <c r="D519" t="s">
        <v>468</v>
      </c>
      <c r="E519" t="str">
        <f>("531230D060")</f>
        <v>531230D060</v>
      </c>
      <c r="F519" t="s">
        <v>34</v>
      </c>
      <c r="G519">
        <v>1</v>
      </c>
      <c r="H519" t="s">
        <v>8</v>
      </c>
      <c r="I519" t="str">
        <f>("392630000000")</f>
        <v>392630000000</v>
      </c>
    </row>
    <row r="520" spans="1:9" x14ac:dyDescent="0.25">
      <c r="A520" t="s">
        <v>35</v>
      </c>
      <c r="B520" s="1" t="s">
        <v>303</v>
      </c>
      <c r="C520" t="s">
        <v>463</v>
      </c>
      <c r="D520" t="s">
        <v>468</v>
      </c>
      <c r="E520" t="str">
        <f>("768010D192")</f>
        <v>768010D192</v>
      </c>
      <c r="F520" t="s">
        <v>346</v>
      </c>
      <c r="G520">
        <v>1</v>
      </c>
      <c r="H520" t="s">
        <v>8</v>
      </c>
      <c r="I520" t="str">
        <f>("870829900000")</f>
        <v>870829900000</v>
      </c>
    </row>
    <row r="521" spans="1:9" x14ac:dyDescent="0.25">
      <c r="A521" t="s">
        <v>35</v>
      </c>
      <c r="B521" s="1" t="s">
        <v>382</v>
      </c>
      <c r="C521" t="s">
        <v>464</v>
      </c>
      <c r="D521" t="s">
        <v>468</v>
      </c>
      <c r="E521" t="str">
        <f>("5204002210")</f>
        <v>5204002210</v>
      </c>
      <c r="F521" t="s">
        <v>225</v>
      </c>
      <c r="G521">
        <v>10</v>
      </c>
      <c r="H521" t="s">
        <v>6</v>
      </c>
      <c r="I521" t="str">
        <f>("870810900000")</f>
        <v>870810900000</v>
      </c>
    </row>
    <row r="522" spans="1:9" x14ac:dyDescent="0.25">
      <c r="A522" t="s">
        <v>35</v>
      </c>
      <c r="B522" s="1" t="s">
        <v>382</v>
      </c>
      <c r="C522" t="s">
        <v>464</v>
      </c>
      <c r="D522" t="s">
        <v>468</v>
      </c>
      <c r="E522" t="str">
        <f>("5312102110")</f>
        <v>5312102110</v>
      </c>
      <c r="F522" t="s">
        <v>34</v>
      </c>
      <c r="G522">
        <v>3</v>
      </c>
      <c r="H522" t="s">
        <v>8</v>
      </c>
      <c r="I522" t="str">
        <f>("392630000000")</f>
        <v>392630000000</v>
      </c>
    </row>
    <row r="523" spans="1:9" x14ac:dyDescent="0.25">
      <c r="A523" t="s">
        <v>35</v>
      </c>
      <c r="B523" s="1" t="s">
        <v>382</v>
      </c>
      <c r="C523" t="s">
        <v>464</v>
      </c>
      <c r="D523" t="s">
        <v>468</v>
      </c>
      <c r="E523" t="str">
        <f>("531230D060")</f>
        <v>531230D060</v>
      </c>
      <c r="F523" t="s">
        <v>34</v>
      </c>
      <c r="G523">
        <v>5</v>
      </c>
      <c r="H523" t="s">
        <v>8</v>
      </c>
      <c r="I523" t="str">
        <f>("392630000000")</f>
        <v>392630000000</v>
      </c>
    </row>
    <row r="524" spans="1:9" x14ac:dyDescent="0.25">
      <c r="A524" t="s">
        <v>35</v>
      </c>
      <c r="B524" s="1" t="s">
        <v>382</v>
      </c>
      <c r="C524" t="s">
        <v>464</v>
      </c>
      <c r="D524" t="s">
        <v>468</v>
      </c>
      <c r="E524" t="str">
        <f>("G901002010")</f>
        <v>G901002010</v>
      </c>
      <c r="F524" t="s">
        <v>422</v>
      </c>
      <c r="G524">
        <v>1</v>
      </c>
      <c r="H524" t="s">
        <v>7</v>
      </c>
      <c r="I524" t="str">
        <f>("870891350000")</f>
        <v>870891350000</v>
      </c>
    </row>
    <row r="525" spans="1:9" x14ac:dyDescent="0.25">
      <c r="A525" t="s">
        <v>131</v>
      </c>
      <c r="B525" s="1" t="s">
        <v>129</v>
      </c>
      <c r="C525" t="s">
        <v>461</v>
      </c>
      <c r="D525" t="s">
        <v>468</v>
      </c>
      <c r="E525" t="str">
        <f>("165920T030")</f>
        <v>165920T030</v>
      </c>
      <c r="F525" t="s">
        <v>130</v>
      </c>
      <c r="G525">
        <v>2</v>
      </c>
      <c r="H525" t="s">
        <v>13</v>
      </c>
      <c r="I525" t="str">
        <f>("870899970000")</f>
        <v>870899970000</v>
      </c>
    </row>
    <row r="526" spans="1:9" x14ac:dyDescent="0.25">
      <c r="A526" t="s">
        <v>131</v>
      </c>
      <c r="B526" s="1" t="s">
        <v>129</v>
      </c>
      <c r="C526" t="s">
        <v>461</v>
      </c>
      <c r="D526" t="s">
        <v>468</v>
      </c>
      <c r="E526" t="str">
        <f>("7565442070B0")</f>
        <v>7565442070B0</v>
      </c>
      <c r="F526" t="s">
        <v>197</v>
      </c>
      <c r="G526">
        <v>2</v>
      </c>
      <c r="H526" t="s">
        <v>7</v>
      </c>
      <c r="I526" t="str">
        <f>("870829900000")</f>
        <v>870829900000</v>
      </c>
    </row>
    <row r="527" spans="1:9" x14ac:dyDescent="0.25">
      <c r="A527" t="s">
        <v>131</v>
      </c>
      <c r="B527" s="1" t="s">
        <v>129</v>
      </c>
      <c r="C527" t="s">
        <v>461</v>
      </c>
      <c r="D527" t="s">
        <v>468</v>
      </c>
      <c r="E527" t="str">
        <f>("7577042020")</f>
        <v>7577042020</v>
      </c>
      <c r="F527" t="s">
        <v>198</v>
      </c>
      <c r="G527">
        <v>5</v>
      </c>
      <c r="H527" t="s">
        <v>7</v>
      </c>
      <c r="I527" t="str">
        <f>("392630000000")</f>
        <v>392630000000</v>
      </c>
    </row>
    <row r="528" spans="1:9" x14ac:dyDescent="0.25">
      <c r="A528" t="s">
        <v>131</v>
      </c>
      <c r="B528" s="1" t="s">
        <v>129</v>
      </c>
      <c r="C528" t="s">
        <v>461</v>
      </c>
      <c r="D528" t="s">
        <v>468</v>
      </c>
      <c r="E528" t="str">
        <f>("7592542030")</f>
        <v>7592542030</v>
      </c>
      <c r="F528" t="s">
        <v>200</v>
      </c>
      <c r="G528">
        <v>2</v>
      </c>
      <c r="H528" t="s">
        <v>7</v>
      </c>
      <c r="I528" t="str">
        <f>("391990800000")</f>
        <v>391990800000</v>
      </c>
    </row>
    <row r="529" spans="1:9" x14ac:dyDescent="0.25">
      <c r="A529" t="s">
        <v>131</v>
      </c>
      <c r="B529" s="1" t="s">
        <v>218</v>
      </c>
      <c r="C529" t="s">
        <v>463</v>
      </c>
      <c r="D529" t="s">
        <v>468</v>
      </c>
      <c r="E529" t="str">
        <f>("165920T120")</f>
        <v>165920T120</v>
      </c>
      <c r="F529" t="s">
        <v>130</v>
      </c>
      <c r="G529">
        <v>3</v>
      </c>
      <c r="H529" t="s">
        <v>13</v>
      </c>
      <c r="I529" t="str">
        <f>("870899970000")</f>
        <v>870899970000</v>
      </c>
    </row>
    <row r="530" spans="1:9" x14ac:dyDescent="0.25">
      <c r="A530" t="s">
        <v>131</v>
      </c>
      <c r="B530" s="1" t="s">
        <v>218</v>
      </c>
      <c r="C530" t="s">
        <v>463</v>
      </c>
      <c r="D530" t="s">
        <v>468</v>
      </c>
      <c r="E530" t="str">
        <f>("514410D231")</f>
        <v>514410D231</v>
      </c>
      <c r="F530" t="s">
        <v>224</v>
      </c>
      <c r="G530">
        <v>2</v>
      </c>
      <c r="H530" t="s">
        <v>12</v>
      </c>
      <c r="I530" t="str">
        <f>("870899970000")</f>
        <v>870899970000</v>
      </c>
    </row>
    <row r="531" spans="1:9" x14ac:dyDescent="0.25">
      <c r="A531" t="s">
        <v>131</v>
      </c>
      <c r="B531" s="1" t="s">
        <v>218</v>
      </c>
      <c r="C531" t="s">
        <v>463</v>
      </c>
      <c r="D531" t="s">
        <v>468</v>
      </c>
      <c r="E531" t="str">
        <f>("5144202140")</f>
        <v>5144202140</v>
      </c>
      <c r="F531" t="s">
        <v>224</v>
      </c>
      <c r="G531">
        <v>2</v>
      </c>
      <c r="H531" t="s">
        <v>13</v>
      </c>
      <c r="I531" t="str">
        <f>("870899970000")</f>
        <v>870899970000</v>
      </c>
    </row>
    <row r="532" spans="1:9" x14ac:dyDescent="0.25">
      <c r="A532" t="s">
        <v>131</v>
      </c>
      <c r="B532" s="1" t="s">
        <v>218</v>
      </c>
      <c r="C532" t="s">
        <v>463</v>
      </c>
      <c r="D532" t="s">
        <v>468</v>
      </c>
      <c r="E532" t="str">
        <f>("5328902010")</f>
        <v>5328902010</v>
      </c>
      <c r="F532" t="s">
        <v>272</v>
      </c>
      <c r="G532">
        <v>2</v>
      </c>
      <c r="H532" t="s">
        <v>13</v>
      </c>
      <c r="I532" t="str">
        <f>("870829900000")</f>
        <v>870829900000</v>
      </c>
    </row>
    <row r="533" spans="1:9" x14ac:dyDescent="0.25">
      <c r="A533" t="s">
        <v>131</v>
      </c>
      <c r="B533" s="1" t="s">
        <v>218</v>
      </c>
      <c r="C533" t="s">
        <v>463</v>
      </c>
      <c r="D533" t="s">
        <v>468</v>
      </c>
      <c r="E533" t="str">
        <f>("5838702221")</f>
        <v>5838702221</v>
      </c>
      <c r="F533" t="s">
        <v>282</v>
      </c>
      <c r="G533">
        <v>8</v>
      </c>
      <c r="H533" t="s">
        <v>13</v>
      </c>
      <c r="I533" t="str">
        <f>("870829900000")</f>
        <v>870829900000</v>
      </c>
    </row>
    <row r="534" spans="1:9" x14ac:dyDescent="0.25">
      <c r="A534" t="s">
        <v>131</v>
      </c>
      <c r="B534" s="1" t="s">
        <v>218</v>
      </c>
      <c r="C534" t="s">
        <v>463</v>
      </c>
      <c r="D534" t="s">
        <v>468</v>
      </c>
      <c r="E534" t="str">
        <f>("7571012830")</f>
        <v>7571012830</v>
      </c>
      <c r="F534" t="s">
        <v>289</v>
      </c>
      <c r="G534">
        <v>8</v>
      </c>
      <c r="H534" t="s">
        <v>7</v>
      </c>
      <c r="I534" t="str">
        <f>("392630000000")</f>
        <v>392630000000</v>
      </c>
    </row>
    <row r="535" spans="1:9" x14ac:dyDescent="0.25">
      <c r="A535" t="s">
        <v>131</v>
      </c>
      <c r="B535" s="1" t="s">
        <v>218</v>
      </c>
      <c r="C535" t="s">
        <v>463</v>
      </c>
      <c r="D535" t="s">
        <v>468</v>
      </c>
      <c r="E535" t="str">
        <f>("7572012830")</f>
        <v>7572012830</v>
      </c>
      <c r="F535" t="s">
        <v>289</v>
      </c>
      <c r="G535">
        <v>1</v>
      </c>
      <c r="H535" t="s">
        <v>7</v>
      </c>
      <c r="I535" t="str">
        <f>("392630000000")</f>
        <v>392630000000</v>
      </c>
    </row>
    <row r="536" spans="1:9" x14ac:dyDescent="0.25">
      <c r="A536" t="s">
        <v>131</v>
      </c>
      <c r="B536" s="1" t="s">
        <v>218</v>
      </c>
      <c r="C536" t="s">
        <v>463</v>
      </c>
      <c r="D536" t="s">
        <v>468</v>
      </c>
      <c r="E536" t="str">
        <f>("7681102954")</f>
        <v>7681102954</v>
      </c>
      <c r="F536" t="s">
        <v>296</v>
      </c>
      <c r="G536">
        <v>3</v>
      </c>
      <c r="H536" t="s">
        <v>13</v>
      </c>
      <c r="I536" t="str">
        <f>("870829900000")</f>
        <v>870829900000</v>
      </c>
    </row>
    <row r="537" spans="1:9" x14ac:dyDescent="0.25">
      <c r="A537" t="s">
        <v>131</v>
      </c>
      <c r="B537" s="1" t="s">
        <v>218</v>
      </c>
      <c r="C537" t="s">
        <v>463</v>
      </c>
      <c r="D537" t="s">
        <v>468</v>
      </c>
      <c r="E537" t="str">
        <f>("7681202090")</f>
        <v>7681202090</v>
      </c>
      <c r="F537" t="s">
        <v>297</v>
      </c>
      <c r="G537">
        <v>1</v>
      </c>
      <c r="H537" t="s">
        <v>8</v>
      </c>
      <c r="I537" t="str">
        <f>("870829900000")</f>
        <v>870829900000</v>
      </c>
    </row>
    <row r="538" spans="1:9" x14ac:dyDescent="0.25">
      <c r="A538" t="s">
        <v>131</v>
      </c>
      <c r="B538" s="1" t="s">
        <v>303</v>
      </c>
      <c r="C538" t="s">
        <v>463</v>
      </c>
      <c r="D538" t="s">
        <v>468</v>
      </c>
      <c r="E538" t="str">
        <f>("165940N010")</f>
        <v>165940N010</v>
      </c>
      <c r="F538" t="s">
        <v>130</v>
      </c>
      <c r="G538">
        <v>1</v>
      </c>
      <c r="H538" t="s">
        <v>10</v>
      </c>
      <c r="I538" t="str">
        <f>("870899970000")</f>
        <v>870899970000</v>
      </c>
    </row>
    <row r="539" spans="1:9" x14ac:dyDescent="0.25">
      <c r="A539" t="s">
        <v>131</v>
      </c>
      <c r="B539" s="1" t="s">
        <v>303</v>
      </c>
      <c r="C539" t="s">
        <v>463</v>
      </c>
      <c r="D539" t="s">
        <v>468</v>
      </c>
      <c r="E539" t="str">
        <f>("5144202110")</f>
        <v>5144202110</v>
      </c>
      <c r="F539" t="s">
        <v>224</v>
      </c>
      <c r="G539">
        <v>1</v>
      </c>
      <c r="H539" t="s">
        <v>6</v>
      </c>
      <c r="I539" t="str">
        <f>("870899970000")</f>
        <v>870899970000</v>
      </c>
    </row>
    <row r="540" spans="1:9" x14ac:dyDescent="0.25">
      <c r="A540" t="s">
        <v>131</v>
      </c>
      <c r="B540" s="1" t="s">
        <v>303</v>
      </c>
      <c r="C540" t="s">
        <v>463</v>
      </c>
      <c r="D540" t="s">
        <v>468</v>
      </c>
      <c r="E540" t="str">
        <f>("5144202120")</f>
        <v>5144202120</v>
      </c>
      <c r="F540" t="s">
        <v>224</v>
      </c>
      <c r="G540">
        <v>1</v>
      </c>
      <c r="H540" t="s">
        <v>6</v>
      </c>
      <c r="I540" t="str">
        <f>("870899970000")</f>
        <v>870899970000</v>
      </c>
    </row>
    <row r="541" spans="1:9" x14ac:dyDescent="0.25">
      <c r="A541" t="s">
        <v>131</v>
      </c>
      <c r="B541" s="1" t="s">
        <v>303</v>
      </c>
      <c r="C541" t="s">
        <v>463</v>
      </c>
      <c r="D541" t="s">
        <v>468</v>
      </c>
      <c r="E541" t="str">
        <f>("514420D140")</f>
        <v>514420D140</v>
      </c>
      <c r="F541" t="s">
        <v>224</v>
      </c>
      <c r="G541">
        <v>1</v>
      </c>
      <c r="H541" t="s">
        <v>12</v>
      </c>
      <c r="I541" t="str">
        <f>("870899970000")</f>
        <v>870899970000</v>
      </c>
    </row>
    <row r="542" spans="1:9" x14ac:dyDescent="0.25">
      <c r="A542" t="s">
        <v>131</v>
      </c>
      <c r="B542" s="1" t="s">
        <v>303</v>
      </c>
      <c r="C542" t="s">
        <v>463</v>
      </c>
      <c r="D542" t="s">
        <v>468</v>
      </c>
      <c r="E542" t="str">
        <f>("5303702020")</f>
        <v>5303702020</v>
      </c>
      <c r="F542" t="s">
        <v>319</v>
      </c>
      <c r="G542">
        <v>1</v>
      </c>
      <c r="H542" t="s">
        <v>13</v>
      </c>
      <c r="I542" t="str">
        <f>("870829900000")</f>
        <v>870829900000</v>
      </c>
    </row>
    <row r="543" spans="1:9" x14ac:dyDescent="0.25">
      <c r="A543" t="s">
        <v>131</v>
      </c>
      <c r="B543" s="1" t="s">
        <v>303</v>
      </c>
      <c r="C543" t="s">
        <v>463</v>
      </c>
      <c r="D543" t="s">
        <v>468</v>
      </c>
      <c r="E543" t="str">
        <f>("531230D080")</f>
        <v>531230D080</v>
      </c>
      <c r="F543" t="s">
        <v>34</v>
      </c>
      <c r="G543">
        <v>1</v>
      </c>
      <c r="H543" t="s">
        <v>8</v>
      </c>
      <c r="I543" t="str">
        <f>("392630000000")</f>
        <v>392630000000</v>
      </c>
    </row>
    <row r="544" spans="1:9" x14ac:dyDescent="0.25">
      <c r="A544" t="s">
        <v>131</v>
      </c>
      <c r="B544" s="1" t="s">
        <v>303</v>
      </c>
      <c r="C544" t="s">
        <v>463</v>
      </c>
      <c r="D544" t="s">
        <v>468</v>
      </c>
      <c r="E544" t="str">
        <f>("532890F051")</f>
        <v>532890F051</v>
      </c>
      <c r="F544" t="s">
        <v>272</v>
      </c>
      <c r="G544">
        <v>1</v>
      </c>
      <c r="H544" t="s">
        <v>13</v>
      </c>
      <c r="I544" t="str">
        <f t="shared" ref="I544:I549" si="20">("870829900000")</f>
        <v>870829900000</v>
      </c>
    </row>
    <row r="545" spans="1:9" x14ac:dyDescent="0.25">
      <c r="A545" t="s">
        <v>131</v>
      </c>
      <c r="B545" s="1" t="s">
        <v>303</v>
      </c>
      <c r="C545" t="s">
        <v>463</v>
      </c>
      <c r="D545" t="s">
        <v>468</v>
      </c>
      <c r="E545" t="str">
        <f>("5382702210")</f>
        <v>5382702210</v>
      </c>
      <c r="F545" t="s">
        <v>325</v>
      </c>
      <c r="G545">
        <v>1</v>
      </c>
      <c r="H545" t="s">
        <v>13</v>
      </c>
      <c r="I545" t="str">
        <f t="shared" si="20"/>
        <v>870829900000</v>
      </c>
    </row>
    <row r="546" spans="1:9" x14ac:dyDescent="0.25">
      <c r="A546" t="s">
        <v>131</v>
      </c>
      <c r="B546" s="1" t="s">
        <v>303</v>
      </c>
      <c r="C546" t="s">
        <v>463</v>
      </c>
      <c r="D546" t="s">
        <v>468</v>
      </c>
      <c r="E546" t="str">
        <f>("5382802200")</f>
        <v>5382802200</v>
      </c>
      <c r="F546" t="s">
        <v>325</v>
      </c>
      <c r="G546">
        <v>1</v>
      </c>
      <c r="H546" t="s">
        <v>13</v>
      </c>
      <c r="I546" t="str">
        <f t="shared" si="20"/>
        <v>870829900000</v>
      </c>
    </row>
    <row r="547" spans="1:9" x14ac:dyDescent="0.25">
      <c r="A547" t="s">
        <v>131</v>
      </c>
      <c r="B547" s="1" t="s">
        <v>303</v>
      </c>
      <c r="C547" t="s">
        <v>463</v>
      </c>
      <c r="D547" t="s">
        <v>468</v>
      </c>
      <c r="E547" t="str">
        <f>("5838705100C0")</f>
        <v>5838705100C0</v>
      </c>
      <c r="F547" t="s">
        <v>282</v>
      </c>
      <c r="G547">
        <v>1</v>
      </c>
      <c r="H547" t="s">
        <v>6</v>
      </c>
      <c r="I547" t="str">
        <f t="shared" si="20"/>
        <v>870829900000</v>
      </c>
    </row>
    <row r="548" spans="1:9" x14ac:dyDescent="0.25">
      <c r="A548" t="s">
        <v>131</v>
      </c>
      <c r="B548" s="1" t="s">
        <v>303</v>
      </c>
      <c r="C548" t="s">
        <v>463</v>
      </c>
      <c r="D548" t="s">
        <v>468</v>
      </c>
      <c r="E548" t="str">
        <f>("7681102902")</f>
        <v>7681102902</v>
      </c>
      <c r="F548" t="s">
        <v>348</v>
      </c>
      <c r="G548">
        <v>1</v>
      </c>
      <c r="H548" t="s">
        <v>13</v>
      </c>
      <c r="I548" t="str">
        <f t="shared" si="20"/>
        <v>870829900000</v>
      </c>
    </row>
    <row r="549" spans="1:9" x14ac:dyDescent="0.25">
      <c r="A549" t="s">
        <v>131</v>
      </c>
      <c r="B549" s="1" t="s">
        <v>303</v>
      </c>
      <c r="C549" t="s">
        <v>463</v>
      </c>
      <c r="D549" t="s">
        <v>468</v>
      </c>
      <c r="E549" t="str">
        <f>("76812F4901")</f>
        <v>76812F4901</v>
      </c>
      <c r="F549" t="s">
        <v>297</v>
      </c>
      <c r="G549">
        <v>1</v>
      </c>
      <c r="H549" t="s">
        <v>13</v>
      </c>
      <c r="I549" t="str">
        <f t="shared" si="20"/>
        <v>870829900000</v>
      </c>
    </row>
    <row r="550" spans="1:9" x14ac:dyDescent="0.25">
      <c r="A550" t="s">
        <v>131</v>
      </c>
      <c r="B550" s="1" t="s">
        <v>303</v>
      </c>
      <c r="C550" t="s">
        <v>463</v>
      </c>
      <c r="D550" t="s">
        <v>468</v>
      </c>
      <c r="E550" t="str">
        <f>("90947W2043")</f>
        <v>90947W2043</v>
      </c>
      <c r="F550" t="s">
        <v>367</v>
      </c>
      <c r="G550">
        <v>1</v>
      </c>
      <c r="H550" t="s">
        <v>11</v>
      </c>
      <c r="I550" t="str">
        <f>("400932000000")</f>
        <v>400932000000</v>
      </c>
    </row>
    <row r="551" spans="1:9" x14ac:dyDescent="0.25">
      <c r="A551" t="s">
        <v>131</v>
      </c>
      <c r="B551" s="1" t="s">
        <v>382</v>
      </c>
      <c r="C551" t="s">
        <v>464</v>
      </c>
      <c r="D551" t="s">
        <v>468</v>
      </c>
      <c r="E551" t="str">
        <f>("5257502100")</f>
        <v>5257502100</v>
      </c>
      <c r="F551" t="s">
        <v>173</v>
      </c>
      <c r="G551">
        <v>2</v>
      </c>
      <c r="H551" t="s">
        <v>13</v>
      </c>
      <c r="I551" t="str">
        <f>("870810900000")</f>
        <v>870810900000</v>
      </c>
    </row>
    <row r="552" spans="1:9" x14ac:dyDescent="0.25">
      <c r="A552" t="s">
        <v>131</v>
      </c>
      <c r="B552" s="1" t="s">
        <v>382</v>
      </c>
      <c r="C552" t="s">
        <v>464</v>
      </c>
      <c r="D552" t="s">
        <v>468</v>
      </c>
      <c r="E552" t="str">
        <f>("7565442070B0")</f>
        <v>7565442070B0</v>
      </c>
      <c r="F552" t="s">
        <v>197</v>
      </c>
      <c r="G552">
        <v>3</v>
      </c>
      <c r="H552" t="s">
        <v>7</v>
      </c>
      <c r="I552" t="str">
        <f>("870829900000")</f>
        <v>870829900000</v>
      </c>
    </row>
    <row r="553" spans="1:9" x14ac:dyDescent="0.25">
      <c r="A553" t="s">
        <v>131</v>
      </c>
      <c r="B553" s="1" t="s">
        <v>382</v>
      </c>
      <c r="C553" t="s">
        <v>464</v>
      </c>
      <c r="D553" t="s">
        <v>468</v>
      </c>
      <c r="E553" t="str">
        <f>("757430D021")</f>
        <v>757430D021</v>
      </c>
      <c r="F553" t="s">
        <v>419</v>
      </c>
      <c r="G553">
        <v>4</v>
      </c>
      <c r="H553" t="s">
        <v>8</v>
      </c>
      <c r="I553" t="str">
        <f>("392630000000")</f>
        <v>392630000000</v>
      </c>
    </row>
    <row r="554" spans="1:9" x14ac:dyDescent="0.25">
      <c r="A554" t="s">
        <v>223</v>
      </c>
      <c r="B554" s="1" t="s">
        <v>218</v>
      </c>
      <c r="C554" t="s">
        <v>463</v>
      </c>
      <c r="D554" t="s">
        <v>468</v>
      </c>
      <c r="E554" t="str">
        <f>("5141002220")</f>
        <v>5141002220</v>
      </c>
      <c r="F554" t="s">
        <v>222</v>
      </c>
      <c r="G554">
        <v>8</v>
      </c>
      <c r="H554" t="s">
        <v>6</v>
      </c>
      <c r="I554" t="str">
        <f>("870899970000")</f>
        <v>870899970000</v>
      </c>
    </row>
    <row r="555" spans="1:9" x14ac:dyDescent="0.25">
      <c r="A555" t="s">
        <v>223</v>
      </c>
      <c r="B555" s="1" t="s">
        <v>303</v>
      </c>
      <c r="C555" t="s">
        <v>463</v>
      </c>
      <c r="D555" t="s">
        <v>468</v>
      </c>
      <c r="E555" t="str">
        <f>("5141002090")</f>
        <v>5141002090</v>
      </c>
      <c r="F555" t="s">
        <v>222</v>
      </c>
      <c r="G555">
        <v>1</v>
      </c>
      <c r="H555" t="s">
        <v>13</v>
      </c>
      <c r="I555" t="str">
        <f>("870899970000")</f>
        <v>870899970000</v>
      </c>
    </row>
    <row r="556" spans="1:9" x14ac:dyDescent="0.25">
      <c r="A556" t="s">
        <v>178</v>
      </c>
      <c r="B556" s="1" t="s">
        <v>129</v>
      </c>
      <c r="C556" t="s">
        <v>461</v>
      </c>
      <c r="D556" t="s">
        <v>468</v>
      </c>
      <c r="E556" t="str">
        <f>("5261805010")</f>
        <v>5261805010</v>
      </c>
      <c r="F556" t="s">
        <v>177</v>
      </c>
      <c r="G556">
        <v>2</v>
      </c>
      <c r="H556" t="s">
        <v>6</v>
      </c>
      <c r="I556" t="str">
        <f>("870810900000")</f>
        <v>870810900000</v>
      </c>
    </row>
    <row r="557" spans="1:9" x14ac:dyDescent="0.25">
      <c r="A557" t="s">
        <v>178</v>
      </c>
      <c r="B557" s="1" t="s">
        <v>129</v>
      </c>
      <c r="C557" t="s">
        <v>461</v>
      </c>
      <c r="D557" t="s">
        <v>468</v>
      </c>
      <c r="E557" t="str">
        <f>("7507342021")</f>
        <v>7507342021</v>
      </c>
      <c r="F557" t="s">
        <v>187</v>
      </c>
      <c r="G557">
        <v>4</v>
      </c>
      <c r="H557" t="s">
        <v>7</v>
      </c>
      <c r="I557" t="str">
        <f>("392630000000")</f>
        <v>392630000000</v>
      </c>
    </row>
    <row r="558" spans="1:9" x14ac:dyDescent="0.25">
      <c r="A558" t="s">
        <v>178</v>
      </c>
      <c r="B558" s="1" t="s">
        <v>218</v>
      </c>
      <c r="C558" t="s">
        <v>463</v>
      </c>
      <c r="D558" t="s">
        <v>468</v>
      </c>
      <c r="E558" t="str">
        <f>("5144102090")</f>
        <v>5144102090</v>
      </c>
      <c r="F558" t="s">
        <v>224</v>
      </c>
      <c r="G558">
        <v>2</v>
      </c>
      <c r="H558" t="s">
        <v>13</v>
      </c>
      <c r="I558" t="str">
        <f>("870899970000")</f>
        <v>870899970000</v>
      </c>
    </row>
    <row r="559" spans="1:9" x14ac:dyDescent="0.25">
      <c r="A559" t="s">
        <v>178</v>
      </c>
      <c r="B559" s="1" t="s">
        <v>218</v>
      </c>
      <c r="C559" t="s">
        <v>463</v>
      </c>
      <c r="D559" t="s">
        <v>468</v>
      </c>
      <c r="E559" t="str">
        <f>("5144102220")</f>
        <v>5144102220</v>
      </c>
      <c r="F559" t="s">
        <v>224</v>
      </c>
      <c r="G559">
        <v>10</v>
      </c>
      <c r="H559" t="s">
        <v>6</v>
      </c>
      <c r="I559" t="str">
        <f>("870899970000")</f>
        <v>870899970000</v>
      </c>
    </row>
    <row r="560" spans="1:9" x14ac:dyDescent="0.25">
      <c r="A560" t="s">
        <v>178</v>
      </c>
      <c r="B560" s="1" t="s">
        <v>218</v>
      </c>
      <c r="C560" t="s">
        <v>463</v>
      </c>
      <c r="D560" t="s">
        <v>468</v>
      </c>
      <c r="E560" t="str">
        <f>("5261802071")</f>
        <v>5261802071</v>
      </c>
      <c r="F560" t="s">
        <v>177</v>
      </c>
      <c r="G560">
        <v>10</v>
      </c>
      <c r="H560" t="s">
        <v>13</v>
      </c>
      <c r="I560" t="str">
        <f>("870810900000")</f>
        <v>870810900000</v>
      </c>
    </row>
    <row r="561" spans="1:9" x14ac:dyDescent="0.25">
      <c r="A561" t="s">
        <v>178</v>
      </c>
      <c r="B561" s="1" t="s">
        <v>218</v>
      </c>
      <c r="C561" t="s">
        <v>463</v>
      </c>
      <c r="D561" t="s">
        <v>468</v>
      </c>
      <c r="E561" t="str">
        <f>("5339502010")</f>
        <v>5339502010</v>
      </c>
      <c r="F561" t="s">
        <v>274</v>
      </c>
      <c r="G561">
        <v>4</v>
      </c>
      <c r="H561" t="s">
        <v>6</v>
      </c>
      <c r="I561" t="str">
        <f>("401699570000")</f>
        <v>401699570000</v>
      </c>
    </row>
    <row r="562" spans="1:9" x14ac:dyDescent="0.25">
      <c r="A562" t="s">
        <v>178</v>
      </c>
      <c r="B562" s="1" t="s">
        <v>303</v>
      </c>
      <c r="C562" t="s">
        <v>463</v>
      </c>
      <c r="D562" t="s">
        <v>468</v>
      </c>
      <c r="E562" t="str">
        <f>("5839902040")</f>
        <v>5839902040</v>
      </c>
      <c r="F562" t="s">
        <v>327</v>
      </c>
      <c r="G562">
        <v>1</v>
      </c>
      <c r="H562" t="s">
        <v>10</v>
      </c>
      <c r="I562" t="str">
        <f t="shared" ref="I562:I567" si="21">("870829900000")</f>
        <v>870829900000</v>
      </c>
    </row>
    <row r="563" spans="1:9" x14ac:dyDescent="0.25">
      <c r="A563" t="s">
        <v>178</v>
      </c>
      <c r="B563" s="1" t="s">
        <v>303</v>
      </c>
      <c r="C563" t="s">
        <v>463</v>
      </c>
      <c r="D563" t="s">
        <v>468</v>
      </c>
      <c r="E563" t="str">
        <f>("5839912020")</f>
        <v>5839912020</v>
      </c>
      <c r="F563" t="s">
        <v>327</v>
      </c>
      <c r="G563">
        <v>1</v>
      </c>
      <c r="H563" t="s">
        <v>7</v>
      </c>
      <c r="I563" t="str">
        <f t="shared" si="21"/>
        <v>870829900000</v>
      </c>
    </row>
    <row r="564" spans="1:9" x14ac:dyDescent="0.25">
      <c r="A564" t="s">
        <v>178</v>
      </c>
      <c r="B564" s="1" t="s">
        <v>303</v>
      </c>
      <c r="C564" t="s">
        <v>463</v>
      </c>
      <c r="D564" t="s">
        <v>468</v>
      </c>
      <c r="E564" t="str">
        <f>("678320D240")</f>
        <v>678320D240</v>
      </c>
      <c r="F564" t="s">
        <v>330</v>
      </c>
      <c r="G564">
        <v>1</v>
      </c>
      <c r="H564" t="s">
        <v>13</v>
      </c>
      <c r="I564" t="str">
        <f t="shared" si="21"/>
        <v>870829900000</v>
      </c>
    </row>
    <row r="565" spans="1:9" x14ac:dyDescent="0.25">
      <c r="A565" t="s">
        <v>178</v>
      </c>
      <c r="B565" s="1" t="s">
        <v>303</v>
      </c>
      <c r="C565" t="s">
        <v>463</v>
      </c>
      <c r="D565" t="s">
        <v>468</v>
      </c>
      <c r="E565" t="str">
        <f>("7555502090")</f>
        <v>7555502090</v>
      </c>
      <c r="F565" t="s">
        <v>342</v>
      </c>
      <c r="G565">
        <v>1</v>
      </c>
      <c r="H565" t="s">
        <v>8</v>
      </c>
      <c r="I565" t="str">
        <f t="shared" si="21"/>
        <v>870829900000</v>
      </c>
    </row>
    <row r="566" spans="1:9" x14ac:dyDescent="0.25">
      <c r="A566" t="s">
        <v>178</v>
      </c>
      <c r="B566" s="1" t="s">
        <v>303</v>
      </c>
      <c r="C566" t="s">
        <v>463</v>
      </c>
      <c r="D566" t="s">
        <v>468</v>
      </c>
      <c r="E566" t="str">
        <f>("7555602100")</f>
        <v>7555602100</v>
      </c>
      <c r="F566" t="s">
        <v>342</v>
      </c>
      <c r="G566">
        <v>1</v>
      </c>
      <c r="H566" t="s">
        <v>8</v>
      </c>
      <c r="I566" t="str">
        <f t="shared" si="21"/>
        <v>870829900000</v>
      </c>
    </row>
    <row r="567" spans="1:9" x14ac:dyDescent="0.25">
      <c r="A567" t="s">
        <v>178</v>
      </c>
      <c r="B567" s="1" t="s">
        <v>382</v>
      </c>
      <c r="C567" t="s">
        <v>464</v>
      </c>
      <c r="D567" t="s">
        <v>468</v>
      </c>
      <c r="E567" t="str">
        <f>("678320D240")</f>
        <v>678320D240</v>
      </c>
      <c r="F567" t="s">
        <v>330</v>
      </c>
      <c r="G567">
        <v>4</v>
      </c>
      <c r="H567" t="s">
        <v>13</v>
      </c>
      <c r="I567" t="str">
        <f t="shared" si="21"/>
        <v>870829900000</v>
      </c>
    </row>
    <row r="568" spans="1:9" x14ac:dyDescent="0.25">
      <c r="A568" t="s">
        <v>52</v>
      </c>
      <c r="B568" s="1" t="s">
        <v>53</v>
      </c>
      <c r="C568" t="s">
        <v>446</v>
      </c>
      <c r="D568" t="s">
        <v>448</v>
      </c>
      <c r="E568" t="str">
        <f>("4243160261")</f>
        <v>4243160261</v>
      </c>
      <c r="F568" t="s">
        <v>70</v>
      </c>
      <c r="G568">
        <v>20</v>
      </c>
      <c r="H568" t="s">
        <v>7</v>
      </c>
      <c r="I568" t="str">
        <f>("870830910000")</f>
        <v>870830910000</v>
      </c>
    </row>
    <row r="569" spans="1:9" x14ac:dyDescent="0.25">
      <c r="A569" t="s">
        <v>52</v>
      </c>
      <c r="B569" s="1" t="s">
        <v>53</v>
      </c>
      <c r="C569" t="s">
        <v>446</v>
      </c>
      <c r="D569" t="s">
        <v>448</v>
      </c>
      <c r="E569" t="str">
        <f>("4340560120")</f>
        <v>4340560120</v>
      </c>
      <c r="F569" t="s">
        <v>78</v>
      </c>
      <c r="G569">
        <v>7</v>
      </c>
      <c r="H569" t="s">
        <v>7</v>
      </c>
      <c r="I569" t="str">
        <f>("870899930000")</f>
        <v>870899930000</v>
      </c>
    </row>
    <row r="570" spans="1:9" x14ac:dyDescent="0.25">
      <c r="A570" t="s">
        <v>52</v>
      </c>
      <c r="B570" s="1" t="s">
        <v>53</v>
      </c>
      <c r="C570" t="s">
        <v>446</v>
      </c>
      <c r="D570" t="s">
        <v>448</v>
      </c>
      <c r="E570" t="str">
        <f>("0446560340")</f>
        <v>0446560340</v>
      </c>
      <c r="F570" t="s">
        <v>82</v>
      </c>
      <c r="G570">
        <v>4</v>
      </c>
      <c r="H570" t="s">
        <v>7</v>
      </c>
      <c r="I570" t="str">
        <f>("870830910000")</f>
        <v>870830910000</v>
      </c>
    </row>
    <row r="571" spans="1:9" x14ac:dyDescent="0.25">
      <c r="A571" t="s">
        <v>52</v>
      </c>
      <c r="B571" s="1" t="s">
        <v>208</v>
      </c>
      <c r="C571" t="s">
        <v>462</v>
      </c>
      <c r="D571" t="s">
        <v>469</v>
      </c>
      <c r="E571" t="str">
        <f>("044650K340")</f>
        <v>044650K340</v>
      </c>
      <c r="F571" t="s">
        <v>82</v>
      </c>
      <c r="G571">
        <v>5</v>
      </c>
      <c r="H571" t="s">
        <v>5</v>
      </c>
      <c r="I571" t="str">
        <f>("870830910000")</f>
        <v>870830910000</v>
      </c>
    </row>
    <row r="572" spans="1:9" x14ac:dyDescent="0.25">
      <c r="A572" t="s">
        <v>52</v>
      </c>
      <c r="B572" s="1" t="s">
        <v>208</v>
      </c>
      <c r="C572" t="s">
        <v>462</v>
      </c>
      <c r="D572" t="s">
        <v>469</v>
      </c>
      <c r="E572" t="str">
        <f>("044950K160")</f>
        <v>044950K160</v>
      </c>
      <c r="F572" t="s">
        <v>211</v>
      </c>
      <c r="G572">
        <v>5</v>
      </c>
      <c r="H572" t="s">
        <v>17</v>
      </c>
      <c r="I572" t="str">
        <f>("870830990000")</f>
        <v>870830990000</v>
      </c>
    </row>
    <row r="573" spans="1:9" x14ac:dyDescent="0.25">
      <c r="A573" t="s">
        <v>52</v>
      </c>
      <c r="B573" s="1" t="s">
        <v>208</v>
      </c>
      <c r="C573" t="s">
        <v>462</v>
      </c>
      <c r="D573" t="s">
        <v>469</v>
      </c>
      <c r="E573" t="str">
        <f>("0446560340")</f>
        <v>0446560340</v>
      </c>
      <c r="F573" t="s">
        <v>82</v>
      </c>
      <c r="G573">
        <v>3</v>
      </c>
      <c r="H573" t="s">
        <v>7</v>
      </c>
      <c r="I573" t="str">
        <f>("870830910000")</f>
        <v>870830910000</v>
      </c>
    </row>
    <row r="574" spans="1:9" x14ac:dyDescent="0.25">
      <c r="A574" t="s">
        <v>52</v>
      </c>
      <c r="B574" s="1" t="s">
        <v>369</v>
      </c>
      <c r="C574" t="s">
        <v>445</v>
      </c>
      <c r="D574" t="s">
        <v>470</v>
      </c>
      <c r="E574" t="str">
        <f>("0446560340")</f>
        <v>0446560340</v>
      </c>
      <c r="F574" t="s">
        <v>82</v>
      </c>
      <c r="G574">
        <v>20</v>
      </c>
      <c r="H574" t="s">
        <v>7</v>
      </c>
      <c r="I574" t="str">
        <f>("870830910000")</f>
        <v>870830910000</v>
      </c>
    </row>
    <row r="575" spans="1:9" x14ac:dyDescent="0.25">
      <c r="A575" t="s">
        <v>52</v>
      </c>
      <c r="B575" s="1" t="s">
        <v>369</v>
      </c>
      <c r="C575" t="s">
        <v>445</v>
      </c>
      <c r="D575" t="s">
        <v>470</v>
      </c>
      <c r="E575" t="str">
        <f>("4351260141")</f>
        <v>4351260141</v>
      </c>
      <c r="F575" t="s">
        <v>379</v>
      </c>
      <c r="G575">
        <v>2</v>
      </c>
      <c r="H575" t="s">
        <v>7</v>
      </c>
      <c r="I575" t="str">
        <f>("870830910000")</f>
        <v>870830910000</v>
      </c>
    </row>
    <row r="576" spans="1:9" x14ac:dyDescent="0.25">
      <c r="A576" t="s">
        <v>52</v>
      </c>
      <c r="B576" s="1" t="s">
        <v>429</v>
      </c>
      <c r="C576" t="s">
        <v>465</v>
      </c>
      <c r="D576" t="s">
        <v>471</v>
      </c>
      <c r="E576" t="str">
        <f>("312100K040")</f>
        <v>312100K040</v>
      </c>
      <c r="F576" t="s">
        <v>431</v>
      </c>
      <c r="G576">
        <v>1</v>
      </c>
      <c r="H576" t="s">
        <v>23</v>
      </c>
      <c r="I576" t="str">
        <f>("870893900000")</f>
        <v>870893900000</v>
      </c>
    </row>
    <row r="577" spans="1:9" x14ac:dyDescent="0.25">
      <c r="A577" t="s">
        <v>52</v>
      </c>
      <c r="B577" s="1" t="s">
        <v>429</v>
      </c>
      <c r="C577" t="s">
        <v>465</v>
      </c>
      <c r="D577" t="s">
        <v>471</v>
      </c>
      <c r="E577" t="str">
        <f>("312500K040")</f>
        <v>312500K040</v>
      </c>
      <c r="F577" t="s">
        <v>432</v>
      </c>
      <c r="G577">
        <v>1</v>
      </c>
      <c r="H577" t="s">
        <v>24</v>
      </c>
      <c r="I577" t="str">
        <f>("870893900000")</f>
        <v>870893900000</v>
      </c>
    </row>
    <row r="578" spans="1:9" x14ac:dyDescent="0.25">
      <c r="A578" t="s">
        <v>52</v>
      </c>
      <c r="B578" s="1" t="s">
        <v>433</v>
      </c>
      <c r="C578" t="s">
        <v>445</v>
      </c>
      <c r="D578" t="s">
        <v>470</v>
      </c>
      <c r="E578" t="str">
        <f>("2706017220")</f>
        <v>2706017220</v>
      </c>
      <c r="F578" t="s">
        <v>96</v>
      </c>
      <c r="G578">
        <v>1</v>
      </c>
      <c r="H578" t="s">
        <v>7</v>
      </c>
      <c r="I578" t="str">
        <f>("851150000000")</f>
        <v>851150000000</v>
      </c>
    </row>
    <row r="579" spans="1:9" x14ac:dyDescent="0.25">
      <c r="A579" t="s">
        <v>52</v>
      </c>
      <c r="B579" s="1" t="s">
        <v>436</v>
      </c>
      <c r="C579" t="s">
        <v>445</v>
      </c>
      <c r="D579" t="s">
        <v>470</v>
      </c>
      <c r="E579" t="str">
        <f>("2706017220")</f>
        <v>2706017220</v>
      </c>
      <c r="F579" t="s">
        <v>96</v>
      </c>
      <c r="G579">
        <v>1</v>
      </c>
      <c r="H579" t="s">
        <v>7</v>
      </c>
      <c r="I579" t="str">
        <f>("851150000000")</f>
        <v>851150000000</v>
      </c>
    </row>
    <row r="580" spans="1:9" x14ac:dyDescent="0.25">
      <c r="A580" t="s">
        <v>52</v>
      </c>
      <c r="B580" s="1" t="s">
        <v>437</v>
      </c>
      <c r="C580" t="s">
        <v>445</v>
      </c>
      <c r="D580" t="s">
        <v>470</v>
      </c>
      <c r="E580" t="str">
        <f>("2706017220")</f>
        <v>2706017220</v>
      </c>
      <c r="F580" t="s">
        <v>96</v>
      </c>
      <c r="G580">
        <v>1</v>
      </c>
      <c r="H580" t="s">
        <v>7</v>
      </c>
      <c r="I580" t="str">
        <f>("851150000000")</f>
        <v>851150000000</v>
      </c>
    </row>
    <row r="581" spans="1:9" x14ac:dyDescent="0.25">
      <c r="A581" t="s">
        <v>52</v>
      </c>
      <c r="B581" s="1" t="s">
        <v>26</v>
      </c>
      <c r="C581" t="s">
        <v>445</v>
      </c>
      <c r="D581" t="s">
        <v>470</v>
      </c>
      <c r="E581" t="str">
        <f>("2706017220")</f>
        <v>2706017220</v>
      </c>
      <c r="F581" t="s">
        <v>96</v>
      </c>
      <c r="G581">
        <v>1</v>
      </c>
      <c r="H581" t="s">
        <v>7</v>
      </c>
      <c r="I581" t="str">
        <f>("851150000000")</f>
        <v>851150000000</v>
      </c>
    </row>
    <row r="582" spans="1:9" x14ac:dyDescent="0.25">
      <c r="A582" t="s">
        <v>55</v>
      </c>
      <c r="B582" s="1" t="s">
        <v>53</v>
      </c>
      <c r="C582" t="s">
        <v>447</v>
      </c>
      <c r="D582" t="s">
        <v>448</v>
      </c>
      <c r="E582" t="str">
        <f>("2338017531")</f>
        <v>2338017531</v>
      </c>
      <c r="F582" t="s">
        <v>54</v>
      </c>
      <c r="G582">
        <v>10</v>
      </c>
      <c r="H582" t="s">
        <v>7</v>
      </c>
      <c r="I582" t="str">
        <f>("842199900000")</f>
        <v>842199900000</v>
      </c>
    </row>
    <row r="583" spans="1:9" x14ac:dyDescent="0.25">
      <c r="A583" t="s">
        <v>55</v>
      </c>
      <c r="B583" s="1" t="s">
        <v>53</v>
      </c>
      <c r="C583" t="s">
        <v>446</v>
      </c>
      <c r="D583" t="s">
        <v>448</v>
      </c>
      <c r="E583" t="str">
        <f>("4340560120")</f>
        <v>4340560120</v>
      </c>
      <c r="F583" t="s">
        <v>78</v>
      </c>
      <c r="G583">
        <v>7</v>
      </c>
      <c r="H583" t="s">
        <v>7</v>
      </c>
      <c r="I583" t="str">
        <f>("870899930000")</f>
        <v>870899930000</v>
      </c>
    </row>
    <row r="584" spans="1:9" x14ac:dyDescent="0.25">
      <c r="A584" t="s">
        <v>55</v>
      </c>
      <c r="B584" s="1" t="s">
        <v>53</v>
      </c>
      <c r="C584" t="s">
        <v>446</v>
      </c>
      <c r="D584" t="s">
        <v>448</v>
      </c>
      <c r="E584" t="str">
        <f>("0449560070")</f>
        <v>0449560070</v>
      </c>
      <c r="F584" t="s">
        <v>83</v>
      </c>
      <c r="G584">
        <v>10</v>
      </c>
      <c r="H584" t="s">
        <v>7</v>
      </c>
      <c r="I584" t="str">
        <f>("870830990000")</f>
        <v>870830990000</v>
      </c>
    </row>
    <row r="585" spans="1:9" x14ac:dyDescent="0.25">
      <c r="A585" t="s">
        <v>55</v>
      </c>
      <c r="B585" s="1" t="s">
        <v>94</v>
      </c>
      <c r="C585" t="s">
        <v>446</v>
      </c>
      <c r="D585" t="s">
        <v>448</v>
      </c>
      <c r="E585" t="str">
        <f>("2810017091")</f>
        <v>2810017091</v>
      </c>
      <c r="F585" t="s">
        <v>95</v>
      </c>
      <c r="G585">
        <v>1</v>
      </c>
      <c r="H585" t="s">
        <v>7</v>
      </c>
      <c r="I585" t="str">
        <f>("851140000000")</f>
        <v>851140000000</v>
      </c>
    </row>
    <row r="586" spans="1:9" x14ac:dyDescent="0.25">
      <c r="A586" t="s">
        <v>55</v>
      </c>
      <c r="B586" s="1" t="s">
        <v>94</v>
      </c>
      <c r="C586" t="s">
        <v>446</v>
      </c>
      <c r="D586" t="s">
        <v>448</v>
      </c>
      <c r="E586" t="str">
        <f>("2706017220")</f>
        <v>2706017220</v>
      </c>
      <c r="F586" t="s">
        <v>96</v>
      </c>
      <c r="G586">
        <v>1</v>
      </c>
      <c r="H586" t="s">
        <v>7</v>
      </c>
      <c r="I586" t="str">
        <f>("851150000000")</f>
        <v>851150000000</v>
      </c>
    </row>
    <row r="587" spans="1:9" x14ac:dyDescent="0.25">
      <c r="A587" t="s">
        <v>55</v>
      </c>
      <c r="B587" s="1" t="s">
        <v>94</v>
      </c>
      <c r="C587" t="s">
        <v>446</v>
      </c>
      <c r="D587" t="s">
        <v>448</v>
      </c>
      <c r="E587" t="str">
        <f>("1610019235")</f>
        <v>1610019235</v>
      </c>
      <c r="F587" t="s">
        <v>104</v>
      </c>
      <c r="G587">
        <v>1</v>
      </c>
      <c r="H587" t="s">
        <v>7</v>
      </c>
      <c r="I587" t="str">
        <f>("841330800000")</f>
        <v>841330800000</v>
      </c>
    </row>
    <row r="588" spans="1:9" x14ac:dyDescent="0.25">
      <c r="A588" t="s">
        <v>55</v>
      </c>
      <c r="B588" s="1" t="s">
        <v>129</v>
      </c>
      <c r="C588" t="s">
        <v>461</v>
      </c>
      <c r="D588" t="s">
        <v>468</v>
      </c>
      <c r="E588" t="str">
        <f>("814820D340")</f>
        <v>814820D340</v>
      </c>
      <c r="F588" t="s">
        <v>203</v>
      </c>
      <c r="G588">
        <v>3</v>
      </c>
      <c r="H588" t="s">
        <v>8</v>
      </c>
      <c r="I588" t="str">
        <f>("851290900000")</f>
        <v>851290900000</v>
      </c>
    </row>
    <row r="589" spans="1:9" x14ac:dyDescent="0.25">
      <c r="A589" t="s">
        <v>55</v>
      </c>
      <c r="B589" s="1" t="s">
        <v>218</v>
      </c>
      <c r="C589" t="s">
        <v>463</v>
      </c>
      <c r="D589" t="s">
        <v>468</v>
      </c>
      <c r="E589" t="str">
        <f>("5212602140")</f>
        <v>5212602140</v>
      </c>
      <c r="F589" t="s">
        <v>228</v>
      </c>
      <c r="G589">
        <v>6</v>
      </c>
      <c r="H589" t="s">
        <v>8</v>
      </c>
      <c r="I589" t="str">
        <f>("870810900000")</f>
        <v>870810900000</v>
      </c>
    </row>
    <row r="590" spans="1:9" x14ac:dyDescent="0.25">
      <c r="A590" t="s">
        <v>55</v>
      </c>
      <c r="B590" s="1" t="s">
        <v>303</v>
      </c>
      <c r="C590" t="s">
        <v>463</v>
      </c>
      <c r="D590" t="s">
        <v>468</v>
      </c>
      <c r="E590" t="str">
        <f>("43550F4010")</f>
        <v>43550F4010</v>
      </c>
      <c r="F590" t="s">
        <v>313</v>
      </c>
      <c r="G590">
        <v>1</v>
      </c>
      <c r="H590" t="s">
        <v>6</v>
      </c>
      <c r="I590" t="str">
        <f>("870899970000")</f>
        <v>870899970000</v>
      </c>
    </row>
    <row r="591" spans="1:9" x14ac:dyDescent="0.25">
      <c r="A591" t="s">
        <v>55</v>
      </c>
      <c r="B591" s="1" t="s">
        <v>303</v>
      </c>
      <c r="C591" t="s">
        <v>463</v>
      </c>
      <c r="D591" t="s">
        <v>468</v>
      </c>
      <c r="E591" t="str">
        <f>("4520A02163")</f>
        <v>4520A02163</v>
      </c>
      <c r="F591" t="s">
        <v>314</v>
      </c>
      <c r="G591">
        <v>1</v>
      </c>
      <c r="H591" t="s">
        <v>11</v>
      </c>
      <c r="I591" t="str">
        <f>("870894350000")</f>
        <v>870894350000</v>
      </c>
    </row>
    <row r="592" spans="1:9" x14ac:dyDescent="0.25">
      <c r="A592" t="s">
        <v>55</v>
      </c>
      <c r="B592" s="1" t="s">
        <v>303</v>
      </c>
      <c r="C592" t="s">
        <v>463</v>
      </c>
      <c r="D592" t="s">
        <v>468</v>
      </c>
      <c r="E592" t="str">
        <f>("8965012E81")</f>
        <v>8965012E81</v>
      </c>
      <c r="F592" t="s">
        <v>365</v>
      </c>
      <c r="G592">
        <v>1</v>
      </c>
      <c r="H592" t="s">
        <v>7</v>
      </c>
      <c r="I592" t="str">
        <f>("854231900000")</f>
        <v>854231900000</v>
      </c>
    </row>
    <row r="593" spans="1:9" x14ac:dyDescent="0.25">
      <c r="A593" t="s">
        <v>55</v>
      </c>
      <c r="B593" s="1" t="s">
        <v>369</v>
      </c>
      <c r="C593" t="s">
        <v>445</v>
      </c>
      <c r="D593" t="s">
        <v>470</v>
      </c>
      <c r="E593" t="str">
        <f>("0449560070")</f>
        <v>0449560070</v>
      </c>
      <c r="F593" t="s">
        <v>83</v>
      </c>
      <c r="G593">
        <v>24</v>
      </c>
      <c r="H593" t="s">
        <v>7</v>
      </c>
      <c r="I593" t="str">
        <f>("870830990000")</f>
        <v>870830990000</v>
      </c>
    </row>
    <row r="594" spans="1:9" x14ac:dyDescent="0.25">
      <c r="A594" t="s">
        <v>55</v>
      </c>
      <c r="B594" s="1" t="s">
        <v>369</v>
      </c>
      <c r="C594" t="s">
        <v>445</v>
      </c>
      <c r="D594" t="s">
        <v>470</v>
      </c>
      <c r="E594" t="str">
        <f>("2338017531")</f>
        <v>2338017531</v>
      </c>
      <c r="F594" t="s">
        <v>54</v>
      </c>
      <c r="G594">
        <v>2</v>
      </c>
      <c r="H594" t="s">
        <v>7</v>
      </c>
      <c r="I594" t="str">
        <f>("842199900000")</f>
        <v>842199900000</v>
      </c>
    </row>
    <row r="595" spans="1:9" x14ac:dyDescent="0.25">
      <c r="A595" t="s">
        <v>55</v>
      </c>
      <c r="B595" s="1" t="s">
        <v>382</v>
      </c>
      <c r="C595" t="s">
        <v>464</v>
      </c>
      <c r="D595" t="s">
        <v>468</v>
      </c>
      <c r="E595" t="str">
        <f>("814810D350")</f>
        <v>814810D350</v>
      </c>
      <c r="F595" t="s">
        <v>202</v>
      </c>
      <c r="G595">
        <v>1</v>
      </c>
      <c r="H595" t="s">
        <v>8</v>
      </c>
      <c r="I595" t="str">
        <f>("851290900000")</f>
        <v>851290900000</v>
      </c>
    </row>
    <row r="596" spans="1:9" x14ac:dyDescent="0.25">
      <c r="A596" t="s">
        <v>55</v>
      </c>
      <c r="B596" s="1" t="s">
        <v>423</v>
      </c>
      <c r="C596" t="s">
        <v>465</v>
      </c>
      <c r="D596" t="s">
        <v>471</v>
      </c>
      <c r="E596" t="str">
        <f>("4241069026")</f>
        <v>4241069026</v>
      </c>
      <c r="F596" t="s">
        <v>313</v>
      </c>
      <c r="G596">
        <v>3</v>
      </c>
      <c r="H596" t="s">
        <v>7</v>
      </c>
      <c r="I596" t="str">
        <f>("870899970000")</f>
        <v>870899970000</v>
      </c>
    </row>
    <row r="597" spans="1:9" x14ac:dyDescent="0.25">
      <c r="A597" t="s">
        <v>55</v>
      </c>
      <c r="B597" s="1" t="s">
        <v>433</v>
      </c>
      <c r="C597" t="s">
        <v>445</v>
      </c>
      <c r="D597" t="s">
        <v>470</v>
      </c>
      <c r="E597" t="str">
        <f>("8511060202")</f>
        <v>8511060202</v>
      </c>
      <c r="F597" t="s">
        <v>434</v>
      </c>
      <c r="G597">
        <v>1</v>
      </c>
      <c r="H597" t="s">
        <v>7</v>
      </c>
      <c r="I597" t="str">
        <f>("851290900000")</f>
        <v>851290900000</v>
      </c>
    </row>
    <row r="598" spans="1:9" x14ac:dyDescent="0.25">
      <c r="A598" t="s">
        <v>55</v>
      </c>
      <c r="B598" s="1" t="s">
        <v>435</v>
      </c>
      <c r="C598" t="s">
        <v>445</v>
      </c>
      <c r="D598" t="s">
        <v>470</v>
      </c>
      <c r="E598" t="str">
        <f>("2706017220")</f>
        <v>2706017220</v>
      </c>
      <c r="F598" t="s">
        <v>96</v>
      </c>
      <c r="G598">
        <v>1</v>
      </c>
      <c r="H598" t="s">
        <v>7</v>
      </c>
      <c r="I598" t="str">
        <f>("851150000000")</f>
        <v>851150000000</v>
      </c>
    </row>
    <row r="599" spans="1:9" x14ac:dyDescent="0.25">
      <c r="A599" t="s">
        <v>55</v>
      </c>
      <c r="B599" s="1" t="s">
        <v>436</v>
      </c>
      <c r="C599" t="s">
        <v>445</v>
      </c>
      <c r="D599" t="s">
        <v>470</v>
      </c>
      <c r="E599" t="str">
        <f>("8511060202")</f>
        <v>8511060202</v>
      </c>
      <c r="F599" t="s">
        <v>434</v>
      </c>
      <c r="G599">
        <v>1</v>
      </c>
      <c r="H599" t="s">
        <v>7</v>
      </c>
      <c r="I599" t="str">
        <f>("851290900000")</f>
        <v>851290900000</v>
      </c>
    </row>
    <row r="600" spans="1:9" x14ac:dyDescent="0.25">
      <c r="A600" t="s">
        <v>370</v>
      </c>
      <c r="B600" s="1" t="s">
        <v>369</v>
      </c>
      <c r="C600" t="s">
        <v>445</v>
      </c>
      <c r="D600" t="s">
        <v>470</v>
      </c>
      <c r="E600" t="str">
        <f>("1780161030")</f>
        <v>1780161030</v>
      </c>
      <c r="F600" t="s">
        <v>213</v>
      </c>
      <c r="G600">
        <v>12</v>
      </c>
      <c r="H600" t="s">
        <v>7</v>
      </c>
      <c r="I600" t="str">
        <f>("842199900000")</f>
        <v>842199900000</v>
      </c>
    </row>
    <row r="601" spans="1:9" x14ac:dyDescent="0.25">
      <c r="A601" t="s">
        <v>84</v>
      </c>
      <c r="B601" s="1" t="s">
        <v>53</v>
      </c>
      <c r="C601" t="s">
        <v>446</v>
      </c>
      <c r="D601" t="s">
        <v>448</v>
      </c>
      <c r="E601" t="str">
        <f>("0449560070")</f>
        <v>0449560070</v>
      </c>
      <c r="F601" t="s">
        <v>83</v>
      </c>
      <c r="G601">
        <v>10</v>
      </c>
      <c r="H601" t="s">
        <v>7</v>
      </c>
      <c r="I601" t="str">
        <f>("870830990000")</f>
        <v>870830990000</v>
      </c>
    </row>
    <row r="602" spans="1:9" x14ac:dyDescent="0.25">
      <c r="A602" t="s">
        <v>84</v>
      </c>
      <c r="B602" s="1" t="s">
        <v>129</v>
      </c>
      <c r="C602" t="s">
        <v>461</v>
      </c>
      <c r="D602" t="s">
        <v>468</v>
      </c>
      <c r="E602" t="str">
        <f>("167110Q011")</f>
        <v>167110Q011</v>
      </c>
      <c r="F602" t="s">
        <v>132</v>
      </c>
      <c r="G602">
        <v>1</v>
      </c>
      <c r="H602" t="s">
        <v>8</v>
      </c>
      <c r="I602" t="str">
        <f>("870891990000")</f>
        <v>870891990000</v>
      </c>
    </row>
    <row r="603" spans="1:9" x14ac:dyDescent="0.25">
      <c r="A603" t="s">
        <v>84</v>
      </c>
      <c r="B603" s="1" t="s">
        <v>129</v>
      </c>
      <c r="C603" t="s">
        <v>461</v>
      </c>
      <c r="D603" t="s">
        <v>468</v>
      </c>
      <c r="E603" t="str">
        <f>("814820D340")</f>
        <v>814820D340</v>
      </c>
      <c r="F603" t="s">
        <v>203</v>
      </c>
      <c r="G603">
        <v>2</v>
      </c>
      <c r="H603" t="s">
        <v>8</v>
      </c>
      <c r="I603" t="str">
        <f>("851290900000")</f>
        <v>851290900000</v>
      </c>
    </row>
    <row r="604" spans="1:9" x14ac:dyDescent="0.25">
      <c r="A604" t="s">
        <v>84</v>
      </c>
      <c r="B604" s="1" t="s">
        <v>208</v>
      </c>
      <c r="C604" t="s">
        <v>462</v>
      </c>
      <c r="D604" t="s">
        <v>469</v>
      </c>
      <c r="E604" t="str">
        <f>("233900L070")</f>
        <v>233900L070</v>
      </c>
      <c r="F604" t="s">
        <v>209</v>
      </c>
      <c r="G604">
        <v>25</v>
      </c>
      <c r="H604" t="s">
        <v>5</v>
      </c>
      <c r="I604" t="str">
        <f>("842123000000")</f>
        <v>842123000000</v>
      </c>
    </row>
    <row r="605" spans="1:9" x14ac:dyDescent="0.25">
      <c r="A605" t="s">
        <v>84</v>
      </c>
      <c r="B605" s="1" t="s">
        <v>208</v>
      </c>
      <c r="C605" t="s">
        <v>462</v>
      </c>
      <c r="D605" t="s">
        <v>469</v>
      </c>
      <c r="E605" t="str">
        <f>("0449560070")</f>
        <v>0449560070</v>
      </c>
      <c r="F605" t="s">
        <v>83</v>
      </c>
      <c r="G605">
        <v>3</v>
      </c>
      <c r="H605" t="s">
        <v>7</v>
      </c>
      <c r="I605" t="str">
        <f>("870830990000")</f>
        <v>870830990000</v>
      </c>
    </row>
    <row r="606" spans="1:9" x14ac:dyDescent="0.25">
      <c r="A606" t="s">
        <v>84</v>
      </c>
      <c r="B606" s="1" t="s">
        <v>218</v>
      </c>
      <c r="C606" t="s">
        <v>463</v>
      </c>
      <c r="D606" t="s">
        <v>468</v>
      </c>
      <c r="E606" t="str">
        <f>("5212502150")</f>
        <v>5212502150</v>
      </c>
      <c r="F606" t="s">
        <v>228</v>
      </c>
      <c r="G606">
        <v>7</v>
      </c>
      <c r="H606" t="s">
        <v>8</v>
      </c>
      <c r="I606" t="str">
        <f>("870810900000")</f>
        <v>870810900000</v>
      </c>
    </row>
    <row r="607" spans="1:9" x14ac:dyDescent="0.25">
      <c r="A607" t="s">
        <v>84</v>
      </c>
      <c r="B607" s="1" t="s">
        <v>303</v>
      </c>
      <c r="C607" t="s">
        <v>463</v>
      </c>
      <c r="D607" t="s">
        <v>468</v>
      </c>
      <c r="E607" t="str">
        <f>("1210147121")</f>
        <v>1210147121</v>
      </c>
      <c r="F607" t="s">
        <v>305</v>
      </c>
      <c r="G607">
        <v>1</v>
      </c>
      <c r="H607" t="s">
        <v>7</v>
      </c>
      <c r="I607" t="str">
        <f>("840999000000")</f>
        <v>840999000000</v>
      </c>
    </row>
    <row r="608" spans="1:9" x14ac:dyDescent="0.25">
      <c r="A608" t="s">
        <v>84</v>
      </c>
      <c r="B608" s="1" t="s">
        <v>369</v>
      </c>
      <c r="C608" t="s">
        <v>445</v>
      </c>
      <c r="D608" t="s">
        <v>470</v>
      </c>
      <c r="E608" t="str">
        <f>("1780161030")</f>
        <v>1780161030</v>
      </c>
      <c r="F608" t="s">
        <v>213</v>
      </c>
      <c r="G608">
        <v>3</v>
      </c>
      <c r="H608" t="s">
        <v>7</v>
      </c>
      <c r="I608" t="str">
        <f>("842199900000")</f>
        <v>842199900000</v>
      </c>
    </row>
    <row r="609" spans="1:9" x14ac:dyDescent="0.25">
      <c r="A609" t="s">
        <v>84</v>
      </c>
      <c r="B609" s="1" t="s">
        <v>369</v>
      </c>
      <c r="C609" t="s">
        <v>445</v>
      </c>
      <c r="D609" t="s">
        <v>470</v>
      </c>
      <c r="E609" t="str">
        <f>("0449560070")</f>
        <v>0449560070</v>
      </c>
      <c r="F609" t="s">
        <v>83</v>
      </c>
      <c r="G609">
        <v>11</v>
      </c>
      <c r="H609" t="s">
        <v>7</v>
      </c>
      <c r="I609" t="str">
        <f>("870830990000")</f>
        <v>870830990000</v>
      </c>
    </row>
    <row r="610" spans="1:9" x14ac:dyDescent="0.25">
      <c r="A610" t="s">
        <v>84</v>
      </c>
      <c r="B610" s="1" t="s">
        <v>382</v>
      </c>
      <c r="C610" t="s">
        <v>464</v>
      </c>
      <c r="D610" t="s">
        <v>468</v>
      </c>
      <c r="E610" t="str">
        <f>("167110Q011")</f>
        <v>167110Q011</v>
      </c>
      <c r="F610" t="s">
        <v>132</v>
      </c>
      <c r="G610">
        <v>1</v>
      </c>
      <c r="H610" t="s">
        <v>8</v>
      </c>
      <c r="I610" t="str">
        <f>("870891990000")</f>
        <v>870891990000</v>
      </c>
    </row>
    <row r="611" spans="1:9" x14ac:dyDescent="0.25">
      <c r="A611" t="s">
        <v>84</v>
      </c>
      <c r="B611" s="1" t="s">
        <v>382</v>
      </c>
      <c r="C611" t="s">
        <v>464</v>
      </c>
      <c r="D611" t="s">
        <v>468</v>
      </c>
      <c r="E611" t="str">
        <f>("814810D360")</f>
        <v>814810D360</v>
      </c>
      <c r="F611" t="s">
        <v>202</v>
      </c>
      <c r="G611">
        <v>4</v>
      </c>
      <c r="H611" t="s">
        <v>8</v>
      </c>
      <c r="I611" t="str">
        <f>("851290900000")</f>
        <v>851290900000</v>
      </c>
    </row>
    <row r="612" spans="1:9" x14ac:dyDescent="0.25">
      <c r="A612" t="s">
        <v>84</v>
      </c>
      <c r="B612" s="1" t="s">
        <v>382</v>
      </c>
      <c r="C612" t="s">
        <v>464</v>
      </c>
      <c r="D612" t="s">
        <v>468</v>
      </c>
      <c r="E612" t="str">
        <f>("8156160430")</f>
        <v>8156160430</v>
      </c>
      <c r="F612" t="s">
        <v>421</v>
      </c>
      <c r="G612">
        <v>1</v>
      </c>
      <c r="H612" t="s">
        <v>7</v>
      </c>
      <c r="I612" t="str">
        <f>("851290900000")</f>
        <v>851290900000</v>
      </c>
    </row>
    <row r="613" spans="1:9" x14ac:dyDescent="0.25">
      <c r="A613" t="s">
        <v>84</v>
      </c>
      <c r="B613" s="1" t="s">
        <v>435</v>
      </c>
      <c r="C613" t="s">
        <v>445</v>
      </c>
      <c r="D613" t="s">
        <v>470</v>
      </c>
      <c r="E613" t="str">
        <f>("8511060202")</f>
        <v>8511060202</v>
      </c>
      <c r="F613" t="s">
        <v>434</v>
      </c>
      <c r="G613">
        <v>1</v>
      </c>
      <c r="H613" t="s">
        <v>7</v>
      </c>
      <c r="I613" t="str">
        <f>("851290900000")</f>
        <v>851290900000</v>
      </c>
    </row>
    <row r="614" spans="1:9" x14ac:dyDescent="0.25">
      <c r="A614" t="s">
        <v>214</v>
      </c>
      <c r="B614" s="1" t="s">
        <v>208</v>
      </c>
      <c r="C614" t="s">
        <v>462</v>
      </c>
      <c r="D614" t="s">
        <v>469</v>
      </c>
      <c r="E614" t="str">
        <f>("1780161030")</f>
        <v>1780161030</v>
      </c>
      <c r="F614" t="s">
        <v>213</v>
      </c>
      <c r="G614">
        <v>15</v>
      </c>
      <c r="H614" t="s">
        <v>7</v>
      </c>
      <c r="I614" t="str">
        <f>("842199900000")</f>
        <v>842199900000</v>
      </c>
    </row>
    <row r="615" spans="1:9" x14ac:dyDescent="0.25">
      <c r="A615" t="s">
        <v>214</v>
      </c>
      <c r="B615" s="1" t="s">
        <v>369</v>
      </c>
      <c r="C615" t="s">
        <v>445</v>
      </c>
      <c r="D615" t="s">
        <v>470</v>
      </c>
      <c r="E615" t="str">
        <f>("1780161030")</f>
        <v>1780161030</v>
      </c>
      <c r="F615" t="s">
        <v>213</v>
      </c>
      <c r="G615">
        <v>35</v>
      </c>
      <c r="H615" t="s">
        <v>7</v>
      </c>
      <c r="I615" t="str">
        <f>("842199900000")</f>
        <v>842199900000</v>
      </c>
    </row>
    <row r="616" spans="1:9" x14ac:dyDescent="0.25">
      <c r="A616" t="s">
        <v>88</v>
      </c>
      <c r="B616" s="1" t="s">
        <v>53</v>
      </c>
      <c r="C616" t="s">
        <v>446</v>
      </c>
      <c r="D616" t="s">
        <v>448</v>
      </c>
      <c r="E616" t="str">
        <f>("4243160250")</f>
        <v>4243160250</v>
      </c>
      <c r="F616" t="s">
        <v>87</v>
      </c>
      <c r="G616">
        <v>6</v>
      </c>
      <c r="H616" t="s">
        <v>7</v>
      </c>
      <c r="I616" t="str">
        <f>("870830990000")</f>
        <v>870830990000</v>
      </c>
    </row>
    <row r="617" spans="1:9" x14ac:dyDescent="0.25">
      <c r="A617" t="s">
        <v>88</v>
      </c>
      <c r="B617" s="1" t="s">
        <v>369</v>
      </c>
      <c r="C617" t="s">
        <v>445</v>
      </c>
      <c r="D617" t="s">
        <v>470</v>
      </c>
      <c r="E617" t="str">
        <f>("4243160250")</f>
        <v>4243160250</v>
      </c>
      <c r="F617" t="s">
        <v>87</v>
      </c>
      <c r="G617">
        <v>4</v>
      </c>
      <c r="H617" t="s">
        <v>7</v>
      </c>
      <c r="I617" t="str">
        <f>("870830990000")</f>
        <v>870830990000</v>
      </c>
    </row>
    <row r="618" spans="1:9" x14ac:dyDescent="0.25">
      <c r="A618" t="s">
        <v>384</v>
      </c>
      <c r="B618" s="1" t="s">
        <v>382</v>
      </c>
      <c r="C618" t="s">
        <v>464</v>
      </c>
      <c r="D618" t="s">
        <v>468</v>
      </c>
      <c r="E618" t="str">
        <f>("521120H900")</f>
        <v>521120H900</v>
      </c>
      <c r="F618" t="s">
        <v>30</v>
      </c>
      <c r="G618">
        <v>1</v>
      </c>
      <c r="H618" t="s">
        <v>11</v>
      </c>
      <c r="I618" t="str">
        <f t="shared" ref="I618:I628" si="22">("870810900000")</f>
        <v>870810900000</v>
      </c>
    </row>
    <row r="619" spans="1:9" x14ac:dyDescent="0.25">
      <c r="A619" t="s">
        <v>385</v>
      </c>
      <c r="B619" s="1" t="s">
        <v>382</v>
      </c>
      <c r="C619" t="s">
        <v>464</v>
      </c>
      <c r="D619" t="s">
        <v>468</v>
      </c>
      <c r="E619" t="str">
        <f>("521120H900")</f>
        <v>521120H900</v>
      </c>
      <c r="F619" t="s">
        <v>30</v>
      </c>
      <c r="G619">
        <v>1</v>
      </c>
      <c r="H619" t="s">
        <v>11</v>
      </c>
      <c r="I619" t="str">
        <f t="shared" si="22"/>
        <v>870810900000</v>
      </c>
    </row>
    <row r="620" spans="1:9" x14ac:dyDescent="0.25">
      <c r="A620" t="s">
        <v>390</v>
      </c>
      <c r="B620" s="1" t="s">
        <v>382</v>
      </c>
      <c r="C620" t="s">
        <v>464</v>
      </c>
      <c r="D620" t="s">
        <v>468</v>
      </c>
      <c r="E620" t="str">
        <f t="shared" ref="E620:E628" si="23">("521510H010")</f>
        <v>521510H010</v>
      </c>
      <c r="F620" t="s">
        <v>141</v>
      </c>
      <c r="G620">
        <v>1</v>
      </c>
      <c r="H620" t="s">
        <v>11</v>
      </c>
      <c r="I620" t="str">
        <f t="shared" si="22"/>
        <v>870810900000</v>
      </c>
    </row>
    <row r="621" spans="1:9" x14ac:dyDescent="0.25">
      <c r="A621" t="s">
        <v>391</v>
      </c>
      <c r="B621" s="1" t="s">
        <v>382</v>
      </c>
      <c r="C621" t="s">
        <v>464</v>
      </c>
      <c r="D621" t="s">
        <v>468</v>
      </c>
      <c r="E621" t="str">
        <f t="shared" si="23"/>
        <v>521510H010</v>
      </c>
      <c r="F621" t="s">
        <v>141</v>
      </c>
      <c r="G621">
        <v>1</v>
      </c>
      <c r="H621" t="s">
        <v>11</v>
      </c>
      <c r="I621" t="str">
        <f t="shared" si="22"/>
        <v>870810900000</v>
      </c>
    </row>
    <row r="622" spans="1:9" x14ac:dyDescent="0.25">
      <c r="A622" t="s">
        <v>392</v>
      </c>
      <c r="B622" s="1" t="s">
        <v>382</v>
      </c>
      <c r="C622" t="s">
        <v>464</v>
      </c>
      <c r="D622" t="s">
        <v>468</v>
      </c>
      <c r="E622" t="str">
        <f t="shared" si="23"/>
        <v>521510H010</v>
      </c>
      <c r="F622" t="s">
        <v>141</v>
      </c>
      <c r="G622">
        <v>1</v>
      </c>
      <c r="H622" t="s">
        <v>11</v>
      </c>
      <c r="I622" t="str">
        <f t="shared" si="22"/>
        <v>870810900000</v>
      </c>
    </row>
    <row r="623" spans="1:9" x14ac:dyDescent="0.25">
      <c r="A623" t="s">
        <v>393</v>
      </c>
      <c r="B623" s="1" t="s">
        <v>382</v>
      </c>
      <c r="C623" t="s">
        <v>464</v>
      </c>
      <c r="D623" t="s">
        <v>468</v>
      </c>
      <c r="E623" t="str">
        <f t="shared" si="23"/>
        <v>521510H010</v>
      </c>
      <c r="F623" t="s">
        <v>141</v>
      </c>
      <c r="G623">
        <v>1</v>
      </c>
      <c r="H623" t="s">
        <v>11</v>
      </c>
      <c r="I623" t="str">
        <f t="shared" si="22"/>
        <v>870810900000</v>
      </c>
    </row>
    <row r="624" spans="1:9" x14ac:dyDescent="0.25">
      <c r="A624" t="s">
        <v>394</v>
      </c>
      <c r="B624" s="1" t="s">
        <v>382</v>
      </c>
      <c r="C624" t="s">
        <v>464</v>
      </c>
      <c r="D624" t="s">
        <v>468</v>
      </c>
      <c r="E624" t="str">
        <f t="shared" si="23"/>
        <v>521510H010</v>
      </c>
      <c r="F624" t="s">
        <v>141</v>
      </c>
      <c r="G624">
        <v>1</v>
      </c>
      <c r="H624" t="s">
        <v>11</v>
      </c>
      <c r="I624" t="str">
        <f t="shared" si="22"/>
        <v>870810900000</v>
      </c>
    </row>
    <row r="625" spans="1:9" x14ac:dyDescent="0.25">
      <c r="A625" t="s">
        <v>395</v>
      </c>
      <c r="B625" s="1" t="s">
        <v>382</v>
      </c>
      <c r="C625" t="s">
        <v>464</v>
      </c>
      <c r="D625" t="s">
        <v>468</v>
      </c>
      <c r="E625" t="str">
        <f t="shared" si="23"/>
        <v>521510H010</v>
      </c>
      <c r="F625" t="s">
        <v>141</v>
      </c>
      <c r="G625">
        <v>1</v>
      </c>
      <c r="H625" t="s">
        <v>11</v>
      </c>
      <c r="I625" t="str">
        <f t="shared" si="22"/>
        <v>870810900000</v>
      </c>
    </row>
    <row r="626" spans="1:9" x14ac:dyDescent="0.25">
      <c r="A626" t="s">
        <v>396</v>
      </c>
      <c r="B626" s="1" t="s">
        <v>382</v>
      </c>
      <c r="C626" t="s">
        <v>464</v>
      </c>
      <c r="D626" t="s">
        <v>468</v>
      </c>
      <c r="E626" t="str">
        <f t="shared" si="23"/>
        <v>521510H010</v>
      </c>
      <c r="F626" t="s">
        <v>141</v>
      </c>
      <c r="G626">
        <v>1</v>
      </c>
      <c r="H626" t="s">
        <v>11</v>
      </c>
      <c r="I626" t="str">
        <f t="shared" si="22"/>
        <v>870810900000</v>
      </c>
    </row>
    <row r="627" spans="1:9" x14ac:dyDescent="0.25">
      <c r="A627" t="s">
        <v>397</v>
      </c>
      <c r="B627" s="1" t="s">
        <v>382</v>
      </c>
      <c r="C627" t="s">
        <v>464</v>
      </c>
      <c r="D627" t="s">
        <v>468</v>
      </c>
      <c r="E627" t="str">
        <f t="shared" si="23"/>
        <v>521510H010</v>
      </c>
      <c r="F627" t="s">
        <v>141</v>
      </c>
      <c r="G627">
        <v>1</v>
      </c>
      <c r="H627" t="s">
        <v>11</v>
      </c>
      <c r="I627" t="str">
        <f t="shared" si="22"/>
        <v>870810900000</v>
      </c>
    </row>
    <row r="628" spans="1:9" x14ac:dyDescent="0.25">
      <c r="A628" t="s">
        <v>398</v>
      </c>
      <c r="B628" s="1" t="s">
        <v>382</v>
      </c>
      <c r="C628" t="s">
        <v>464</v>
      </c>
      <c r="D628" t="s">
        <v>468</v>
      </c>
      <c r="E628" t="str">
        <f t="shared" si="23"/>
        <v>521510H010</v>
      </c>
      <c r="F628" t="s">
        <v>141</v>
      </c>
      <c r="G628">
        <v>1</v>
      </c>
      <c r="H628" t="s">
        <v>11</v>
      </c>
      <c r="I628" t="str">
        <f t="shared" si="22"/>
        <v>870810900000</v>
      </c>
    </row>
    <row r="629" spans="1:9" x14ac:dyDescent="0.25">
      <c r="A629" t="s">
        <v>279</v>
      </c>
      <c r="B629" s="1" t="s">
        <v>218</v>
      </c>
      <c r="C629" t="s">
        <v>463</v>
      </c>
      <c r="D629" t="s">
        <v>468</v>
      </c>
      <c r="E629" t="str">
        <f>("583810D020")</f>
        <v>583810D020</v>
      </c>
      <c r="F629" t="s">
        <v>278</v>
      </c>
      <c r="G629">
        <v>1</v>
      </c>
      <c r="H629" t="s">
        <v>12</v>
      </c>
      <c r="I629" t="str">
        <f>("870829900000")</f>
        <v>870829900000</v>
      </c>
    </row>
    <row r="630" spans="1:9" x14ac:dyDescent="0.25">
      <c r="A630" t="s">
        <v>280</v>
      </c>
      <c r="B630" s="1" t="s">
        <v>218</v>
      </c>
      <c r="C630" t="s">
        <v>463</v>
      </c>
      <c r="D630" t="s">
        <v>468</v>
      </c>
      <c r="E630" t="str">
        <f>("583810D020")</f>
        <v>583810D020</v>
      </c>
      <c r="F630" t="s">
        <v>278</v>
      </c>
      <c r="G630">
        <v>1</v>
      </c>
      <c r="H630" t="s">
        <v>12</v>
      </c>
      <c r="I630" t="str">
        <f>("870829900000")</f>
        <v>870829900000</v>
      </c>
    </row>
    <row r="631" spans="1:9" x14ac:dyDescent="0.25">
      <c r="A631" t="s">
        <v>281</v>
      </c>
      <c r="B631" s="1" t="s">
        <v>218</v>
      </c>
      <c r="C631" t="s">
        <v>463</v>
      </c>
      <c r="D631" t="s">
        <v>468</v>
      </c>
      <c r="E631" t="str">
        <f>("583810D020")</f>
        <v>583810D020</v>
      </c>
      <c r="F631" t="s">
        <v>278</v>
      </c>
      <c r="G631">
        <v>1</v>
      </c>
      <c r="H631" t="s">
        <v>12</v>
      </c>
      <c r="I631" t="str">
        <f>("870829900000")</f>
        <v>870829900000</v>
      </c>
    </row>
    <row r="632" spans="1:9" x14ac:dyDescent="0.25">
      <c r="A632" t="s">
        <v>142</v>
      </c>
      <c r="B632" s="1" t="s">
        <v>129</v>
      </c>
      <c r="C632" t="s">
        <v>461</v>
      </c>
      <c r="D632" t="s">
        <v>468</v>
      </c>
      <c r="E632" t="str">
        <f t="shared" ref="E632:E640" si="24">("521510H010")</f>
        <v>521510H010</v>
      </c>
      <c r="F632" t="s">
        <v>141</v>
      </c>
      <c r="G632">
        <v>1</v>
      </c>
      <c r="H632" t="s">
        <v>11</v>
      </c>
      <c r="I632" t="str">
        <f t="shared" ref="I632:I663" si="25">("870810900000")</f>
        <v>870810900000</v>
      </c>
    </row>
    <row r="633" spans="1:9" x14ac:dyDescent="0.25">
      <c r="A633" t="s">
        <v>143</v>
      </c>
      <c r="B633" s="1" t="s">
        <v>129</v>
      </c>
      <c r="C633" t="s">
        <v>461</v>
      </c>
      <c r="D633" t="s">
        <v>468</v>
      </c>
      <c r="E633" t="str">
        <f t="shared" si="24"/>
        <v>521510H010</v>
      </c>
      <c r="F633" t="s">
        <v>141</v>
      </c>
      <c r="G633">
        <v>1</v>
      </c>
      <c r="H633" t="s">
        <v>11</v>
      </c>
      <c r="I633" t="str">
        <f t="shared" si="25"/>
        <v>870810900000</v>
      </c>
    </row>
    <row r="634" spans="1:9" x14ac:dyDescent="0.25">
      <c r="A634" t="s">
        <v>144</v>
      </c>
      <c r="B634" s="1" t="s">
        <v>129</v>
      </c>
      <c r="C634" t="s">
        <v>461</v>
      </c>
      <c r="D634" t="s">
        <v>468</v>
      </c>
      <c r="E634" t="str">
        <f t="shared" si="24"/>
        <v>521510H010</v>
      </c>
      <c r="F634" t="s">
        <v>141</v>
      </c>
      <c r="G634">
        <v>1</v>
      </c>
      <c r="H634" t="s">
        <v>11</v>
      </c>
      <c r="I634" t="str">
        <f t="shared" si="25"/>
        <v>870810900000</v>
      </c>
    </row>
    <row r="635" spans="1:9" x14ac:dyDescent="0.25">
      <c r="A635" t="s">
        <v>145</v>
      </c>
      <c r="B635" s="1" t="s">
        <v>129</v>
      </c>
      <c r="C635" t="s">
        <v>461</v>
      </c>
      <c r="D635" t="s">
        <v>468</v>
      </c>
      <c r="E635" t="str">
        <f t="shared" si="24"/>
        <v>521510H010</v>
      </c>
      <c r="F635" t="s">
        <v>141</v>
      </c>
      <c r="G635">
        <v>1</v>
      </c>
      <c r="H635" t="s">
        <v>11</v>
      </c>
      <c r="I635" t="str">
        <f t="shared" si="25"/>
        <v>870810900000</v>
      </c>
    </row>
    <row r="636" spans="1:9" x14ac:dyDescent="0.25">
      <c r="A636" t="s">
        <v>146</v>
      </c>
      <c r="B636" s="1" t="s">
        <v>129</v>
      </c>
      <c r="C636" t="s">
        <v>461</v>
      </c>
      <c r="D636" t="s">
        <v>468</v>
      </c>
      <c r="E636" t="str">
        <f t="shared" si="24"/>
        <v>521510H010</v>
      </c>
      <c r="F636" t="s">
        <v>141</v>
      </c>
      <c r="G636">
        <v>1</v>
      </c>
      <c r="H636" t="s">
        <v>11</v>
      </c>
      <c r="I636" t="str">
        <f t="shared" si="25"/>
        <v>870810900000</v>
      </c>
    </row>
    <row r="637" spans="1:9" x14ac:dyDescent="0.25">
      <c r="A637" t="s">
        <v>147</v>
      </c>
      <c r="B637" s="1" t="s">
        <v>129</v>
      </c>
      <c r="C637" t="s">
        <v>461</v>
      </c>
      <c r="D637" t="s">
        <v>468</v>
      </c>
      <c r="E637" t="str">
        <f t="shared" si="24"/>
        <v>521510H010</v>
      </c>
      <c r="F637" t="s">
        <v>141</v>
      </c>
      <c r="G637">
        <v>1</v>
      </c>
      <c r="H637" t="s">
        <v>11</v>
      </c>
      <c r="I637" t="str">
        <f t="shared" si="25"/>
        <v>870810900000</v>
      </c>
    </row>
    <row r="638" spans="1:9" x14ac:dyDescent="0.25">
      <c r="A638" t="s">
        <v>148</v>
      </c>
      <c r="B638" s="1" t="s">
        <v>129</v>
      </c>
      <c r="C638" t="s">
        <v>461</v>
      </c>
      <c r="D638" t="s">
        <v>468</v>
      </c>
      <c r="E638" t="str">
        <f t="shared" si="24"/>
        <v>521510H010</v>
      </c>
      <c r="F638" t="s">
        <v>141</v>
      </c>
      <c r="G638">
        <v>1</v>
      </c>
      <c r="H638" t="s">
        <v>11</v>
      </c>
      <c r="I638" t="str">
        <f t="shared" si="25"/>
        <v>870810900000</v>
      </c>
    </row>
    <row r="639" spans="1:9" x14ac:dyDescent="0.25">
      <c r="A639" t="s">
        <v>149</v>
      </c>
      <c r="B639" s="1" t="s">
        <v>129</v>
      </c>
      <c r="C639" t="s">
        <v>461</v>
      </c>
      <c r="D639" t="s">
        <v>468</v>
      </c>
      <c r="E639" t="str">
        <f t="shared" si="24"/>
        <v>521510H010</v>
      </c>
      <c r="F639" t="s">
        <v>141</v>
      </c>
      <c r="G639">
        <v>1</v>
      </c>
      <c r="H639" t="s">
        <v>11</v>
      </c>
      <c r="I639" t="str">
        <f t="shared" si="25"/>
        <v>870810900000</v>
      </c>
    </row>
    <row r="640" spans="1:9" x14ac:dyDescent="0.25">
      <c r="A640" t="s">
        <v>399</v>
      </c>
      <c r="B640" s="1" t="s">
        <v>382</v>
      </c>
      <c r="C640" t="s">
        <v>464</v>
      </c>
      <c r="D640" t="s">
        <v>468</v>
      </c>
      <c r="E640" t="str">
        <f t="shared" si="24"/>
        <v>521510H010</v>
      </c>
      <c r="F640" t="s">
        <v>141</v>
      </c>
      <c r="G640">
        <v>1</v>
      </c>
      <c r="H640" t="s">
        <v>11</v>
      </c>
      <c r="I640" t="str">
        <f t="shared" si="25"/>
        <v>870810900000</v>
      </c>
    </row>
    <row r="641" spans="1:9" x14ac:dyDescent="0.25">
      <c r="A641" t="s">
        <v>400</v>
      </c>
      <c r="B641" s="1" t="s">
        <v>382</v>
      </c>
      <c r="C641" t="s">
        <v>464</v>
      </c>
      <c r="D641" t="s">
        <v>468</v>
      </c>
      <c r="E641" t="str">
        <f>("521510H900")</f>
        <v>521510H900</v>
      </c>
      <c r="F641" t="s">
        <v>141</v>
      </c>
      <c r="G641">
        <v>1</v>
      </c>
      <c r="H641" t="s">
        <v>11</v>
      </c>
      <c r="I641" t="str">
        <f t="shared" si="25"/>
        <v>870810900000</v>
      </c>
    </row>
    <row r="642" spans="1:9" x14ac:dyDescent="0.25">
      <c r="A642" t="s">
        <v>401</v>
      </c>
      <c r="B642" s="1" t="s">
        <v>382</v>
      </c>
      <c r="C642" t="s">
        <v>464</v>
      </c>
      <c r="D642" t="s">
        <v>468</v>
      </c>
      <c r="E642" t="str">
        <f>("521510H900")</f>
        <v>521510H900</v>
      </c>
      <c r="F642" t="s">
        <v>141</v>
      </c>
      <c r="G642">
        <v>1</v>
      </c>
      <c r="H642" t="s">
        <v>11</v>
      </c>
      <c r="I642" t="str">
        <f t="shared" si="25"/>
        <v>870810900000</v>
      </c>
    </row>
    <row r="643" spans="1:9" x14ac:dyDescent="0.25">
      <c r="A643" t="s">
        <v>402</v>
      </c>
      <c r="B643" s="1" t="s">
        <v>382</v>
      </c>
      <c r="C643" t="s">
        <v>464</v>
      </c>
      <c r="D643" t="s">
        <v>468</v>
      </c>
      <c r="E643" t="str">
        <f>("521510H900")</f>
        <v>521510H900</v>
      </c>
      <c r="F643" t="s">
        <v>141</v>
      </c>
      <c r="G643">
        <v>1</v>
      </c>
      <c r="H643" t="s">
        <v>11</v>
      </c>
      <c r="I643" t="str">
        <f t="shared" si="25"/>
        <v>870810900000</v>
      </c>
    </row>
    <row r="644" spans="1:9" x14ac:dyDescent="0.25">
      <c r="A644" t="s">
        <v>404</v>
      </c>
      <c r="B644" s="1" t="s">
        <v>382</v>
      </c>
      <c r="C644" t="s">
        <v>464</v>
      </c>
      <c r="D644" t="s">
        <v>468</v>
      </c>
      <c r="E644" t="str">
        <f>("521590F907")</f>
        <v>521590F907</v>
      </c>
      <c r="F644" t="s">
        <v>403</v>
      </c>
      <c r="G644">
        <v>1</v>
      </c>
      <c r="H644" t="s">
        <v>12</v>
      </c>
      <c r="I644" t="str">
        <f t="shared" si="25"/>
        <v>870810900000</v>
      </c>
    </row>
    <row r="645" spans="1:9" x14ac:dyDescent="0.25">
      <c r="A645" t="s">
        <v>407</v>
      </c>
      <c r="B645" s="1" t="s">
        <v>382</v>
      </c>
      <c r="C645" t="s">
        <v>464</v>
      </c>
      <c r="D645" t="s">
        <v>468</v>
      </c>
      <c r="E645" t="str">
        <f>("521590H908")</f>
        <v>521590H908</v>
      </c>
      <c r="F645" t="s">
        <v>153</v>
      </c>
      <c r="G645">
        <v>1</v>
      </c>
      <c r="H645" t="s">
        <v>11</v>
      </c>
      <c r="I645" t="str">
        <f t="shared" si="25"/>
        <v>870810900000</v>
      </c>
    </row>
    <row r="646" spans="1:9" x14ac:dyDescent="0.25">
      <c r="A646" t="s">
        <v>408</v>
      </c>
      <c r="B646" s="1" t="s">
        <v>382</v>
      </c>
      <c r="C646" t="s">
        <v>464</v>
      </c>
      <c r="D646" t="s">
        <v>468</v>
      </c>
      <c r="E646" t="str">
        <f>("521590H908")</f>
        <v>521590H908</v>
      </c>
      <c r="F646" t="s">
        <v>153</v>
      </c>
      <c r="G646">
        <v>1</v>
      </c>
      <c r="H646" t="s">
        <v>11</v>
      </c>
      <c r="I646" t="str">
        <f t="shared" si="25"/>
        <v>870810900000</v>
      </c>
    </row>
    <row r="647" spans="1:9" x14ac:dyDescent="0.25">
      <c r="A647" t="s">
        <v>409</v>
      </c>
      <c r="B647" s="1" t="s">
        <v>382</v>
      </c>
      <c r="C647" t="s">
        <v>464</v>
      </c>
      <c r="D647" t="s">
        <v>468</v>
      </c>
      <c r="E647" t="str">
        <f>("521590H908")</f>
        <v>521590H908</v>
      </c>
      <c r="F647" t="s">
        <v>153</v>
      </c>
      <c r="G647">
        <v>1</v>
      </c>
      <c r="H647" t="s">
        <v>11</v>
      </c>
      <c r="I647" t="str">
        <f t="shared" si="25"/>
        <v>870810900000</v>
      </c>
    </row>
    <row r="648" spans="1:9" x14ac:dyDescent="0.25">
      <c r="A648" t="s">
        <v>387</v>
      </c>
      <c r="B648" s="1" t="s">
        <v>382</v>
      </c>
      <c r="C648" t="s">
        <v>464</v>
      </c>
      <c r="D648" t="s">
        <v>468</v>
      </c>
      <c r="E648" t="str">
        <f>("521194A910")</f>
        <v>521194A910</v>
      </c>
      <c r="F648" t="s">
        <v>386</v>
      </c>
      <c r="G648">
        <v>1</v>
      </c>
      <c r="H648" t="s">
        <v>7</v>
      </c>
      <c r="I648" t="str">
        <f t="shared" si="25"/>
        <v>870810900000</v>
      </c>
    </row>
    <row r="649" spans="1:9" x14ac:dyDescent="0.25">
      <c r="A649" t="s">
        <v>388</v>
      </c>
      <c r="B649" s="1" t="s">
        <v>382</v>
      </c>
      <c r="C649" t="s">
        <v>464</v>
      </c>
      <c r="D649" t="s">
        <v>468</v>
      </c>
      <c r="E649" t="str">
        <f>("521194A910")</f>
        <v>521194A910</v>
      </c>
      <c r="F649" t="s">
        <v>386</v>
      </c>
      <c r="G649">
        <v>1</v>
      </c>
      <c r="H649" t="s">
        <v>7</v>
      </c>
      <c r="I649" t="str">
        <f t="shared" si="25"/>
        <v>870810900000</v>
      </c>
    </row>
    <row r="650" spans="1:9" x14ac:dyDescent="0.25">
      <c r="A650" t="s">
        <v>230</v>
      </c>
      <c r="B650" s="1" t="s">
        <v>218</v>
      </c>
      <c r="C650" t="s">
        <v>463</v>
      </c>
      <c r="D650" t="s">
        <v>468</v>
      </c>
      <c r="E650" t="str">
        <f t="shared" ref="E650:E655" si="26">("5215902999")</f>
        <v>5215902999</v>
      </c>
      <c r="F650" t="s">
        <v>151</v>
      </c>
      <c r="G650">
        <v>1</v>
      </c>
      <c r="H650" t="s">
        <v>12</v>
      </c>
      <c r="I650" t="str">
        <f t="shared" si="25"/>
        <v>870810900000</v>
      </c>
    </row>
    <row r="651" spans="1:9" x14ac:dyDescent="0.25">
      <c r="A651" t="s">
        <v>231</v>
      </c>
      <c r="B651" s="1" t="s">
        <v>218</v>
      </c>
      <c r="C651" t="s">
        <v>463</v>
      </c>
      <c r="D651" t="s">
        <v>468</v>
      </c>
      <c r="E651" t="str">
        <f t="shared" si="26"/>
        <v>5215902999</v>
      </c>
      <c r="F651" t="s">
        <v>151</v>
      </c>
      <c r="G651">
        <v>1</v>
      </c>
      <c r="H651" t="s">
        <v>12</v>
      </c>
      <c r="I651" t="str">
        <f t="shared" si="25"/>
        <v>870810900000</v>
      </c>
    </row>
    <row r="652" spans="1:9" x14ac:dyDescent="0.25">
      <c r="A652" t="s">
        <v>232</v>
      </c>
      <c r="B652" s="1" t="s">
        <v>218</v>
      </c>
      <c r="C652" t="s">
        <v>463</v>
      </c>
      <c r="D652" t="s">
        <v>468</v>
      </c>
      <c r="E652" t="str">
        <f t="shared" si="26"/>
        <v>5215902999</v>
      </c>
      <c r="F652" t="s">
        <v>151</v>
      </c>
      <c r="G652">
        <v>1</v>
      </c>
      <c r="H652" t="s">
        <v>12</v>
      </c>
      <c r="I652" t="str">
        <f t="shared" si="25"/>
        <v>870810900000</v>
      </c>
    </row>
    <row r="653" spans="1:9" x14ac:dyDescent="0.25">
      <c r="A653" t="s">
        <v>233</v>
      </c>
      <c r="B653" s="1" t="s">
        <v>218</v>
      </c>
      <c r="C653" t="s">
        <v>463</v>
      </c>
      <c r="D653" t="s">
        <v>468</v>
      </c>
      <c r="E653" t="str">
        <f t="shared" si="26"/>
        <v>5215902999</v>
      </c>
      <c r="F653" t="s">
        <v>151</v>
      </c>
      <c r="G653">
        <v>1</v>
      </c>
      <c r="H653" t="s">
        <v>12</v>
      </c>
      <c r="I653" t="str">
        <f t="shared" si="25"/>
        <v>870810900000</v>
      </c>
    </row>
    <row r="654" spans="1:9" x14ac:dyDescent="0.25">
      <c r="A654" t="s">
        <v>234</v>
      </c>
      <c r="B654" s="1" t="s">
        <v>218</v>
      </c>
      <c r="C654" t="s">
        <v>463</v>
      </c>
      <c r="D654" t="s">
        <v>468</v>
      </c>
      <c r="E654" t="str">
        <f t="shared" si="26"/>
        <v>5215902999</v>
      </c>
      <c r="F654" t="s">
        <v>151</v>
      </c>
      <c r="G654">
        <v>1</v>
      </c>
      <c r="H654" t="s">
        <v>12</v>
      </c>
      <c r="I654" t="str">
        <f t="shared" si="25"/>
        <v>870810900000</v>
      </c>
    </row>
    <row r="655" spans="1:9" x14ac:dyDescent="0.25">
      <c r="A655" t="s">
        <v>235</v>
      </c>
      <c r="B655" s="1" t="s">
        <v>218</v>
      </c>
      <c r="C655" t="s">
        <v>463</v>
      </c>
      <c r="D655" t="s">
        <v>468</v>
      </c>
      <c r="E655" t="str">
        <f t="shared" si="26"/>
        <v>5215902999</v>
      </c>
      <c r="F655" t="s">
        <v>151</v>
      </c>
      <c r="G655">
        <v>1</v>
      </c>
      <c r="H655" t="s">
        <v>12</v>
      </c>
      <c r="I655" t="str">
        <f t="shared" si="25"/>
        <v>870810900000</v>
      </c>
    </row>
    <row r="656" spans="1:9" x14ac:dyDescent="0.25">
      <c r="A656" t="s">
        <v>152</v>
      </c>
      <c r="B656" s="1" t="s">
        <v>129</v>
      </c>
      <c r="C656" t="s">
        <v>461</v>
      </c>
      <c r="D656" t="s">
        <v>468</v>
      </c>
      <c r="E656" t="str">
        <f>("521590F911")</f>
        <v>521590F911</v>
      </c>
      <c r="F656" t="s">
        <v>151</v>
      </c>
      <c r="G656">
        <v>1</v>
      </c>
      <c r="H656" t="s">
        <v>12</v>
      </c>
      <c r="I656" t="str">
        <f t="shared" si="25"/>
        <v>870810900000</v>
      </c>
    </row>
    <row r="657" spans="1:9" x14ac:dyDescent="0.25">
      <c r="A657" t="s">
        <v>154</v>
      </c>
      <c r="B657" s="1" t="s">
        <v>129</v>
      </c>
      <c r="C657" t="s">
        <v>461</v>
      </c>
      <c r="D657" t="s">
        <v>468</v>
      </c>
      <c r="E657" t="str">
        <f>("5215942930")</f>
        <v>5215942930</v>
      </c>
      <c r="F657" t="s">
        <v>153</v>
      </c>
      <c r="G657">
        <v>1</v>
      </c>
      <c r="H657" t="s">
        <v>7</v>
      </c>
      <c r="I657" t="str">
        <f t="shared" si="25"/>
        <v>870810900000</v>
      </c>
    </row>
    <row r="658" spans="1:9" x14ac:dyDescent="0.25">
      <c r="A658" t="s">
        <v>258</v>
      </c>
      <c r="B658" s="1" t="s">
        <v>218</v>
      </c>
      <c r="C658" t="s">
        <v>463</v>
      </c>
      <c r="D658" t="s">
        <v>468</v>
      </c>
      <c r="E658" t="str">
        <f>("521590F911")</f>
        <v>521590F911</v>
      </c>
      <c r="F658" t="s">
        <v>151</v>
      </c>
      <c r="G658">
        <v>1</v>
      </c>
      <c r="H658" t="s">
        <v>12</v>
      </c>
      <c r="I658" t="str">
        <f t="shared" si="25"/>
        <v>870810900000</v>
      </c>
    </row>
    <row r="659" spans="1:9" x14ac:dyDescent="0.25">
      <c r="A659" t="s">
        <v>259</v>
      </c>
      <c r="B659" s="1" t="s">
        <v>218</v>
      </c>
      <c r="C659" t="s">
        <v>463</v>
      </c>
      <c r="D659" t="s">
        <v>468</v>
      </c>
      <c r="E659" t="str">
        <f>("521590F911")</f>
        <v>521590F911</v>
      </c>
      <c r="F659" t="s">
        <v>151</v>
      </c>
      <c r="G659">
        <v>1</v>
      </c>
      <c r="H659" t="s">
        <v>12</v>
      </c>
      <c r="I659" t="str">
        <f t="shared" si="25"/>
        <v>870810900000</v>
      </c>
    </row>
    <row r="660" spans="1:9" x14ac:dyDescent="0.25">
      <c r="A660" t="s">
        <v>136</v>
      </c>
      <c r="B660" s="1" t="s">
        <v>129</v>
      </c>
      <c r="C660" t="s">
        <v>461</v>
      </c>
      <c r="D660" t="s">
        <v>468</v>
      </c>
      <c r="E660" t="str">
        <f>("5215042911")</f>
        <v>5215042911</v>
      </c>
      <c r="F660" t="s">
        <v>135</v>
      </c>
      <c r="G660">
        <v>1</v>
      </c>
      <c r="H660" t="s">
        <v>7</v>
      </c>
      <c r="I660" t="str">
        <f t="shared" si="25"/>
        <v>870810900000</v>
      </c>
    </row>
    <row r="661" spans="1:9" x14ac:dyDescent="0.25">
      <c r="A661" t="s">
        <v>137</v>
      </c>
      <c r="B661" s="1" t="s">
        <v>129</v>
      </c>
      <c r="C661" t="s">
        <v>461</v>
      </c>
      <c r="D661" t="s">
        <v>468</v>
      </c>
      <c r="E661" t="str">
        <f>("5215042911")</f>
        <v>5215042911</v>
      </c>
      <c r="F661" t="s">
        <v>135</v>
      </c>
      <c r="G661">
        <v>1</v>
      </c>
      <c r="H661" t="s">
        <v>7</v>
      </c>
      <c r="I661" t="str">
        <f t="shared" si="25"/>
        <v>870810900000</v>
      </c>
    </row>
    <row r="662" spans="1:9" x14ac:dyDescent="0.25">
      <c r="A662" t="s">
        <v>138</v>
      </c>
      <c r="B662" s="1" t="s">
        <v>129</v>
      </c>
      <c r="C662" t="s">
        <v>461</v>
      </c>
      <c r="D662" t="s">
        <v>468</v>
      </c>
      <c r="E662" t="str">
        <f>("5215042911")</f>
        <v>5215042911</v>
      </c>
      <c r="F662" t="s">
        <v>135</v>
      </c>
      <c r="G662">
        <v>1</v>
      </c>
      <c r="H662" t="s">
        <v>7</v>
      </c>
      <c r="I662" t="str">
        <f t="shared" si="25"/>
        <v>870810900000</v>
      </c>
    </row>
    <row r="663" spans="1:9" x14ac:dyDescent="0.25">
      <c r="A663" t="s">
        <v>139</v>
      </c>
      <c r="B663" s="1" t="s">
        <v>129</v>
      </c>
      <c r="C663" t="s">
        <v>461</v>
      </c>
      <c r="D663" t="s">
        <v>468</v>
      </c>
      <c r="E663" t="str">
        <f>("5215042911")</f>
        <v>5215042911</v>
      </c>
      <c r="F663" t="s">
        <v>135</v>
      </c>
      <c r="G663">
        <v>1</v>
      </c>
      <c r="H663" t="s">
        <v>7</v>
      </c>
      <c r="I663" t="str">
        <f t="shared" si="25"/>
        <v>870810900000</v>
      </c>
    </row>
    <row r="664" spans="1:9" x14ac:dyDescent="0.25">
      <c r="A664" t="s">
        <v>236</v>
      </c>
      <c r="B664" s="1" t="s">
        <v>218</v>
      </c>
      <c r="C664" t="s">
        <v>463</v>
      </c>
      <c r="D664" t="s">
        <v>468</v>
      </c>
      <c r="E664" t="str">
        <f t="shared" ref="E664:E669" si="27">("5215902999")</f>
        <v>5215902999</v>
      </c>
      <c r="F664" t="s">
        <v>151</v>
      </c>
      <c r="G664">
        <v>1</v>
      </c>
      <c r="H664" t="s">
        <v>12</v>
      </c>
      <c r="I664" t="str">
        <f t="shared" ref="I664:I695" si="28">("870810900000")</f>
        <v>870810900000</v>
      </c>
    </row>
    <row r="665" spans="1:9" x14ac:dyDescent="0.25">
      <c r="A665" t="s">
        <v>237</v>
      </c>
      <c r="B665" s="1" t="s">
        <v>218</v>
      </c>
      <c r="C665" t="s">
        <v>463</v>
      </c>
      <c r="D665" t="s">
        <v>468</v>
      </c>
      <c r="E665" t="str">
        <f t="shared" si="27"/>
        <v>5215902999</v>
      </c>
      <c r="F665" t="s">
        <v>151</v>
      </c>
      <c r="G665">
        <v>1</v>
      </c>
      <c r="H665" t="s">
        <v>12</v>
      </c>
      <c r="I665" t="str">
        <f t="shared" si="28"/>
        <v>870810900000</v>
      </c>
    </row>
    <row r="666" spans="1:9" x14ac:dyDescent="0.25">
      <c r="A666" t="s">
        <v>238</v>
      </c>
      <c r="B666" s="1" t="s">
        <v>218</v>
      </c>
      <c r="C666" t="s">
        <v>463</v>
      </c>
      <c r="D666" t="s">
        <v>468</v>
      </c>
      <c r="E666" t="str">
        <f t="shared" si="27"/>
        <v>5215902999</v>
      </c>
      <c r="F666" t="s">
        <v>151</v>
      </c>
      <c r="G666">
        <v>1</v>
      </c>
      <c r="H666" t="s">
        <v>12</v>
      </c>
      <c r="I666" t="str">
        <f t="shared" si="28"/>
        <v>870810900000</v>
      </c>
    </row>
    <row r="667" spans="1:9" x14ac:dyDescent="0.25">
      <c r="A667" t="s">
        <v>239</v>
      </c>
      <c r="B667" s="1" t="s">
        <v>218</v>
      </c>
      <c r="C667" t="s">
        <v>463</v>
      </c>
      <c r="D667" t="s">
        <v>468</v>
      </c>
      <c r="E667" t="str">
        <f t="shared" si="27"/>
        <v>5215902999</v>
      </c>
      <c r="F667" t="s">
        <v>151</v>
      </c>
      <c r="G667">
        <v>1</v>
      </c>
      <c r="H667" t="s">
        <v>12</v>
      </c>
      <c r="I667" t="str">
        <f t="shared" si="28"/>
        <v>870810900000</v>
      </c>
    </row>
    <row r="668" spans="1:9" x14ac:dyDescent="0.25">
      <c r="A668" t="s">
        <v>240</v>
      </c>
      <c r="B668" s="1" t="s">
        <v>218</v>
      </c>
      <c r="C668" t="s">
        <v>463</v>
      </c>
      <c r="D668" t="s">
        <v>468</v>
      </c>
      <c r="E668" t="str">
        <f t="shared" si="27"/>
        <v>5215902999</v>
      </c>
      <c r="F668" t="s">
        <v>151</v>
      </c>
      <c r="G668">
        <v>1</v>
      </c>
      <c r="H668" t="s">
        <v>12</v>
      </c>
      <c r="I668" t="str">
        <f t="shared" si="28"/>
        <v>870810900000</v>
      </c>
    </row>
    <row r="669" spans="1:9" x14ac:dyDescent="0.25">
      <c r="A669" t="s">
        <v>241</v>
      </c>
      <c r="B669" s="1" t="s">
        <v>218</v>
      </c>
      <c r="C669" t="s">
        <v>463</v>
      </c>
      <c r="D669" t="s">
        <v>468</v>
      </c>
      <c r="E669" t="str">
        <f t="shared" si="27"/>
        <v>5215902999</v>
      </c>
      <c r="F669" t="s">
        <v>151</v>
      </c>
      <c r="G669">
        <v>1</v>
      </c>
      <c r="H669" t="s">
        <v>12</v>
      </c>
      <c r="I669" t="str">
        <f t="shared" si="28"/>
        <v>870810900000</v>
      </c>
    </row>
    <row r="670" spans="1:9" x14ac:dyDescent="0.25">
      <c r="A670" t="s">
        <v>155</v>
      </c>
      <c r="B670" s="1" t="s">
        <v>129</v>
      </c>
      <c r="C670" t="s">
        <v>461</v>
      </c>
      <c r="D670" t="s">
        <v>468</v>
      </c>
      <c r="E670" t="str">
        <f>("5215942930")</f>
        <v>5215942930</v>
      </c>
      <c r="F670" t="s">
        <v>153</v>
      </c>
      <c r="G670">
        <v>1</v>
      </c>
      <c r="H670" t="s">
        <v>7</v>
      </c>
      <c r="I670" t="str">
        <f t="shared" si="28"/>
        <v>870810900000</v>
      </c>
    </row>
    <row r="671" spans="1:9" x14ac:dyDescent="0.25">
      <c r="A671" t="s">
        <v>242</v>
      </c>
      <c r="B671" s="1" t="s">
        <v>218</v>
      </c>
      <c r="C671" t="s">
        <v>463</v>
      </c>
      <c r="D671" t="s">
        <v>468</v>
      </c>
      <c r="E671" t="str">
        <f t="shared" ref="E671:E680" si="29">("5215902999")</f>
        <v>5215902999</v>
      </c>
      <c r="F671" t="s">
        <v>151</v>
      </c>
      <c r="G671">
        <v>1</v>
      </c>
      <c r="H671" t="s">
        <v>12</v>
      </c>
      <c r="I671" t="str">
        <f t="shared" si="28"/>
        <v>870810900000</v>
      </c>
    </row>
    <row r="672" spans="1:9" x14ac:dyDescent="0.25">
      <c r="A672" t="s">
        <v>243</v>
      </c>
      <c r="B672" s="1" t="s">
        <v>218</v>
      </c>
      <c r="C672" t="s">
        <v>463</v>
      </c>
      <c r="D672" t="s">
        <v>468</v>
      </c>
      <c r="E672" t="str">
        <f t="shared" si="29"/>
        <v>5215902999</v>
      </c>
      <c r="F672" t="s">
        <v>151</v>
      </c>
      <c r="G672">
        <v>1</v>
      </c>
      <c r="H672" t="s">
        <v>12</v>
      </c>
      <c r="I672" t="str">
        <f t="shared" si="28"/>
        <v>870810900000</v>
      </c>
    </row>
    <row r="673" spans="1:9" x14ac:dyDescent="0.25">
      <c r="A673" t="s">
        <v>244</v>
      </c>
      <c r="B673" s="1" t="s">
        <v>218</v>
      </c>
      <c r="C673" t="s">
        <v>463</v>
      </c>
      <c r="D673" t="s">
        <v>468</v>
      </c>
      <c r="E673" t="str">
        <f t="shared" si="29"/>
        <v>5215902999</v>
      </c>
      <c r="F673" t="s">
        <v>151</v>
      </c>
      <c r="G673">
        <v>1</v>
      </c>
      <c r="H673" t="s">
        <v>12</v>
      </c>
      <c r="I673" t="str">
        <f t="shared" si="28"/>
        <v>870810900000</v>
      </c>
    </row>
    <row r="674" spans="1:9" x14ac:dyDescent="0.25">
      <c r="A674" t="s">
        <v>245</v>
      </c>
      <c r="B674" s="1" t="s">
        <v>218</v>
      </c>
      <c r="C674" t="s">
        <v>463</v>
      </c>
      <c r="D674" t="s">
        <v>468</v>
      </c>
      <c r="E674" t="str">
        <f t="shared" si="29"/>
        <v>5215902999</v>
      </c>
      <c r="F674" t="s">
        <v>151</v>
      </c>
      <c r="G674">
        <v>1</v>
      </c>
      <c r="H674" t="s">
        <v>12</v>
      </c>
      <c r="I674" t="str">
        <f t="shared" si="28"/>
        <v>870810900000</v>
      </c>
    </row>
    <row r="675" spans="1:9" x14ac:dyDescent="0.25">
      <c r="A675" t="s">
        <v>246</v>
      </c>
      <c r="B675" s="1" t="s">
        <v>218</v>
      </c>
      <c r="C675" t="s">
        <v>463</v>
      </c>
      <c r="D675" t="s">
        <v>468</v>
      </c>
      <c r="E675" t="str">
        <f t="shared" si="29"/>
        <v>5215902999</v>
      </c>
      <c r="F675" t="s">
        <v>151</v>
      </c>
      <c r="G675">
        <v>1</v>
      </c>
      <c r="H675" t="s">
        <v>12</v>
      </c>
      <c r="I675" t="str">
        <f t="shared" si="28"/>
        <v>870810900000</v>
      </c>
    </row>
    <row r="676" spans="1:9" x14ac:dyDescent="0.25">
      <c r="A676" t="s">
        <v>247</v>
      </c>
      <c r="B676" s="1" t="s">
        <v>218</v>
      </c>
      <c r="C676" t="s">
        <v>463</v>
      </c>
      <c r="D676" t="s">
        <v>468</v>
      </c>
      <c r="E676" t="str">
        <f t="shared" si="29"/>
        <v>5215902999</v>
      </c>
      <c r="F676" t="s">
        <v>151</v>
      </c>
      <c r="G676">
        <v>1</v>
      </c>
      <c r="H676" t="s">
        <v>12</v>
      </c>
      <c r="I676" t="str">
        <f t="shared" si="28"/>
        <v>870810900000</v>
      </c>
    </row>
    <row r="677" spans="1:9" x14ac:dyDescent="0.25">
      <c r="A677" t="s">
        <v>248</v>
      </c>
      <c r="B677" s="1" t="s">
        <v>218</v>
      </c>
      <c r="C677" t="s">
        <v>463</v>
      </c>
      <c r="D677" t="s">
        <v>468</v>
      </c>
      <c r="E677" t="str">
        <f t="shared" si="29"/>
        <v>5215902999</v>
      </c>
      <c r="F677" t="s">
        <v>151</v>
      </c>
      <c r="G677">
        <v>1</v>
      </c>
      <c r="H677" t="s">
        <v>12</v>
      </c>
      <c r="I677" t="str">
        <f t="shared" si="28"/>
        <v>870810900000</v>
      </c>
    </row>
    <row r="678" spans="1:9" x14ac:dyDescent="0.25">
      <c r="A678" t="s">
        <v>249</v>
      </c>
      <c r="B678" s="1" t="s">
        <v>218</v>
      </c>
      <c r="C678" t="s">
        <v>463</v>
      </c>
      <c r="D678" t="s">
        <v>468</v>
      </c>
      <c r="E678" t="str">
        <f t="shared" si="29"/>
        <v>5215902999</v>
      </c>
      <c r="F678" t="s">
        <v>151</v>
      </c>
      <c r="G678">
        <v>1</v>
      </c>
      <c r="H678" t="s">
        <v>12</v>
      </c>
      <c r="I678" t="str">
        <f t="shared" si="28"/>
        <v>870810900000</v>
      </c>
    </row>
    <row r="679" spans="1:9" x14ac:dyDescent="0.25">
      <c r="A679" t="s">
        <v>250</v>
      </c>
      <c r="B679" s="1" t="s">
        <v>218</v>
      </c>
      <c r="C679" t="s">
        <v>463</v>
      </c>
      <c r="D679" t="s">
        <v>468</v>
      </c>
      <c r="E679" t="str">
        <f t="shared" si="29"/>
        <v>5215902999</v>
      </c>
      <c r="F679" t="s">
        <v>151</v>
      </c>
      <c r="G679">
        <v>1</v>
      </c>
      <c r="H679" t="s">
        <v>12</v>
      </c>
      <c r="I679" t="str">
        <f t="shared" si="28"/>
        <v>870810900000</v>
      </c>
    </row>
    <row r="680" spans="1:9" x14ac:dyDescent="0.25">
      <c r="A680" t="s">
        <v>251</v>
      </c>
      <c r="B680" s="1" t="s">
        <v>218</v>
      </c>
      <c r="C680" t="s">
        <v>463</v>
      </c>
      <c r="D680" t="s">
        <v>468</v>
      </c>
      <c r="E680" t="str">
        <f t="shared" si="29"/>
        <v>5215902999</v>
      </c>
      <c r="F680" t="s">
        <v>151</v>
      </c>
      <c r="G680">
        <v>1</v>
      </c>
      <c r="H680" t="s">
        <v>12</v>
      </c>
      <c r="I680" t="str">
        <f t="shared" si="28"/>
        <v>870810900000</v>
      </c>
    </row>
    <row r="681" spans="1:9" x14ac:dyDescent="0.25">
      <c r="A681" t="s">
        <v>410</v>
      </c>
      <c r="B681" s="1" t="s">
        <v>382</v>
      </c>
      <c r="C681" t="s">
        <v>464</v>
      </c>
      <c r="D681" t="s">
        <v>468</v>
      </c>
      <c r="E681" t="str">
        <f t="shared" ref="E681:E687" si="30">("524530D050")</f>
        <v>524530D050</v>
      </c>
      <c r="F681" t="s">
        <v>157</v>
      </c>
      <c r="G681">
        <v>1</v>
      </c>
      <c r="H681" t="s">
        <v>12</v>
      </c>
      <c r="I681" t="str">
        <f t="shared" si="28"/>
        <v>870810900000</v>
      </c>
    </row>
    <row r="682" spans="1:9" x14ac:dyDescent="0.25">
      <c r="A682" t="s">
        <v>411</v>
      </c>
      <c r="B682" s="1" t="s">
        <v>382</v>
      </c>
      <c r="C682" t="s">
        <v>464</v>
      </c>
      <c r="D682" t="s">
        <v>468</v>
      </c>
      <c r="E682" t="str">
        <f t="shared" si="30"/>
        <v>524530D050</v>
      </c>
      <c r="F682" t="s">
        <v>157</v>
      </c>
      <c r="G682">
        <v>1</v>
      </c>
      <c r="H682" t="s">
        <v>12</v>
      </c>
      <c r="I682" t="str">
        <f t="shared" si="28"/>
        <v>870810900000</v>
      </c>
    </row>
    <row r="683" spans="1:9" x14ac:dyDescent="0.25">
      <c r="A683" t="s">
        <v>412</v>
      </c>
      <c r="B683" s="1" t="s">
        <v>382</v>
      </c>
      <c r="C683" t="s">
        <v>464</v>
      </c>
      <c r="D683" t="s">
        <v>468</v>
      </c>
      <c r="E683" t="str">
        <f t="shared" si="30"/>
        <v>524530D050</v>
      </c>
      <c r="F683" t="s">
        <v>157</v>
      </c>
      <c r="G683">
        <v>1</v>
      </c>
      <c r="H683" t="s">
        <v>12</v>
      </c>
      <c r="I683" t="str">
        <f t="shared" si="28"/>
        <v>870810900000</v>
      </c>
    </row>
    <row r="684" spans="1:9" x14ac:dyDescent="0.25">
      <c r="A684" t="s">
        <v>413</v>
      </c>
      <c r="B684" s="1" t="s">
        <v>382</v>
      </c>
      <c r="C684" t="s">
        <v>464</v>
      </c>
      <c r="D684" t="s">
        <v>468</v>
      </c>
      <c r="E684" t="str">
        <f t="shared" si="30"/>
        <v>524530D050</v>
      </c>
      <c r="F684" t="s">
        <v>157</v>
      </c>
      <c r="G684">
        <v>1</v>
      </c>
      <c r="H684" t="s">
        <v>12</v>
      </c>
      <c r="I684" t="str">
        <f t="shared" si="28"/>
        <v>870810900000</v>
      </c>
    </row>
    <row r="685" spans="1:9" x14ac:dyDescent="0.25">
      <c r="A685" t="s">
        <v>414</v>
      </c>
      <c r="B685" s="1" t="s">
        <v>382</v>
      </c>
      <c r="C685" t="s">
        <v>464</v>
      </c>
      <c r="D685" t="s">
        <v>468</v>
      </c>
      <c r="E685" t="str">
        <f t="shared" si="30"/>
        <v>524530D050</v>
      </c>
      <c r="F685" t="s">
        <v>157</v>
      </c>
      <c r="G685">
        <v>1</v>
      </c>
      <c r="H685" t="s">
        <v>12</v>
      </c>
      <c r="I685" t="str">
        <f t="shared" si="28"/>
        <v>870810900000</v>
      </c>
    </row>
    <row r="686" spans="1:9" x14ac:dyDescent="0.25">
      <c r="A686" t="s">
        <v>415</v>
      </c>
      <c r="B686" s="1" t="s">
        <v>382</v>
      </c>
      <c r="C686" t="s">
        <v>464</v>
      </c>
      <c r="D686" t="s">
        <v>468</v>
      </c>
      <c r="E686" t="str">
        <f t="shared" si="30"/>
        <v>524530D050</v>
      </c>
      <c r="F686" t="s">
        <v>157</v>
      </c>
      <c r="G686">
        <v>1</v>
      </c>
      <c r="H686" t="s">
        <v>12</v>
      </c>
      <c r="I686" t="str">
        <f t="shared" si="28"/>
        <v>870810900000</v>
      </c>
    </row>
    <row r="687" spans="1:9" x14ac:dyDescent="0.25">
      <c r="A687" t="s">
        <v>416</v>
      </c>
      <c r="B687" s="1" t="s">
        <v>382</v>
      </c>
      <c r="C687" t="s">
        <v>464</v>
      </c>
      <c r="D687" t="s">
        <v>468</v>
      </c>
      <c r="E687" t="str">
        <f t="shared" si="30"/>
        <v>524530D050</v>
      </c>
      <c r="F687" t="s">
        <v>157</v>
      </c>
      <c r="G687">
        <v>1</v>
      </c>
      <c r="H687" t="s">
        <v>12</v>
      </c>
      <c r="I687" t="str">
        <f t="shared" si="28"/>
        <v>870810900000</v>
      </c>
    </row>
    <row r="688" spans="1:9" x14ac:dyDescent="0.25">
      <c r="A688" t="s">
        <v>253</v>
      </c>
      <c r="B688" s="1" t="s">
        <v>218</v>
      </c>
      <c r="C688" t="s">
        <v>463</v>
      </c>
      <c r="D688" t="s">
        <v>468</v>
      </c>
      <c r="E688" t="str">
        <f>("521590D993")</f>
        <v>521590D993</v>
      </c>
      <c r="F688" t="s">
        <v>252</v>
      </c>
      <c r="G688">
        <v>1</v>
      </c>
      <c r="H688" t="s">
        <v>12</v>
      </c>
      <c r="I688" t="str">
        <f t="shared" si="28"/>
        <v>870810900000</v>
      </c>
    </row>
    <row r="689" spans="1:9" x14ac:dyDescent="0.25">
      <c r="A689" t="s">
        <v>254</v>
      </c>
      <c r="B689" s="1" t="s">
        <v>218</v>
      </c>
      <c r="C689" t="s">
        <v>463</v>
      </c>
      <c r="D689" t="s">
        <v>468</v>
      </c>
      <c r="E689" t="str">
        <f>("521590D993")</f>
        <v>521590D993</v>
      </c>
      <c r="F689" t="s">
        <v>252</v>
      </c>
      <c r="G689">
        <v>1</v>
      </c>
      <c r="H689" t="s">
        <v>12</v>
      </c>
      <c r="I689" t="str">
        <f t="shared" si="28"/>
        <v>870810900000</v>
      </c>
    </row>
    <row r="690" spans="1:9" x14ac:dyDescent="0.25">
      <c r="A690" t="s">
        <v>255</v>
      </c>
      <c r="B690" s="1" t="s">
        <v>218</v>
      </c>
      <c r="C690" t="s">
        <v>463</v>
      </c>
      <c r="D690" t="s">
        <v>468</v>
      </c>
      <c r="E690" t="str">
        <f>("521590D993")</f>
        <v>521590D993</v>
      </c>
      <c r="F690" t="s">
        <v>252</v>
      </c>
      <c r="G690">
        <v>1</v>
      </c>
      <c r="H690" t="s">
        <v>12</v>
      </c>
      <c r="I690" t="str">
        <f t="shared" si="28"/>
        <v>870810900000</v>
      </c>
    </row>
    <row r="691" spans="1:9" x14ac:dyDescent="0.25">
      <c r="A691" t="s">
        <v>256</v>
      </c>
      <c r="B691" s="1" t="s">
        <v>218</v>
      </c>
      <c r="C691" t="s">
        <v>463</v>
      </c>
      <c r="D691" t="s">
        <v>468</v>
      </c>
      <c r="E691" t="str">
        <f>("521590D993")</f>
        <v>521590D993</v>
      </c>
      <c r="F691" t="s">
        <v>252</v>
      </c>
      <c r="G691">
        <v>1</v>
      </c>
      <c r="H691" t="s">
        <v>12</v>
      </c>
      <c r="I691" t="str">
        <f t="shared" si="28"/>
        <v>870810900000</v>
      </c>
    </row>
    <row r="692" spans="1:9" x14ac:dyDescent="0.25">
      <c r="A692" t="s">
        <v>257</v>
      </c>
      <c r="B692" s="1" t="s">
        <v>218</v>
      </c>
      <c r="C692" t="s">
        <v>463</v>
      </c>
      <c r="D692" t="s">
        <v>468</v>
      </c>
      <c r="E692" t="str">
        <f>("521590D993")</f>
        <v>521590D993</v>
      </c>
      <c r="F692" t="s">
        <v>252</v>
      </c>
      <c r="G692">
        <v>1</v>
      </c>
      <c r="H692" t="s">
        <v>12</v>
      </c>
      <c r="I692" t="str">
        <f t="shared" si="28"/>
        <v>870810900000</v>
      </c>
    </row>
    <row r="693" spans="1:9" x14ac:dyDescent="0.25">
      <c r="A693" t="s">
        <v>263</v>
      </c>
      <c r="B693" s="1" t="s">
        <v>218</v>
      </c>
      <c r="C693" t="s">
        <v>463</v>
      </c>
      <c r="D693" t="s">
        <v>468</v>
      </c>
      <c r="E693" t="str">
        <f>("521590Z900")</f>
        <v>521590Z900</v>
      </c>
      <c r="F693" t="s">
        <v>151</v>
      </c>
      <c r="G693">
        <v>1</v>
      </c>
      <c r="H693" t="s">
        <v>12</v>
      </c>
      <c r="I693" t="str">
        <f t="shared" si="28"/>
        <v>870810900000</v>
      </c>
    </row>
    <row r="694" spans="1:9" x14ac:dyDescent="0.25">
      <c r="A694" t="s">
        <v>264</v>
      </c>
      <c r="B694" s="1" t="s">
        <v>218</v>
      </c>
      <c r="C694" t="s">
        <v>463</v>
      </c>
      <c r="D694" t="s">
        <v>468</v>
      </c>
      <c r="E694" t="str">
        <f>("521590Z900")</f>
        <v>521590Z900</v>
      </c>
      <c r="F694" t="s">
        <v>151</v>
      </c>
      <c r="G694">
        <v>1</v>
      </c>
      <c r="H694" t="s">
        <v>12</v>
      </c>
      <c r="I694" t="str">
        <f t="shared" si="28"/>
        <v>870810900000</v>
      </c>
    </row>
    <row r="695" spans="1:9" x14ac:dyDescent="0.25">
      <c r="A695" t="s">
        <v>158</v>
      </c>
      <c r="B695" s="1" t="s">
        <v>129</v>
      </c>
      <c r="C695" t="s">
        <v>461</v>
      </c>
      <c r="D695" t="s">
        <v>468</v>
      </c>
      <c r="E695" t="str">
        <f t="shared" ref="E695:E706" si="31">("524530D050")</f>
        <v>524530D050</v>
      </c>
      <c r="F695" t="s">
        <v>157</v>
      </c>
      <c r="G695">
        <v>1</v>
      </c>
      <c r="H695" t="s">
        <v>12</v>
      </c>
      <c r="I695" t="str">
        <f t="shared" si="28"/>
        <v>870810900000</v>
      </c>
    </row>
    <row r="696" spans="1:9" x14ac:dyDescent="0.25">
      <c r="A696" t="s">
        <v>159</v>
      </c>
      <c r="B696" s="1" t="s">
        <v>129</v>
      </c>
      <c r="C696" t="s">
        <v>461</v>
      </c>
      <c r="D696" t="s">
        <v>468</v>
      </c>
      <c r="E696" t="str">
        <f t="shared" si="31"/>
        <v>524530D050</v>
      </c>
      <c r="F696" t="s">
        <v>157</v>
      </c>
      <c r="G696">
        <v>1</v>
      </c>
      <c r="H696" t="s">
        <v>12</v>
      </c>
      <c r="I696" t="str">
        <f t="shared" ref="I696:I714" si="32">("870810900000")</f>
        <v>870810900000</v>
      </c>
    </row>
    <row r="697" spans="1:9" x14ac:dyDescent="0.25">
      <c r="A697" t="s">
        <v>160</v>
      </c>
      <c r="B697" s="1" t="s">
        <v>129</v>
      </c>
      <c r="C697" t="s">
        <v>461</v>
      </c>
      <c r="D697" t="s">
        <v>468</v>
      </c>
      <c r="E697" t="str">
        <f t="shared" si="31"/>
        <v>524530D050</v>
      </c>
      <c r="F697" t="s">
        <v>157</v>
      </c>
      <c r="G697">
        <v>1</v>
      </c>
      <c r="H697" t="s">
        <v>12</v>
      </c>
      <c r="I697" t="str">
        <f t="shared" si="32"/>
        <v>870810900000</v>
      </c>
    </row>
    <row r="698" spans="1:9" x14ac:dyDescent="0.25">
      <c r="A698" t="s">
        <v>161</v>
      </c>
      <c r="B698" s="1" t="s">
        <v>129</v>
      </c>
      <c r="C698" t="s">
        <v>461</v>
      </c>
      <c r="D698" t="s">
        <v>468</v>
      </c>
      <c r="E698" t="str">
        <f t="shared" si="31"/>
        <v>524530D050</v>
      </c>
      <c r="F698" t="s">
        <v>157</v>
      </c>
      <c r="G698">
        <v>1</v>
      </c>
      <c r="H698" t="s">
        <v>12</v>
      </c>
      <c r="I698" t="str">
        <f t="shared" si="32"/>
        <v>870810900000</v>
      </c>
    </row>
    <row r="699" spans="1:9" x14ac:dyDescent="0.25">
      <c r="A699" t="s">
        <v>162</v>
      </c>
      <c r="B699" s="1" t="s">
        <v>129</v>
      </c>
      <c r="C699" t="s">
        <v>461</v>
      </c>
      <c r="D699" t="s">
        <v>468</v>
      </c>
      <c r="E699" t="str">
        <f t="shared" si="31"/>
        <v>524530D050</v>
      </c>
      <c r="F699" t="s">
        <v>157</v>
      </c>
      <c r="G699">
        <v>1</v>
      </c>
      <c r="H699" t="s">
        <v>12</v>
      </c>
      <c r="I699" t="str">
        <f t="shared" si="32"/>
        <v>870810900000</v>
      </c>
    </row>
    <row r="700" spans="1:9" x14ac:dyDescent="0.25">
      <c r="A700" t="s">
        <v>163</v>
      </c>
      <c r="B700" s="1" t="s">
        <v>129</v>
      </c>
      <c r="C700" t="s">
        <v>461</v>
      </c>
      <c r="D700" t="s">
        <v>468</v>
      </c>
      <c r="E700" t="str">
        <f t="shared" si="31"/>
        <v>524530D050</v>
      </c>
      <c r="F700" t="s">
        <v>157</v>
      </c>
      <c r="G700">
        <v>1</v>
      </c>
      <c r="H700" t="s">
        <v>12</v>
      </c>
      <c r="I700" t="str">
        <f t="shared" si="32"/>
        <v>870810900000</v>
      </c>
    </row>
    <row r="701" spans="1:9" x14ac:dyDescent="0.25">
      <c r="A701" t="s">
        <v>164</v>
      </c>
      <c r="B701" s="1" t="s">
        <v>129</v>
      </c>
      <c r="C701" t="s">
        <v>461</v>
      </c>
      <c r="D701" t="s">
        <v>468</v>
      </c>
      <c r="E701" t="str">
        <f t="shared" si="31"/>
        <v>524530D050</v>
      </c>
      <c r="F701" t="s">
        <v>157</v>
      </c>
      <c r="G701">
        <v>1</v>
      </c>
      <c r="H701" t="s">
        <v>12</v>
      </c>
      <c r="I701" t="str">
        <f t="shared" si="32"/>
        <v>870810900000</v>
      </c>
    </row>
    <row r="702" spans="1:9" x14ac:dyDescent="0.25">
      <c r="A702" t="s">
        <v>165</v>
      </c>
      <c r="B702" s="1" t="s">
        <v>129</v>
      </c>
      <c r="C702" t="s">
        <v>461</v>
      </c>
      <c r="D702" t="s">
        <v>468</v>
      </c>
      <c r="E702" t="str">
        <f t="shared" si="31"/>
        <v>524530D050</v>
      </c>
      <c r="F702" t="s">
        <v>157</v>
      </c>
      <c r="G702">
        <v>1</v>
      </c>
      <c r="H702" t="s">
        <v>12</v>
      </c>
      <c r="I702" t="str">
        <f t="shared" si="32"/>
        <v>870810900000</v>
      </c>
    </row>
    <row r="703" spans="1:9" x14ac:dyDescent="0.25">
      <c r="A703" t="s">
        <v>166</v>
      </c>
      <c r="B703" s="1" t="s">
        <v>129</v>
      </c>
      <c r="C703" t="s">
        <v>461</v>
      </c>
      <c r="D703" t="s">
        <v>468</v>
      </c>
      <c r="E703" t="str">
        <f t="shared" si="31"/>
        <v>524530D050</v>
      </c>
      <c r="F703" t="s">
        <v>157</v>
      </c>
      <c r="G703">
        <v>1</v>
      </c>
      <c r="H703" t="s">
        <v>12</v>
      </c>
      <c r="I703" t="str">
        <f t="shared" si="32"/>
        <v>870810900000</v>
      </c>
    </row>
    <row r="704" spans="1:9" x14ac:dyDescent="0.25">
      <c r="A704" t="s">
        <v>167</v>
      </c>
      <c r="B704" s="1" t="s">
        <v>129</v>
      </c>
      <c r="C704" t="s">
        <v>461</v>
      </c>
      <c r="D704" t="s">
        <v>468</v>
      </c>
      <c r="E704" t="str">
        <f t="shared" si="31"/>
        <v>524530D050</v>
      </c>
      <c r="F704" t="s">
        <v>157</v>
      </c>
      <c r="G704">
        <v>1</v>
      </c>
      <c r="H704" t="s">
        <v>12</v>
      </c>
      <c r="I704" t="str">
        <f t="shared" si="32"/>
        <v>870810900000</v>
      </c>
    </row>
    <row r="705" spans="1:9" x14ac:dyDescent="0.25">
      <c r="A705" t="s">
        <v>168</v>
      </c>
      <c r="B705" s="1" t="s">
        <v>129</v>
      </c>
      <c r="C705" t="s">
        <v>461</v>
      </c>
      <c r="D705" t="s">
        <v>468</v>
      </c>
      <c r="E705" t="str">
        <f t="shared" si="31"/>
        <v>524530D050</v>
      </c>
      <c r="F705" t="s">
        <v>157</v>
      </c>
      <c r="G705">
        <v>1</v>
      </c>
      <c r="H705" t="s">
        <v>12</v>
      </c>
      <c r="I705" t="str">
        <f t="shared" si="32"/>
        <v>870810900000</v>
      </c>
    </row>
    <row r="706" spans="1:9" x14ac:dyDescent="0.25">
      <c r="A706" t="s">
        <v>169</v>
      </c>
      <c r="B706" s="1" t="s">
        <v>129</v>
      </c>
      <c r="C706" t="s">
        <v>461</v>
      </c>
      <c r="D706" t="s">
        <v>468</v>
      </c>
      <c r="E706" t="str">
        <f t="shared" si="31"/>
        <v>524530D050</v>
      </c>
      <c r="F706" t="s">
        <v>157</v>
      </c>
      <c r="G706">
        <v>1</v>
      </c>
      <c r="H706" t="s">
        <v>12</v>
      </c>
      <c r="I706" t="str">
        <f t="shared" si="32"/>
        <v>870810900000</v>
      </c>
    </row>
    <row r="707" spans="1:9" x14ac:dyDescent="0.25">
      <c r="A707" t="s">
        <v>405</v>
      </c>
      <c r="B707" s="1" t="s">
        <v>382</v>
      </c>
      <c r="C707" t="s">
        <v>464</v>
      </c>
      <c r="D707" t="s">
        <v>468</v>
      </c>
      <c r="E707" t="str">
        <f>("521590F907")</f>
        <v>521590F907</v>
      </c>
      <c r="F707" t="s">
        <v>403</v>
      </c>
      <c r="G707">
        <v>1</v>
      </c>
      <c r="H707" t="s">
        <v>12</v>
      </c>
      <c r="I707" t="str">
        <f t="shared" si="32"/>
        <v>870810900000</v>
      </c>
    </row>
    <row r="708" spans="1:9" x14ac:dyDescent="0.25">
      <c r="A708" t="s">
        <v>406</v>
      </c>
      <c r="B708" s="1" t="s">
        <v>382</v>
      </c>
      <c r="C708" t="s">
        <v>464</v>
      </c>
      <c r="D708" t="s">
        <v>468</v>
      </c>
      <c r="E708" t="str">
        <f>("521590F907")</f>
        <v>521590F907</v>
      </c>
      <c r="F708" t="s">
        <v>403</v>
      </c>
      <c r="G708">
        <v>1</v>
      </c>
      <c r="H708" t="s">
        <v>12</v>
      </c>
      <c r="I708" t="str">
        <f t="shared" si="32"/>
        <v>870810900000</v>
      </c>
    </row>
    <row r="709" spans="1:9" x14ac:dyDescent="0.25">
      <c r="A709" t="s">
        <v>140</v>
      </c>
      <c r="B709" s="1" t="s">
        <v>129</v>
      </c>
      <c r="C709" t="s">
        <v>461</v>
      </c>
      <c r="D709" t="s">
        <v>468</v>
      </c>
      <c r="E709" t="str">
        <f>("5215042911")</f>
        <v>5215042911</v>
      </c>
      <c r="F709" t="s">
        <v>135</v>
      </c>
      <c r="G709">
        <v>1</v>
      </c>
      <c r="H709" t="s">
        <v>7</v>
      </c>
      <c r="I709" t="str">
        <f t="shared" si="32"/>
        <v>870810900000</v>
      </c>
    </row>
    <row r="710" spans="1:9" x14ac:dyDescent="0.25">
      <c r="A710" t="s">
        <v>260</v>
      </c>
      <c r="B710" s="1" t="s">
        <v>218</v>
      </c>
      <c r="C710" t="s">
        <v>463</v>
      </c>
      <c r="D710" t="s">
        <v>468</v>
      </c>
      <c r="E710" t="str">
        <f>("521590U917")</f>
        <v>521590U917</v>
      </c>
      <c r="F710" t="s">
        <v>153</v>
      </c>
      <c r="G710">
        <v>1</v>
      </c>
      <c r="H710" t="s">
        <v>12</v>
      </c>
      <c r="I710" t="str">
        <f t="shared" si="32"/>
        <v>870810900000</v>
      </c>
    </row>
    <row r="711" spans="1:9" x14ac:dyDescent="0.25">
      <c r="A711" t="s">
        <v>261</v>
      </c>
      <c r="B711" s="1" t="s">
        <v>218</v>
      </c>
      <c r="C711" t="s">
        <v>463</v>
      </c>
      <c r="D711" t="s">
        <v>468</v>
      </c>
      <c r="E711" t="str">
        <f>("521590U917")</f>
        <v>521590U917</v>
      </c>
      <c r="F711" t="s">
        <v>153</v>
      </c>
      <c r="G711">
        <v>1</v>
      </c>
      <c r="H711" t="s">
        <v>12</v>
      </c>
      <c r="I711" t="str">
        <f t="shared" si="32"/>
        <v>870810900000</v>
      </c>
    </row>
    <row r="712" spans="1:9" x14ac:dyDescent="0.25">
      <c r="A712" t="s">
        <v>262</v>
      </c>
      <c r="B712" s="1" t="s">
        <v>218</v>
      </c>
      <c r="C712" t="s">
        <v>463</v>
      </c>
      <c r="D712" t="s">
        <v>468</v>
      </c>
      <c r="E712" t="str">
        <f>("521590U917")</f>
        <v>521590U917</v>
      </c>
      <c r="F712" t="s">
        <v>153</v>
      </c>
      <c r="G712">
        <v>1</v>
      </c>
      <c r="H712" t="s">
        <v>12</v>
      </c>
      <c r="I712" t="str">
        <f t="shared" si="32"/>
        <v>870810900000</v>
      </c>
    </row>
    <row r="713" spans="1:9" x14ac:dyDescent="0.25">
      <c r="A713" t="s">
        <v>265</v>
      </c>
      <c r="B713" s="1" t="s">
        <v>218</v>
      </c>
      <c r="C713" t="s">
        <v>463</v>
      </c>
      <c r="D713" t="s">
        <v>468</v>
      </c>
      <c r="E713" t="str">
        <f>("521590Z940")</f>
        <v>521590Z940</v>
      </c>
      <c r="F713" t="s">
        <v>151</v>
      </c>
      <c r="G713">
        <v>1</v>
      </c>
      <c r="H713" t="s">
        <v>12</v>
      </c>
      <c r="I713" t="str">
        <f t="shared" si="32"/>
        <v>870810900000</v>
      </c>
    </row>
    <row r="714" spans="1:9" x14ac:dyDescent="0.25">
      <c r="A714" t="s">
        <v>266</v>
      </c>
      <c r="B714" s="1" t="s">
        <v>218</v>
      </c>
      <c r="C714" t="s">
        <v>463</v>
      </c>
      <c r="D714" t="s">
        <v>468</v>
      </c>
      <c r="E714" t="str">
        <f>("521590Z940")</f>
        <v>521590Z940</v>
      </c>
      <c r="F714" t="s">
        <v>151</v>
      </c>
      <c r="G714">
        <v>1</v>
      </c>
      <c r="H714" t="s">
        <v>12</v>
      </c>
      <c r="I714" t="str">
        <f t="shared" si="32"/>
        <v>870810900000</v>
      </c>
    </row>
    <row r="715" spans="1:9" x14ac:dyDescent="0.25">
      <c r="A715" t="s">
        <v>311</v>
      </c>
      <c r="B715" s="1" t="s">
        <v>303</v>
      </c>
      <c r="C715" t="s">
        <v>463</v>
      </c>
      <c r="D715" t="s">
        <v>468</v>
      </c>
      <c r="E715" t="str">
        <f>("421100D141")</f>
        <v>421100D141</v>
      </c>
      <c r="F715" t="s">
        <v>310</v>
      </c>
      <c r="G715">
        <v>1</v>
      </c>
      <c r="H715" t="s">
        <v>12</v>
      </c>
      <c r="I715" t="str">
        <f>("870899970000")</f>
        <v>870899970000</v>
      </c>
    </row>
    <row r="716" spans="1:9" x14ac:dyDescent="0.25">
      <c r="A716" t="s">
        <v>311</v>
      </c>
      <c r="B716" s="1" t="s">
        <v>303</v>
      </c>
      <c r="C716" t="s">
        <v>463</v>
      </c>
      <c r="D716" t="s">
        <v>468</v>
      </c>
      <c r="E716" t="str">
        <f>("4642002300")</f>
        <v>4642002300</v>
      </c>
      <c r="F716" t="s">
        <v>315</v>
      </c>
      <c r="G716">
        <v>1</v>
      </c>
      <c r="H716" t="s">
        <v>13</v>
      </c>
      <c r="I716" t="str">
        <f>("870830910000")</f>
        <v>870830910000</v>
      </c>
    </row>
    <row r="717" spans="1:9" x14ac:dyDescent="0.25">
      <c r="A717" t="s">
        <v>311</v>
      </c>
      <c r="B717" s="1" t="s">
        <v>303</v>
      </c>
      <c r="C717" t="s">
        <v>463</v>
      </c>
      <c r="D717" t="s">
        <v>468</v>
      </c>
      <c r="E717" t="str">
        <f>("7585202050")</f>
        <v>7585202050</v>
      </c>
      <c r="F717" t="s">
        <v>344</v>
      </c>
      <c r="G717">
        <v>1</v>
      </c>
      <c r="H717" t="s">
        <v>6</v>
      </c>
      <c r="I717" t="str">
        <f>("870829900000")</f>
        <v>870829900000</v>
      </c>
    </row>
    <row r="718" spans="1:9" x14ac:dyDescent="0.25">
      <c r="A718" t="s">
        <v>107</v>
      </c>
      <c r="B718" s="1" t="s">
        <v>105</v>
      </c>
      <c r="C718" t="s">
        <v>446</v>
      </c>
      <c r="D718" t="s">
        <v>448</v>
      </c>
      <c r="E718" t="str">
        <f>("4111060B01")</f>
        <v>4111060B01</v>
      </c>
      <c r="F718" t="s">
        <v>101</v>
      </c>
      <c r="G718">
        <v>1</v>
      </c>
      <c r="H718" t="s">
        <v>7</v>
      </c>
      <c r="I718" t="str">
        <f t="shared" ref="I718:I724" si="33">("870850990000")</f>
        <v>870850990000</v>
      </c>
    </row>
    <row r="719" spans="1:9" x14ac:dyDescent="0.25">
      <c r="A719" t="s">
        <v>112</v>
      </c>
      <c r="B719" s="1" t="s">
        <v>111</v>
      </c>
      <c r="C719" t="s">
        <v>446</v>
      </c>
      <c r="D719" t="s">
        <v>448</v>
      </c>
      <c r="E719" t="str">
        <f>("411106A312")</f>
        <v>411106A312</v>
      </c>
      <c r="F719" t="s">
        <v>101</v>
      </c>
      <c r="G719">
        <v>1</v>
      </c>
      <c r="H719" t="s">
        <v>7</v>
      </c>
      <c r="I719" t="str">
        <f t="shared" si="33"/>
        <v>870850990000</v>
      </c>
    </row>
    <row r="720" spans="1:9" x14ac:dyDescent="0.25">
      <c r="A720" t="s">
        <v>103</v>
      </c>
      <c r="B720" s="1" t="s">
        <v>94</v>
      </c>
      <c r="C720" t="s">
        <v>446</v>
      </c>
      <c r="D720" t="s">
        <v>448</v>
      </c>
      <c r="E720" t="str">
        <f>("411106A312")</f>
        <v>411106A312</v>
      </c>
      <c r="F720" t="s">
        <v>101</v>
      </c>
      <c r="G720">
        <v>1</v>
      </c>
      <c r="H720" t="s">
        <v>7</v>
      </c>
      <c r="I720" t="str">
        <f t="shared" si="33"/>
        <v>870850990000</v>
      </c>
    </row>
    <row r="721" spans="1:9" x14ac:dyDescent="0.25">
      <c r="A721" t="s">
        <v>114</v>
      </c>
      <c r="B721" s="1" t="s">
        <v>113</v>
      </c>
      <c r="C721" t="s">
        <v>446</v>
      </c>
      <c r="D721" t="s">
        <v>448</v>
      </c>
      <c r="E721" t="str">
        <f>("411106A312")</f>
        <v>411106A312</v>
      </c>
      <c r="F721" t="s">
        <v>101</v>
      </c>
      <c r="G721">
        <v>1</v>
      </c>
      <c r="H721" t="s">
        <v>7</v>
      </c>
      <c r="I721" t="str">
        <f t="shared" si="33"/>
        <v>870850990000</v>
      </c>
    </row>
    <row r="722" spans="1:9" x14ac:dyDescent="0.25">
      <c r="A722" t="s">
        <v>110</v>
      </c>
      <c r="B722" s="1" t="s">
        <v>109</v>
      </c>
      <c r="C722" t="s">
        <v>446</v>
      </c>
      <c r="D722" t="s">
        <v>448</v>
      </c>
      <c r="E722" t="str">
        <f>("411106A312")</f>
        <v>411106A312</v>
      </c>
      <c r="F722" t="s">
        <v>101</v>
      </c>
      <c r="G722">
        <v>1</v>
      </c>
      <c r="H722" t="s">
        <v>7</v>
      </c>
      <c r="I722" t="str">
        <f t="shared" si="33"/>
        <v>870850990000</v>
      </c>
    </row>
    <row r="723" spans="1:9" x14ac:dyDescent="0.25">
      <c r="A723" t="s">
        <v>102</v>
      </c>
      <c r="B723" s="1" t="s">
        <v>94</v>
      </c>
      <c r="C723" t="s">
        <v>446</v>
      </c>
      <c r="D723" t="s">
        <v>448</v>
      </c>
      <c r="E723" t="str">
        <f>("4111060B01")</f>
        <v>4111060B01</v>
      </c>
      <c r="F723" t="s">
        <v>101</v>
      </c>
      <c r="G723">
        <v>1</v>
      </c>
      <c r="H723" t="s">
        <v>7</v>
      </c>
      <c r="I723" t="str">
        <f t="shared" si="33"/>
        <v>870850990000</v>
      </c>
    </row>
    <row r="724" spans="1:9" x14ac:dyDescent="0.25">
      <c r="A724" t="s">
        <v>108</v>
      </c>
      <c r="B724" s="1" t="s">
        <v>105</v>
      </c>
      <c r="C724" t="s">
        <v>446</v>
      </c>
      <c r="D724" t="s">
        <v>448</v>
      </c>
      <c r="E724" t="str">
        <f>("411106A312")</f>
        <v>411106A312</v>
      </c>
      <c r="F724" t="s">
        <v>101</v>
      </c>
      <c r="G724">
        <v>1</v>
      </c>
      <c r="H724" t="s">
        <v>7</v>
      </c>
      <c r="I724" t="str">
        <f t="shared" si="33"/>
        <v>870850990000</v>
      </c>
    </row>
    <row r="725" spans="1:9" x14ac:dyDescent="0.25">
      <c r="A725" t="s">
        <v>60</v>
      </c>
      <c r="B725" s="1" t="s">
        <v>53</v>
      </c>
      <c r="C725" t="s">
        <v>446</v>
      </c>
      <c r="D725" t="s">
        <v>448</v>
      </c>
      <c r="E725" t="str">
        <f t="shared" ref="E725:E734" si="34">("28800YZZZM")</f>
        <v>28800YZZZM</v>
      </c>
      <c r="F725" t="s">
        <v>59</v>
      </c>
      <c r="G725">
        <v>1</v>
      </c>
      <c r="H725" t="s">
        <v>11</v>
      </c>
      <c r="I725" t="str">
        <f>("")</f>
        <v/>
      </c>
    </row>
    <row r="726" spans="1:9" x14ac:dyDescent="0.25">
      <c r="A726" t="s">
        <v>61</v>
      </c>
      <c r="B726" s="1" t="s">
        <v>53</v>
      </c>
      <c r="C726" t="s">
        <v>446</v>
      </c>
      <c r="D726" t="s">
        <v>448</v>
      </c>
      <c r="E726" t="str">
        <f t="shared" si="34"/>
        <v>28800YZZZM</v>
      </c>
      <c r="F726" t="s">
        <v>59</v>
      </c>
      <c r="G726">
        <v>1</v>
      </c>
      <c r="H726" t="s">
        <v>11</v>
      </c>
      <c r="I726" t="str">
        <f>("")</f>
        <v/>
      </c>
    </row>
    <row r="727" spans="1:9" x14ac:dyDescent="0.25">
      <c r="A727" t="s">
        <v>62</v>
      </c>
      <c r="B727" s="1" t="s">
        <v>53</v>
      </c>
      <c r="C727" t="s">
        <v>446</v>
      </c>
      <c r="D727" t="s">
        <v>448</v>
      </c>
      <c r="E727" t="str">
        <f t="shared" si="34"/>
        <v>28800YZZZM</v>
      </c>
      <c r="F727" t="s">
        <v>59</v>
      </c>
      <c r="G727">
        <v>1</v>
      </c>
      <c r="H727" t="s">
        <v>11</v>
      </c>
      <c r="I727" t="str">
        <f>("")</f>
        <v/>
      </c>
    </row>
    <row r="728" spans="1:9" x14ac:dyDescent="0.25">
      <c r="A728" t="s">
        <v>63</v>
      </c>
      <c r="B728" s="1" t="s">
        <v>53</v>
      </c>
      <c r="C728" t="s">
        <v>446</v>
      </c>
      <c r="D728" t="s">
        <v>448</v>
      </c>
      <c r="E728" t="str">
        <f t="shared" si="34"/>
        <v>28800YZZZM</v>
      </c>
      <c r="F728" t="s">
        <v>59</v>
      </c>
      <c r="G728">
        <v>1</v>
      </c>
      <c r="H728" t="s">
        <v>11</v>
      </c>
      <c r="I728" t="str">
        <f>("")</f>
        <v/>
      </c>
    </row>
    <row r="729" spans="1:9" x14ac:dyDescent="0.25">
      <c r="A729" t="s">
        <v>64</v>
      </c>
      <c r="B729" s="1" t="s">
        <v>53</v>
      </c>
      <c r="C729" t="s">
        <v>446</v>
      </c>
      <c r="D729" t="s">
        <v>448</v>
      </c>
      <c r="E729" t="str">
        <f t="shared" si="34"/>
        <v>28800YZZZM</v>
      </c>
      <c r="F729" t="s">
        <v>59</v>
      </c>
      <c r="G729">
        <v>1</v>
      </c>
      <c r="H729" t="s">
        <v>11</v>
      </c>
      <c r="I729" t="str">
        <f>("")</f>
        <v/>
      </c>
    </row>
    <row r="730" spans="1:9" x14ac:dyDescent="0.25">
      <c r="A730" t="s">
        <v>65</v>
      </c>
      <c r="B730" s="1" t="s">
        <v>53</v>
      </c>
      <c r="C730" t="s">
        <v>446</v>
      </c>
      <c r="D730" t="s">
        <v>448</v>
      </c>
      <c r="E730" t="str">
        <f t="shared" si="34"/>
        <v>28800YZZZM</v>
      </c>
      <c r="F730" t="s">
        <v>59</v>
      </c>
      <c r="G730">
        <v>1</v>
      </c>
      <c r="H730" t="s">
        <v>11</v>
      </c>
      <c r="I730" t="str">
        <f>("")</f>
        <v/>
      </c>
    </row>
    <row r="731" spans="1:9" x14ac:dyDescent="0.25">
      <c r="A731" t="s">
        <v>66</v>
      </c>
      <c r="B731" s="1" t="s">
        <v>53</v>
      </c>
      <c r="C731" t="s">
        <v>446</v>
      </c>
      <c r="D731" t="s">
        <v>448</v>
      </c>
      <c r="E731" t="str">
        <f t="shared" si="34"/>
        <v>28800YZZZM</v>
      </c>
      <c r="F731" t="s">
        <v>59</v>
      </c>
      <c r="G731">
        <v>1</v>
      </c>
      <c r="H731" t="s">
        <v>11</v>
      </c>
      <c r="I731" t="str">
        <f>("")</f>
        <v/>
      </c>
    </row>
    <row r="732" spans="1:9" x14ac:dyDescent="0.25">
      <c r="A732" t="s">
        <v>67</v>
      </c>
      <c r="B732" s="1" t="s">
        <v>53</v>
      </c>
      <c r="C732" t="s">
        <v>446</v>
      </c>
      <c r="D732" t="s">
        <v>448</v>
      </c>
      <c r="E732" t="str">
        <f t="shared" si="34"/>
        <v>28800YZZZM</v>
      </c>
      <c r="F732" t="s">
        <v>59</v>
      </c>
      <c r="G732">
        <v>1</v>
      </c>
      <c r="H732" t="s">
        <v>11</v>
      </c>
      <c r="I732" t="str">
        <f>("")</f>
        <v/>
      </c>
    </row>
    <row r="733" spans="1:9" x14ac:dyDescent="0.25">
      <c r="A733" t="s">
        <v>68</v>
      </c>
      <c r="B733" s="1" t="s">
        <v>53</v>
      </c>
      <c r="C733" t="s">
        <v>446</v>
      </c>
      <c r="D733" t="s">
        <v>448</v>
      </c>
      <c r="E733" t="str">
        <f t="shared" si="34"/>
        <v>28800YZZZM</v>
      </c>
      <c r="F733" t="s">
        <v>59</v>
      </c>
      <c r="G733">
        <v>1</v>
      </c>
      <c r="H733" t="s">
        <v>11</v>
      </c>
      <c r="I733" t="str">
        <f>("")</f>
        <v/>
      </c>
    </row>
    <row r="734" spans="1:9" x14ac:dyDescent="0.25">
      <c r="A734" t="s">
        <v>69</v>
      </c>
      <c r="B734" s="1" t="s">
        <v>53</v>
      </c>
      <c r="C734" t="s">
        <v>446</v>
      </c>
      <c r="D734" t="s">
        <v>448</v>
      </c>
      <c r="E734" t="str">
        <f t="shared" si="34"/>
        <v>28800YZZZM</v>
      </c>
      <c r="F734" t="s">
        <v>59</v>
      </c>
      <c r="G734">
        <v>1</v>
      </c>
      <c r="H734" t="s">
        <v>11</v>
      </c>
      <c r="I734" t="str">
        <f>("")</f>
        <v/>
      </c>
    </row>
    <row r="735" spans="1:9" x14ac:dyDescent="0.25">
      <c r="A735" t="s">
        <v>4</v>
      </c>
      <c r="B735" s="1" t="s">
        <v>27</v>
      </c>
      <c r="E735" t="s">
        <v>0</v>
      </c>
      <c r="F735" t="s">
        <v>1</v>
      </c>
      <c r="G735" t="s">
        <v>2</v>
      </c>
      <c r="H735" t="s">
        <v>3</v>
      </c>
      <c r="I735" t="s">
        <v>28</v>
      </c>
    </row>
    <row r="737" spans="5:7" x14ac:dyDescent="0.25">
      <c r="E737" t="s">
        <v>442</v>
      </c>
    </row>
    <row r="738" spans="5:7" x14ac:dyDescent="0.25">
      <c r="E738" t="s">
        <v>443</v>
      </c>
      <c r="G738" t="s">
        <v>25</v>
      </c>
    </row>
    <row r="740" spans="5:7" x14ac:dyDescent="0.25">
      <c r="E740" t="s">
        <v>444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plit_Per_Box_nr">
                <anchor moveWithCells="1" sizeWithCells="1">
                  <from>
                    <xdr:col>9</xdr:col>
                    <xdr:colOff>476250</xdr:colOff>
                    <xdr:row>3</xdr:row>
                    <xdr:rowOff>28575</xdr:rowOff>
                  </from>
                  <to>
                    <xdr:col>12</xdr:col>
                    <xdr:colOff>333375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FIC7130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VAN HOLLEBEKE</dc:creator>
  <cp:lastModifiedBy>Fred</cp:lastModifiedBy>
  <dcterms:created xsi:type="dcterms:W3CDTF">2019-12-04T13:38:47Z</dcterms:created>
  <dcterms:modified xsi:type="dcterms:W3CDTF">2019-12-24T09:14:31Z</dcterms:modified>
</cp:coreProperties>
</file>