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024"/>
  <workbookPr showInkAnnotation="0" autoCompressPictures="0"/>
  <bookViews>
    <workbookView xWindow="80" yWindow="0" windowWidth="25120" windowHeight="14580" tabRatio="500" activeTab="1"/>
  </bookViews>
  <sheets>
    <sheet name="Feuil1" sheetId="1" r:id="rId1"/>
    <sheet name="calcul paniers" sheetId="3" r:id="rId2"/>
    <sheet name="Feuil2" sheetId="2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7" i="1" l="1"/>
  <c r="F22" i="3"/>
  <c r="D43" i="3"/>
  <c r="D41" i="3"/>
  <c r="E21" i="3"/>
  <c r="G21" i="3"/>
  <c r="F41" i="3"/>
  <c r="G41" i="3"/>
  <c r="J41" i="3"/>
  <c r="D42" i="3"/>
  <c r="E22" i="3"/>
  <c r="G22" i="3"/>
  <c r="F42" i="3"/>
  <c r="G42" i="3"/>
  <c r="J42" i="3"/>
  <c r="E23" i="3"/>
  <c r="G23" i="3"/>
  <c r="F43" i="3"/>
  <c r="G43" i="3"/>
  <c r="J43" i="3"/>
  <c r="D44" i="3"/>
  <c r="E24" i="3"/>
  <c r="G24" i="3"/>
  <c r="F44" i="3"/>
  <c r="G44" i="3"/>
  <c r="J44" i="3"/>
  <c r="D45" i="3"/>
  <c r="E25" i="3"/>
  <c r="G25" i="3"/>
  <c r="F45" i="3"/>
  <c r="G45" i="3"/>
  <c r="J45" i="3"/>
  <c r="D46" i="3"/>
  <c r="E26" i="3"/>
  <c r="G26" i="3"/>
  <c r="F46" i="3"/>
  <c r="G46" i="3"/>
  <c r="J46" i="3"/>
  <c r="D47" i="3"/>
  <c r="E27" i="3"/>
  <c r="G27" i="3"/>
  <c r="F47" i="3"/>
  <c r="G47" i="3"/>
  <c r="J47" i="3"/>
  <c r="D40" i="3"/>
  <c r="E20" i="3"/>
  <c r="G20" i="3"/>
  <c r="F40" i="3"/>
  <c r="G40" i="3"/>
  <c r="J40" i="3"/>
  <c r="H41" i="3"/>
  <c r="H42" i="3"/>
  <c r="H43" i="3"/>
  <c r="H44" i="3"/>
  <c r="H45" i="3"/>
  <c r="H46" i="3"/>
  <c r="H47" i="3"/>
  <c r="H40" i="3"/>
  <c r="E23" i="1"/>
  <c r="E24" i="1"/>
  <c r="E25" i="1"/>
  <c r="E26" i="1"/>
  <c r="C41" i="3"/>
  <c r="E41" i="3"/>
  <c r="C42" i="3"/>
  <c r="E42" i="3"/>
  <c r="C43" i="3"/>
  <c r="E43" i="3"/>
  <c r="C44" i="3"/>
  <c r="E44" i="3"/>
  <c r="C45" i="3"/>
  <c r="E45" i="3"/>
  <c r="C46" i="3"/>
  <c r="E46" i="3"/>
  <c r="C47" i="3"/>
  <c r="E47" i="3"/>
  <c r="C40" i="3"/>
  <c r="E40" i="3"/>
  <c r="G19" i="3"/>
  <c r="F20" i="1"/>
  <c r="B27" i="3"/>
  <c r="D27" i="3"/>
  <c r="B23" i="3"/>
  <c r="D23" i="3"/>
  <c r="B24" i="3"/>
  <c r="D24" i="3"/>
  <c r="B25" i="3"/>
  <c r="D25" i="3"/>
  <c r="B26" i="3"/>
  <c r="D26" i="3"/>
  <c r="B22" i="3"/>
  <c r="D22" i="3"/>
  <c r="B21" i="3"/>
  <c r="D21" i="3"/>
  <c r="B20" i="3"/>
  <c r="D20" i="3"/>
  <c r="B19" i="3"/>
  <c r="D19" i="3"/>
  <c r="B18" i="3"/>
  <c r="D18" i="3"/>
  <c r="F21" i="1"/>
  <c r="H27" i="1"/>
  <c r="J27" i="3"/>
  <c r="I27" i="1"/>
  <c r="K27" i="3"/>
  <c r="L27" i="3"/>
  <c r="J18" i="3"/>
  <c r="J19" i="3"/>
  <c r="K19" i="3"/>
  <c r="L19" i="3"/>
  <c r="H20" i="1"/>
  <c r="J20" i="3"/>
  <c r="I20" i="1"/>
  <c r="K20" i="3"/>
  <c r="L20" i="3"/>
  <c r="H21" i="1"/>
  <c r="J21" i="3"/>
  <c r="I21" i="1"/>
  <c r="K21" i="3"/>
  <c r="L21" i="3"/>
  <c r="J22" i="3"/>
  <c r="K22" i="3"/>
  <c r="L22" i="3"/>
  <c r="J23" i="3"/>
  <c r="K23" i="3"/>
  <c r="L23" i="3"/>
  <c r="H24" i="1"/>
  <c r="J24" i="3"/>
  <c r="I24" i="1"/>
  <c r="K24" i="3"/>
  <c r="L24" i="3"/>
  <c r="H25" i="1"/>
  <c r="J25" i="3"/>
  <c r="I25" i="1"/>
  <c r="K25" i="3"/>
  <c r="L25" i="3"/>
  <c r="H26" i="1"/>
  <c r="J26" i="3"/>
  <c r="I26" i="1"/>
  <c r="K26" i="3"/>
  <c r="L26" i="3"/>
  <c r="K18" i="3"/>
  <c r="L18" i="3"/>
  <c r="F18" i="3"/>
  <c r="G18" i="3"/>
  <c r="H18" i="3"/>
  <c r="F21" i="3"/>
  <c r="F19" i="3"/>
  <c r="H19" i="3"/>
  <c r="F20" i="3"/>
  <c r="H20" i="3"/>
  <c r="H21" i="3"/>
  <c r="H22" i="3"/>
  <c r="F23" i="3"/>
  <c r="H23" i="3"/>
  <c r="F24" i="3"/>
  <c r="H24" i="3"/>
  <c r="F25" i="3"/>
  <c r="H25" i="3"/>
  <c r="F26" i="3"/>
  <c r="H26" i="3"/>
  <c r="F27" i="3"/>
  <c r="H27" i="3"/>
  <c r="I19" i="3"/>
  <c r="I20" i="3"/>
  <c r="I21" i="3"/>
  <c r="I22" i="3"/>
  <c r="I23" i="3"/>
  <c r="I24" i="3"/>
  <c r="I25" i="3"/>
  <c r="I26" i="3"/>
  <c r="I27" i="3"/>
  <c r="I18" i="3"/>
  <c r="E19" i="3"/>
  <c r="E18" i="3"/>
  <c r="C19" i="3"/>
  <c r="C20" i="3"/>
  <c r="C21" i="3"/>
  <c r="C22" i="3"/>
  <c r="C23" i="3"/>
  <c r="C24" i="1"/>
  <c r="C24" i="3"/>
  <c r="C25" i="3"/>
  <c r="C26" i="3"/>
  <c r="C27" i="3"/>
  <c r="C18" i="3"/>
  <c r="H23" i="1"/>
  <c r="E22" i="1"/>
  <c r="H22" i="1"/>
  <c r="E20" i="1"/>
  <c r="I22" i="1"/>
  <c r="I23" i="1"/>
  <c r="H19" i="1"/>
  <c r="I19" i="1"/>
  <c r="I18" i="1"/>
  <c r="H18" i="1"/>
  <c r="E18" i="1"/>
  <c r="E19" i="1"/>
  <c r="F22" i="1"/>
  <c r="F23" i="1"/>
  <c r="F24" i="1"/>
  <c r="F25" i="1"/>
  <c r="F26" i="1"/>
  <c r="F27" i="1"/>
  <c r="F19" i="1"/>
  <c r="F18" i="1"/>
  <c r="E21" i="1"/>
  <c r="C21" i="1"/>
  <c r="C22" i="1"/>
  <c r="C23" i="1"/>
  <c r="C25" i="1"/>
  <c r="C26" i="1"/>
  <c r="C27" i="1"/>
  <c r="C20" i="1"/>
  <c r="C19" i="1"/>
  <c r="C18" i="1"/>
</calcChain>
</file>

<file path=xl/sharedStrings.xml><?xml version="1.0" encoding="utf-8"?>
<sst xmlns="http://schemas.openxmlformats.org/spreadsheetml/2006/main" count="169" uniqueCount="113">
  <si>
    <t>CLUB à 100 licences en année N de référence</t>
  </si>
  <si>
    <t>N+1 = N+ 10% donc 110 licences à 28€ ( tarif normal ) et de la 111ème et plus à 20 euros.</t>
  </si>
  <si>
    <t>N+2 = N + 20% donc 120 licences à 28€.....................................121ème et plus à 20 euros.</t>
  </si>
  <si>
    <t>N+3 = N + 30% donc 130 licences à 28 € .......................................131ème et plus  20 euros.</t>
  </si>
  <si>
    <t>Nb de licences pratiquant dans le club</t>
  </si>
  <si>
    <t>Année 1</t>
  </si>
  <si>
    <t>Année 2</t>
  </si>
  <si>
    <t>Année 3</t>
  </si>
  <si>
    <t>tarif licence avant quota</t>
  </si>
  <si>
    <t>tarif licence remisée</t>
  </si>
  <si>
    <t>EXEMPLE</t>
  </si>
  <si>
    <t>TRANCHE 1</t>
  </si>
  <si>
    <t>N est entre 100 et 199</t>
  </si>
  <si>
    <t>N+10%</t>
  </si>
  <si>
    <t>N+20%</t>
  </si>
  <si>
    <t>N+30%</t>
  </si>
  <si>
    <t>TRANCHE 2</t>
  </si>
  <si>
    <t>N est entre 200 et 299</t>
  </si>
  <si>
    <t>TRANCHE 3</t>
  </si>
  <si>
    <t>N est entre 300 et 399</t>
  </si>
  <si>
    <t>TRANCHE 4</t>
  </si>
  <si>
    <t>N est entre 400 et 499</t>
  </si>
  <si>
    <t>TRANCHE 5</t>
  </si>
  <si>
    <t>N est supérieur à 500</t>
  </si>
  <si>
    <t>Simulations</t>
  </si>
  <si>
    <t>CluB</t>
  </si>
  <si>
    <t>NBR licences année N</t>
  </si>
  <si>
    <t>Prix licences 2015</t>
  </si>
  <si>
    <t>prix licences 2016</t>
  </si>
  <si>
    <t>Tranches</t>
  </si>
  <si>
    <t>Nbr réel de licences</t>
  </si>
  <si>
    <t>NBR LIC</t>
  </si>
  <si>
    <t xml:space="preserve">contrat 10% </t>
  </si>
  <si>
    <t>formule en clair</t>
  </si>
  <si>
    <t>par tranches</t>
  </si>
  <si>
    <t>Si NBR lic 2016 est sup à NBR lic 2015X1,10 alors Prix = NBR lice 2015X1,10 par le tarif Normal, plus le supplément à tarif reduit de la tranche N</t>
  </si>
  <si>
    <t>cela fonctionne bien jusqu'à la tranche des 400, mais plus après</t>
  </si>
  <si>
    <t>Base de calcul</t>
  </si>
  <si>
    <t>variable</t>
  </si>
  <si>
    <t>SANS contrat base 2015</t>
  </si>
  <si>
    <t xml:space="preserve">prix licences 2017 </t>
  </si>
  <si>
    <t xml:space="preserve">contrat 20% </t>
  </si>
  <si>
    <t>NBR lic</t>
  </si>
  <si>
    <t>Si NBR lic 2016 n'est pas sup à 2015X1,1, alors Tarif normal</t>
  </si>
  <si>
    <t>Le contrat ne concerne pas les plus de 500, seule l'augmentation de la licence réduite et le plafond relevé à 500 s'appliquent</t>
  </si>
  <si>
    <t>Commentaires</t>
  </si>
  <si>
    <t>Gain Club si contrat rempli, environ</t>
  </si>
  <si>
    <t>Gain Club</t>
  </si>
  <si>
    <t>FFS</t>
  </si>
  <si>
    <t>Le panier "fonds utilisation Club"</t>
  </si>
  <si>
    <t>pour tous les clubs dont le compte "licences" fait apparaître une augmentation, apreès déduction de l'augmentation de la licence réduite</t>
  </si>
  <si>
    <t>Un pannier est créé, à hauteur de 50% du reliquat. Ce panier sera utilisable pour:</t>
  </si>
  <si>
    <t>organiser une compétition régionale (championnat, coupe) à hauteur de 25% du panier</t>
  </si>
  <si>
    <t>Organiser une compétition nationale (coupe de France, maider…) à hauteur de 50% du panier</t>
  </si>
  <si>
    <t>acquerir une visibilité sur la boutique "label club" à hauteur de 25%</t>
  </si>
  <si>
    <t>sur l'année N+2, sur la base des produits N+1</t>
  </si>
  <si>
    <t>PRIX LICENCES 2016</t>
  </si>
  <si>
    <t>OPTION 1</t>
  </si>
  <si>
    <t>LICENCE SPORT 30</t>
  </si>
  <si>
    <t>LICENCE REDUITE 8</t>
  </si>
  <si>
    <t>des exemples</t>
  </si>
  <si>
    <t>VOTRE CAS PARTICULIER</t>
  </si>
  <si>
    <t>NBR  licences 2016</t>
  </si>
  <si>
    <t>COUT 2016</t>
  </si>
  <si>
    <t>PU LIC</t>
  </si>
  <si>
    <t>COUT 2015</t>
  </si>
  <si>
    <t>PANIER 1</t>
  </si>
  <si>
    <t>PANIER 2</t>
  </si>
  <si>
    <t>PANIER 3</t>
  </si>
  <si>
    <t>TRANCHE N</t>
  </si>
  <si>
    <t>Année N</t>
  </si>
  <si>
    <t>500 et plus</t>
  </si>
  <si>
    <t>moins de 100</t>
  </si>
  <si>
    <t>100 à 199</t>
  </si>
  <si>
    <t>200 à 299</t>
  </si>
  <si>
    <t>300 à 399</t>
  </si>
  <si>
    <t>400 à 499</t>
  </si>
  <si>
    <t>Tranche 0</t>
  </si>
  <si>
    <t>Tranche 1</t>
  </si>
  <si>
    <t>Tranche 2</t>
  </si>
  <si>
    <t>Tranche 3</t>
  </si>
  <si>
    <t>Tranche 4</t>
  </si>
  <si>
    <t>Tranche 5</t>
  </si>
  <si>
    <t>N=2014</t>
  </si>
  <si>
    <t>NBR licences 2014</t>
  </si>
  <si>
    <t>Prix licences</t>
  </si>
  <si>
    <t>Tranche 2014</t>
  </si>
  <si>
    <t>Coeff Du Contrat de 3 ans</t>
  </si>
  <si>
    <t>Licences 2015</t>
  </si>
  <si>
    <t>Tarif 2015</t>
  </si>
  <si>
    <t>Licences 2016</t>
  </si>
  <si>
    <t>Tarif 2016</t>
  </si>
  <si>
    <t>Licences 2017</t>
  </si>
  <si>
    <t>Tarif 2017</t>
  </si>
  <si>
    <t>a</t>
  </si>
  <si>
    <t>b</t>
  </si>
  <si>
    <t>c</t>
  </si>
  <si>
    <t>d</t>
  </si>
  <si>
    <t>e</t>
  </si>
  <si>
    <t>f</t>
  </si>
  <si>
    <t>tableau A</t>
  </si>
  <si>
    <t>Tarif remisé</t>
  </si>
  <si>
    <t>le nombre de licences 2014, en 1 permet de déterminer la tranche, en 2, à partir du tableau en A, et le montant de la licence remisée en 3</t>
  </si>
  <si>
    <t>Le contrat de progrès est assorti d'un coefficient de progression (en 4) qui sera appliqué aux différentes années (2015, 2016,2017) pour le calcul de la prime licence à payer</t>
  </si>
  <si>
    <t>la formule du contrat est la suivante:</t>
  </si>
  <si>
    <t>N+1</t>
  </si>
  <si>
    <t>N+2</t>
  </si>
  <si>
    <t>N+3</t>
  </si>
  <si>
    <t>si en N+1 le nombre de licences est supérieur de 4 (coefficient du contrat), alors le tarif remisé 3 correspondant à la tranche 2 est appliqué pour toutes les licences à partir du seuil 1*4</t>
  </si>
  <si>
    <t>ex, en 2014, le nbr de licence est de 110, qui correspond à la tranche 1 et au tarif 20,00, on appliquer ce traif remisé à compter de la 122 ème licence (soit 110*1,1=121) en 2015</t>
  </si>
  <si>
    <t>En 2016, le tarif sera calculé en appliquant le coeff X2, sur le nombre de licences 2016, qui modifiera donc le seuil de déclenchement du tarif remisé, qui lui reste fixe sur les 3 ans</t>
  </si>
  <si>
    <t>En 2017, le traif sera calculé en appliquant le coeffX3, sur le nombre de licences 2017, qui modifiera donc le seuil de déclenchement du tarif remisé</t>
  </si>
  <si>
    <t>ma calculette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</si>
</sst>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[$€-40C];[Red]\-#,##0.00\ [$€-40C]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40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double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3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1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2" xfId="0" applyFont="1" applyBorder="1"/>
    <xf numFmtId="0" fontId="0" fillId="0" borderId="3" xfId="0" applyBorder="1" applyAlignment="1">
      <alignment horizontal="center" vertical="center" wrapText="1"/>
    </xf>
    <xf numFmtId="0" fontId="0" fillId="0" borderId="4" xfId="0" applyFont="1" applyBorder="1"/>
    <xf numFmtId="0" fontId="0" fillId="0" borderId="5" xfId="0" applyFont="1" applyBorder="1" applyAlignment="1">
      <alignment horizontal="center"/>
    </xf>
    <xf numFmtId="0" fontId="0" fillId="0" borderId="5" xfId="0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/>
    </xf>
    <xf numFmtId="0" fontId="0" fillId="0" borderId="6" xfId="0" applyBorder="1"/>
    <xf numFmtId="0" fontId="0" fillId="0" borderId="7" xfId="0" applyFont="1" applyBorder="1"/>
    <xf numFmtId="0" fontId="0" fillId="0" borderId="8" xfId="0" applyFont="1" applyBorder="1" applyAlignment="1">
      <alignment horizontal="center"/>
    </xf>
    <xf numFmtId="0" fontId="0" fillId="2" borderId="8" xfId="0" applyFill="1" applyBorder="1"/>
    <xf numFmtId="164" fontId="0" fillId="0" borderId="8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5" xfId="0" applyFont="1" applyBorder="1" applyAlignment="1">
      <alignment horizontal="center" vertical="center"/>
    </xf>
    <xf numFmtId="164" fontId="0" fillId="0" borderId="0" xfId="0" applyNumberFormat="1"/>
    <xf numFmtId="0" fontId="0" fillId="0" borderId="10" xfId="0" applyBorder="1" applyAlignment="1">
      <alignment horizontal="center" vertical="center" wrapText="1"/>
    </xf>
    <xf numFmtId="0" fontId="0" fillId="0" borderId="11" xfId="0" applyFont="1" applyBorder="1"/>
    <xf numFmtId="0" fontId="0" fillId="0" borderId="12" xfId="0" applyFont="1" applyBorder="1"/>
    <xf numFmtId="44" fontId="0" fillId="3" borderId="0" xfId="1" applyFont="1" applyFill="1"/>
    <xf numFmtId="0" fontId="0" fillId="4" borderId="0" xfId="0" applyNumberFormat="1" applyFill="1"/>
    <xf numFmtId="0" fontId="0" fillId="4" borderId="0" xfId="1" applyNumberFormat="1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44" fontId="0" fillId="0" borderId="0" xfId="1" applyFont="1"/>
    <xf numFmtId="44" fontId="0" fillId="5" borderId="0" xfId="1" applyFont="1" applyFill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0" fillId="4" borderId="0" xfId="0" applyFill="1" applyAlignment="1">
      <alignment horizontal="center" vertical="center"/>
    </xf>
    <xf numFmtId="0" fontId="6" fillId="0" borderId="0" xfId="0" applyFont="1"/>
    <xf numFmtId="44" fontId="0" fillId="0" borderId="0" xfId="0" applyNumberFormat="1"/>
    <xf numFmtId="44" fontId="6" fillId="0" borderId="0" xfId="0" applyNumberFormat="1" applyFont="1"/>
    <xf numFmtId="0" fontId="0" fillId="4" borderId="0" xfId="1" quotePrefix="1" applyNumberFormat="1" applyFont="1" applyFill="1"/>
    <xf numFmtId="0" fontId="0" fillId="4" borderId="0" xfId="0" applyNumberFormat="1" applyFill="1" applyBorder="1"/>
    <xf numFmtId="44" fontId="0" fillId="0" borderId="0" xfId="1" applyFont="1" applyBorder="1"/>
    <xf numFmtId="164" fontId="0" fillId="3" borderId="13" xfId="0" applyNumberFormat="1" applyFill="1" applyBorder="1"/>
    <xf numFmtId="0" fontId="0" fillId="4" borderId="14" xfId="0" applyNumberFormat="1" applyFill="1" applyBorder="1"/>
    <xf numFmtId="44" fontId="0" fillId="0" borderId="14" xfId="1" applyFont="1" applyBorder="1"/>
    <xf numFmtId="164" fontId="0" fillId="0" borderId="15" xfId="0" applyNumberFormat="1" applyBorder="1"/>
    <xf numFmtId="164" fontId="0" fillId="3" borderId="16" xfId="0" applyNumberFormat="1" applyFill="1" applyBorder="1"/>
    <xf numFmtId="164" fontId="0" fillId="0" borderId="17" xfId="0" applyNumberFormat="1" applyBorder="1"/>
    <xf numFmtId="44" fontId="0" fillId="3" borderId="18" xfId="1" applyFont="1" applyFill="1" applyBorder="1"/>
    <xf numFmtId="0" fontId="0" fillId="4" borderId="19" xfId="1" applyNumberFormat="1" applyFont="1" applyFill="1" applyBorder="1"/>
    <xf numFmtId="0" fontId="0" fillId="0" borderId="21" xfId="0" applyBorder="1"/>
    <xf numFmtId="0" fontId="0" fillId="4" borderId="22" xfId="0" applyFill="1" applyBorder="1" applyAlignment="1">
      <alignment horizontal="center" vertical="center"/>
    </xf>
    <xf numFmtId="44" fontId="0" fillId="3" borderId="22" xfId="1" applyFont="1" applyFill="1" applyBorder="1"/>
    <xf numFmtId="0" fontId="0" fillId="4" borderId="22" xfId="1" applyNumberFormat="1" applyFont="1" applyFill="1" applyBorder="1"/>
    <xf numFmtId="44" fontId="0" fillId="5" borderId="22" xfId="1" applyFont="1" applyFill="1" applyBorder="1"/>
    <xf numFmtId="44" fontId="0" fillId="3" borderId="23" xfId="1" applyFont="1" applyFill="1" applyBorder="1"/>
    <xf numFmtId="0" fontId="0" fillId="0" borderId="24" xfId="0" applyBorder="1"/>
    <xf numFmtId="0" fontId="0" fillId="4" borderId="0" xfId="0" applyFill="1" applyBorder="1" applyAlignment="1">
      <alignment horizontal="center" vertical="center"/>
    </xf>
    <xf numFmtId="44" fontId="0" fillId="3" borderId="0" xfId="1" applyFont="1" applyFill="1" applyBorder="1"/>
    <xf numFmtId="0" fontId="0" fillId="4" borderId="0" xfId="1" applyNumberFormat="1" applyFont="1" applyFill="1" applyBorder="1"/>
    <xf numFmtId="44" fontId="0" fillId="5" borderId="0" xfId="1" applyFont="1" applyFill="1" applyBorder="1"/>
    <xf numFmtId="44" fontId="0" fillId="3" borderId="25" xfId="1" applyFont="1" applyFill="1" applyBorder="1"/>
    <xf numFmtId="0" fontId="0" fillId="0" borderId="26" xfId="0" applyBorder="1"/>
    <xf numFmtId="0" fontId="0" fillId="4" borderId="27" xfId="0" applyFill="1" applyBorder="1" applyAlignment="1">
      <alignment horizontal="center" vertical="center"/>
    </xf>
    <xf numFmtId="44" fontId="0" fillId="3" borderId="27" xfId="1" applyFont="1" applyFill="1" applyBorder="1"/>
    <xf numFmtId="0" fontId="0" fillId="4" borderId="27" xfId="1" applyNumberFormat="1" applyFont="1" applyFill="1" applyBorder="1"/>
    <xf numFmtId="44" fontId="0" fillId="5" borderId="27" xfId="1" applyFont="1" applyFill="1" applyBorder="1"/>
    <xf numFmtId="44" fontId="0" fillId="3" borderId="28" xfId="1" applyFont="1" applyFill="1" applyBorder="1"/>
    <xf numFmtId="0" fontId="0" fillId="0" borderId="24" xfId="0" applyBorder="1" applyAlignment="1">
      <alignment horizontal="center" wrapText="1"/>
    </xf>
    <xf numFmtId="0" fontId="0" fillId="0" borderId="0" xfId="0" applyAlignment="1">
      <alignment horizontal="center" wrapText="1"/>
    </xf>
    <xf numFmtId="164" fontId="0" fillId="3" borderId="0" xfId="0" applyNumberFormat="1" applyFill="1" applyBorder="1"/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10" fontId="0" fillId="3" borderId="0" xfId="2" applyNumberFormat="1" applyFont="1" applyFill="1"/>
    <xf numFmtId="10" fontId="0" fillId="5" borderId="0" xfId="2" applyNumberFormat="1" applyFont="1" applyFill="1"/>
    <xf numFmtId="10" fontId="0" fillId="5" borderId="0" xfId="2" applyNumberFormat="1" applyFont="1" applyFill="1" applyBorder="1"/>
    <xf numFmtId="164" fontId="0" fillId="3" borderId="22" xfId="0" applyNumberFormat="1" applyFill="1" applyBorder="1"/>
    <xf numFmtId="0" fontId="0" fillId="4" borderId="22" xfId="0" applyNumberFormat="1" applyFill="1" applyBorder="1"/>
    <xf numFmtId="10" fontId="0" fillId="5" borderId="22" xfId="2" applyNumberFormat="1" applyFont="1" applyFill="1" applyBorder="1"/>
    <xf numFmtId="10" fontId="0" fillId="5" borderId="23" xfId="2" applyNumberFormat="1" applyFont="1" applyFill="1" applyBorder="1"/>
    <xf numFmtId="10" fontId="0" fillId="5" borderId="25" xfId="2" applyNumberFormat="1" applyFont="1" applyFill="1" applyBorder="1"/>
    <xf numFmtId="164" fontId="0" fillId="3" borderId="27" xfId="0" applyNumberFormat="1" applyFill="1" applyBorder="1"/>
    <xf numFmtId="0" fontId="0" fillId="4" borderId="27" xfId="0" applyNumberFormat="1" applyFill="1" applyBorder="1"/>
    <xf numFmtId="10" fontId="0" fillId="5" borderId="27" xfId="2" applyNumberFormat="1" applyFont="1" applyFill="1" applyBorder="1"/>
    <xf numFmtId="10" fontId="0" fillId="5" borderId="28" xfId="2" applyNumberFormat="1" applyFont="1" applyFill="1" applyBorder="1"/>
    <xf numFmtId="10" fontId="0" fillId="0" borderId="0" xfId="2" applyNumberFormat="1" applyFont="1" applyFill="1" applyBorder="1"/>
    <xf numFmtId="0" fontId="2" fillId="0" borderId="0" xfId="0" applyFont="1"/>
    <xf numFmtId="44" fontId="0" fillId="5" borderId="19" xfId="1" applyFont="1" applyFill="1" applyBorder="1"/>
    <xf numFmtId="164" fontId="0" fillId="3" borderId="20" xfId="0" applyNumberFormat="1" applyFill="1" applyBorder="1"/>
    <xf numFmtId="0" fontId="2" fillId="0" borderId="0" xfId="0" applyFont="1" applyAlignment="1">
      <alignment vertical="center"/>
    </xf>
    <xf numFmtId="0" fontId="0" fillId="8" borderId="29" xfId="0" applyFill="1" applyBorder="1"/>
    <xf numFmtId="0" fontId="0" fillId="7" borderId="30" xfId="0" applyFill="1" applyBorder="1"/>
    <xf numFmtId="0" fontId="0" fillId="0" borderId="3" xfId="0" applyBorder="1"/>
    <xf numFmtId="0" fontId="0" fillId="3" borderId="31" xfId="0" applyFill="1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9" borderId="35" xfId="0" applyFill="1" applyBorder="1"/>
    <xf numFmtId="0" fontId="0" fillId="10" borderId="31" xfId="0" applyFill="1" applyBorder="1"/>
    <xf numFmtId="0" fontId="0" fillId="11" borderId="35" xfId="0" applyFill="1" applyBorder="1"/>
    <xf numFmtId="0" fontId="0" fillId="0" borderId="22" xfId="0" applyBorder="1"/>
    <xf numFmtId="44" fontId="0" fillId="0" borderId="22" xfId="1" applyFont="1" applyBorder="1"/>
    <xf numFmtId="44" fontId="0" fillId="0" borderId="22" xfId="0" applyNumberFormat="1" applyBorder="1"/>
    <xf numFmtId="0" fontId="0" fillId="0" borderId="22" xfId="0" applyBorder="1" applyAlignment="1">
      <alignment horizontal="center"/>
    </xf>
    <xf numFmtId="0" fontId="0" fillId="0" borderId="23" xfId="0" applyBorder="1"/>
    <xf numFmtId="0" fontId="0" fillId="0" borderId="0" xfId="0" applyBorder="1"/>
    <xf numFmtId="0" fontId="2" fillId="0" borderId="0" xfId="0" applyFont="1" applyBorder="1"/>
    <xf numFmtId="0" fontId="0" fillId="0" borderId="25" xfId="0" applyBorder="1"/>
    <xf numFmtId="0" fontId="0" fillId="0" borderId="0" xfId="0" applyBorder="1" applyAlignment="1">
      <alignment horizontal="center"/>
    </xf>
    <xf numFmtId="0" fontId="0" fillId="0" borderId="36" xfId="0" applyBorder="1"/>
    <xf numFmtId="0" fontId="0" fillId="0" borderId="37" xfId="0" applyBorder="1"/>
    <xf numFmtId="0" fontId="0" fillId="4" borderId="0" xfId="0" applyFill="1" applyBorder="1"/>
    <xf numFmtId="0" fontId="0" fillId="13" borderId="0" xfId="0" applyFill="1" applyBorder="1"/>
    <xf numFmtId="9" fontId="0" fillId="6" borderId="0" xfId="0" applyNumberFormat="1" applyFill="1" applyBorder="1" applyAlignment="1">
      <alignment horizontal="center"/>
    </xf>
    <xf numFmtId="0" fontId="0" fillId="12" borderId="38" xfId="0" applyFill="1" applyBorder="1"/>
    <xf numFmtId="0" fontId="2" fillId="0" borderId="0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9" xfId="0" applyBorder="1"/>
    <xf numFmtId="0" fontId="0" fillId="0" borderId="27" xfId="0" applyBorder="1"/>
    <xf numFmtId="0" fontId="0" fillId="0" borderId="28" xfId="0" applyBorder="1"/>
  </cellXfs>
  <cellStyles count="33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30"/>
  <sheetViews>
    <sheetView topLeftCell="A7" workbookViewId="0">
      <selection activeCell="E30" sqref="E30"/>
    </sheetView>
  </sheetViews>
  <sheetFormatPr baseColWidth="10" defaultRowHeight="15" x14ac:dyDescent="0"/>
  <cols>
    <col min="1" max="2" width="19.83203125" customWidth="1"/>
    <col min="3" max="3" width="19.5" customWidth="1"/>
    <col min="4" max="4" width="7.33203125" customWidth="1"/>
    <col min="5" max="5" width="15.33203125" customWidth="1"/>
    <col min="6" max="6" width="17" customWidth="1"/>
    <col min="7" max="7" width="8.1640625" customWidth="1"/>
    <col min="8" max="8" width="15.6640625" customWidth="1"/>
    <col min="9" max="9" width="15.1640625" customWidth="1"/>
  </cols>
  <sheetData>
    <row r="3" spans="1:16" ht="16" thickBot="1"/>
    <row r="4" spans="1:16" ht="46" thickTop="1">
      <c r="A4" s="1"/>
      <c r="B4" s="21"/>
      <c r="C4" s="2" t="s">
        <v>4</v>
      </c>
      <c r="D4" s="2"/>
      <c r="E4" s="2" t="s">
        <v>5</v>
      </c>
      <c r="F4" s="2" t="s">
        <v>6</v>
      </c>
      <c r="G4" s="2"/>
      <c r="H4" s="2" t="s">
        <v>7</v>
      </c>
      <c r="I4" s="2" t="s">
        <v>8</v>
      </c>
      <c r="J4" s="2" t="s">
        <v>9</v>
      </c>
      <c r="K4" s="2"/>
      <c r="L4" s="3"/>
      <c r="M4" s="4" t="s">
        <v>10</v>
      </c>
      <c r="N4" s="3"/>
      <c r="O4" s="3"/>
      <c r="P4" s="5"/>
    </row>
    <row r="5" spans="1:16">
      <c r="A5" s="6" t="s">
        <v>11</v>
      </c>
      <c r="B5" s="22"/>
      <c r="C5" s="7" t="s">
        <v>12</v>
      </c>
      <c r="D5" s="7"/>
      <c r="E5" s="8" t="s">
        <v>13</v>
      </c>
      <c r="F5" s="8" t="s">
        <v>14</v>
      </c>
      <c r="G5" s="19"/>
      <c r="H5" s="8" t="s">
        <v>15</v>
      </c>
      <c r="I5" s="9">
        <v>28</v>
      </c>
      <c r="J5" s="10">
        <v>20</v>
      </c>
      <c r="K5" s="10"/>
      <c r="L5" t="s">
        <v>0</v>
      </c>
    </row>
    <row r="6" spans="1:16">
      <c r="A6" s="6" t="s">
        <v>16</v>
      </c>
      <c r="B6" s="22"/>
      <c r="C6" s="7" t="s">
        <v>17</v>
      </c>
      <c r="D6" s="7"/>
      <c r="E6" s="8"/>
      <c r="F6" s="8"/>
      <c r="G6" s="19"/>
      <c r="H6" s="8"/>
      <c r="I6" s="9"/>
      <c r="J6" s="10">
        <v>17</v>
      </c>
      <c r="K6" s="10"/>
      <c r="L6" t="s">
        <v>1</v>
      </c>
    </row>
    <row r="7" spans="1:16">
      <c r="A7" s="6" t="s">
        <v>18</v>
      </c>
      <c r="B7" s="22"/>
      <c r="C7" s="7" t="s">
        <v>19</v>
      </c>
      <c r="D7" s="7"/>
      <c r="E7" s="8"/>
      <c r="F7" s="8"/>
      <c r="G7" s="19"/>
      <c r="H7" s="8"/>
      <c r="I7" s="9"/>
      <c r="J7" s="10">
        <v>14</v>
      </c>
      <c r="K7" s="10"/>
      <c r="L7" t="s">
        <v>2</v>
      </c>
    </row>
    <row r="8" spans="1:16">
      <c r="A8" s="6" t="s">
        <v>20</v>
      </c>
      <c r="B8" s="22"/>
      <c r="C8" s="7" t="s">
        <v>21</v>
      </c>
      <c r="D8" s="7"/>
      <c r="E8" s="8"/>
      <c r="F8" s="8"/>
      <c r="G8" s="19"/>
      <c r="H8" s="8"/>
      <c r="I8" s="9"/>
      <c r="J8" s="10">
        <v>12</v>
      </c>
      <c r="K8" s="10"/>
      <c r="L8" t="s">
        <v>3</v>
      </c>
    </row>
    <row r="9" spans="1:16" ht="16" thickBot="1">
      <c r="A9" s="12" t="s">
        <v>22</v>
      </c>
      <c r="B9" s="23"/>
      <c r="C9" s="13" t="s">
        <v>23</v>
      </c>
      <c r="D9" s="13"/>
      <c r="E9" s="14"/>
      <c r="F9" s="14"/>
      <c r="G9" s="14"/>
      <c r="H9" s="14"/>
      <c r="I9" s="15"/>
      <c r="J9" s="16">
        <v>8</v>
      </c>
      <c r="K9" s="16"/>
      <c r="L9" s="17"/>
      <c r="M9" s="17"/>
      <c r="N9" s="17"/>
      <c r="O9" s="17"/>
      <c r="P9" s="18"/>
    </row>
    <row r="10" spans="1:16" ht="16" thickTop="1"/>
    <row r="12" spans="1:16">
      <c r="C12" s="31" t="s">
        <v>33</v>
      </c>
      <c r="E12" t="s">
        <v>34</v>
      </c>
    </row>
    <row r="13" spans="1:16">
      <c r="A13" t="s">
        <v>24</v>
      </c>
      <c r="B13" s="32" t="s">
        <v>35</v>
      </c>
      <c r="C13" s="32"/>
      <c r="D13" s="32"/>
      <c r="E13" s="32"/>
      <c r="F13" s="32"/>
      <c r="G13" s="32"/>
      <c r="H13" s="32"/>
      <c r="I13" s="32"/>
      <c r="J13" s="32"/>
    </row>
    <row r="14" spans="1:16">
      <c r="B14" t="s">
        <v>43</v>
      </c>
    </row>
    <row r="15" spans="1:16">
      <c r="A15" t="s">
        <v>29</v>
      </c>
    </row>
    <row r="16" spans="1:16">
      <c r="A16" t="s">
        <v>25</v>
      </c>
      <c r="B16" t="s">
        <v>37</v>
      </c>
      <c r="E16" s="28" t="s">
        <v>28</v>
      </c>
      <c r="F16" s="28"/>
      <c r="G16" s="27"/>
      <c r="H16" s="28" t="s">
        <v>40</v>
      </c>
      <c r="I16" s="28"/>
    </row>
    <row r="17" spans="1:11" ht="16" thickBot="1">
      <c r="A17" t="s">
        <v>26</v>
      </c>
      <c r="B17" t="s">
        <v>30</v>
      </c>
      <c r="C17" t="s">
        <v>27</v>
      </c>
      <c r="D17" t="s">
        <v>31</v>
      </c>
      <c r="E17" t="s">
        <v>32</v>
      </c>
      <c r="F17" t="s">
        <v>39</v>
      </c>
      <c r="G17" t="s">
        <v>42</v>
      </c>
      <c r="H17" s="34" t="s">
        <v>41</v>
      </c>
      <c r="I17" s="34" t="s">
        <v>39</v>
      </c>
    </row>
    <row r="18" spans="1:11" ht="16" thickTop="1">
      <c r="A18">
        <v>100</v>
      </c>
      <c r="B18" s="33">
        <v>115</v>
      </c>
      <c r="C18" s="40">
        <f>$I$5*B18</f>
        <v>3220</v>
      </c>
      <c r="D18" s="41">
        <v>130</v>
      </c>
      <c r="E18" s="42">
        <f>IF(D18&gt;(B18*1.1),(B18*$I$5)+(D18-B18)*J5,D18*$I$5)</f>
        <v>3520</v>
      </c>
      <c r="F18" s="43">
        <f>D18*$I$5</f>
        <v>3640</v>
      </c>
      <c r="G18" s="25">
        <v>150</v>
      </c>
      <c r="H18" s="36">
        <f>IF(G18&gt;(B18*1.2),(B18*$I$5)+(G18-B18)*J5,G18*$I$5)</f>
        <v>3920</v>
      </c>
      <c r="I18" s="20">
        <f>G18*$I$5</f>
        <v>4200</v>
      </c>
    </row>
    <row r="19" spans="1:11">
      <c r="A19">
        <v>200</v>
      </c>
      <c r="B19" s="33">
        <v>220</v>
      </c>
      <c r="C19" s="44">
        <f>$I$5*B19</f>
        <v>6160</v>
      </c>
      <c r="D19" s="38">
        <v>250</v>
      </c>
      <c r="E19" s="39">
        <f>IF(D19&gt;(B19*1.1),(B19*$I$5)+(D19-B19)*J6,D19*$I$5)</f>
        <v>6670</v>
      </c>
      <c r="F19" s="45">
        <f t="shared" ref="F19:F20" si="0">D19*$I$5</f>
        <v>7000</v>
      </c>
      <c r="G19" s="25">
        <v>270</v>
      </c>
      <c r="H19" s="36">
        <f t="shared" ref="H19:H27" si="1">IF(G19&gt;(B19*1.2),(B19*$I$5)+(G19-B19)*J6,G19*$I$5)</f>
        <v>7010</v>
      </c>
      <c r="I19" s="20">
        <f t="shared" ref="I19:I27" si="2">G19*$I$5</f>
        <v>7560</v>
      </c>
    </row>
    <row r="20" spans="1:11" ht="16" thickBot="1">
      <c r="A20" s="85">
        <v>300</v>
      </c>
      <c r="B20" s="33">
        <v>334</v>
      </c>
      <c r="C20" s="46">
        <f>$I$5*300+(B20-300)*6</f>
        <v>8604</v>
      </c>
      <c r="D20" s="47">
        <v>370</v>
      </c>
      <c r="E20" s="86">
        <f>IF(D20&gt;(B20*1.1),(B20*$I$5)+(D20-B20)*J7,D20*$I$5)</f>
        <v>9856</v>
      </c>
      <c r="F20" s="87">
        <f>$I$5*300+(D20-300)*6</f>
        <v>8820</v>
      </c>
      <c r="G20" s="25">
        <v>400</v>
      </c>
      <c r="H20" s="36">
        <f t="shared" si="1"/>
        <v>11200</v>
      </c>
      <c r="I20" s="20">
        <f t="shared" si="2"/>
        <v>11200</v>
      </c>
    </row>
    <row r="21" spans="1:11" ht="17" thickTop="1" thickBot="1">
      <c r="A21">
        <v>400</v>
      </c>
      <c r="B21" s="33">
        <v>416</v>
      </c>
      <c r="C21" s="24">
        <f t="shared" ref="C21:C27" si="3">$I$5*300+(B21-300)*6</f>
        <v>9096</v>
      </c>
      <c r="D21" s="26">
        <v>480</v>
      </c>
      <c r="E21" s="30">
        <f>IF(D21&gt;(B21*1.1),(B21*$I$5)+(D21-B21)*J8,D21*$I$5)</f>
        <v>12416</v>
      </c>
      <c r="F21" s="24">
        <f>$I$5*300+(D21-300)*6</f>
        <v>9480</v>
      </c>
      <c r="G21" s="37">
        <v>550</v>
      </c>
      <c r="H21" s="36">
        <f t="shared" si="1"/>
        <v>13256</v>
      </c>
      <c r="I21" s="24">
        <f>$I$5*300+(G21-300)*6</f>
        <v>9900</v>
      </c>
    </row>
    <row r="22" spans="1:11" ht="16" thickTop="1">
      <c r="A22" s="48">
        <v>500</v>
      </c>
      <c r="B22" s="49">
        <v>555</v>
      </c>
      <c r="C22" s="50">
        <f t="shared" si="3"/>
        <v>9930</v>
      </c>
      <c r="D22" s="51">
        <v>590</v>
      </c>
      <c r="E22" s="52">
        <f>(500*$I$5)+(D22-500)*$J$9</f>
        <v>14720</v>
      </c>
      <c r="F22" s="50">
        <f t="shared" ref="F22:F27" si="4">$I$5*300+(D22-300)*6</f>
        <v>10140</v>
      </c>
      <c r="G22" s="51">
        <v>610</v>
      </c>
      <c r="H22" s="52">
        <f>(500*$I$5)+(G22-500)*$J$9</f>
        <v>14880</v>
      </c>
      <c r="I22" s="53">
        <f t="shared" ref="I22:I27" si="5">$I$5*300+(G22-300)*6</f>
        <v>10260</v>
      </c>
      <c r="J22" s="66" t="s">
        <v>44</v>
      </c>
      <c r="K22" s="67"/>
    </row>
    <row r="23" spans="1:11">
      <c r="A23" s="54">
        <v>600</v>
      </c>
      <c r="B23" s="55">
        <v>630</v>
      </c>
      <c r="C23" s="56">
        <f t="shared" si="3"/>
        <v>10380</v>
      </c>
      <c r="D23" s="57">
        <v>690</v>
      </c>
      <c r="E23" s="58">
        <f t="shared" ref="E23:E27" si="6">(500*$I$5)+(D23-500)*$J$9</f>
        <v>15520</v>
      </c>
      <c r="F23" s="56">
        <f t="shared" si="4"/>
        <v>10740</v>
      </c>
      <c r="G23" s="57">
        <v>800</v>
      </c>
      <c r="H23" s="58">
        <f t="shared" ref="H23:H27" si="7">(500*$I$5)+(G23-500)*$J$9</f>
        <v>16400</v>
      </c>
      <c r="I23" s="59">
        <f t="shared" si="5"/>
        <v>11400</v>
      </c>
      <c r="J23" s="66"/>
      <c r="K23" s="67"/>
    </row>
    <row r="24" spans="1:11">
      <c r="A24" s="54">
        <v>700</v>
      </c>
      <c r="B24" s="55">
        <v>750</v>
      </c>
      <c r="C24" s="56">
        <f t="shared" si="3"/>
        <v>11100</v>
      </c>
      <c r="D24" s="57">
        <v>830</v>
      </c>
      <c r="E24" s="58">
        <f t="shared" si="6"/>
        <v>16640</v>
      </c>
      <c r="F24" s="56">
        <f t="shared" si="4"/>
        <v>11580</v>
      </c>
      <c r="G24" s="57">
        <v>950</v>
      </c>
      <c r="H24" s="58">
        <f t="shared" si="7"/>
        <v>17600</v>
      </c>
      <c r="I24" s="59">
        <f t="shared" si="5"/>
        <v>12300</v>
      </c>
      <c r="J24" s="66"/>
      <c r="K24" s="67"/>
    </row>
    <row r="25" spans="1:11">
      <c r="A25" s="54">
        <v>800</v>
      </c>
      <c r="B25" s="55">
        <v>810</v>
      </c>
      <c r="C25" s="56">
        <f t="shared" si="3"/>
        <v>11460</v>
      </c>
      <c r="D25" s="57">
        <v>910</v>
      </c>
      <c r="E25" s="58">
        <f t="shared" si="6"/>
        <v>17280</v>
      </c>
      <c r="F25" s="56">
        <f t="shared" si="4"/>
        <v>12060</v>
      </c>
      <c r="G25" s="57">
        <v>1000</v>
      </c>
      <c r="H25" s="58">
        <f t="shared" si="7"/>
        <v>18000</v>
      </c>
      <c r="I25" s="59">
        <f t="shared" si="5"/>
        <v>12600</v>
      </c>
      <c r="J25" s="66"/>
      <c r="K25" s="67"/>
    </row>
    <row r="26" spans="1:11">
      <c r="A26" s="54">
        <v>900</v>
      </c>
      <c r="B26" s="55">
        <v>918</v>
      </c>
      <c r="C26" s="56">
        <f t="shared" si="3"/>
        <v>12108</v>
      </c>
      <c r="D26" s="57">
        <v>1000</v>
      </c>
      <c r="E26" s="58">
        <f t="shared" si="6"/>
        <v>18000</v>
      </c>
      <c r="F26" s="56">
        <f t="shared" si="4"/>
        <v>12600</v>
      </c>
      <c r="G26" s="57">
        <v>1200</v>
      </c>
      <c r="H26" s="58">
        <f t="shared" si="7"/>
        <v>19600</v>
      </c>
      <c r="I26" s="59">
        <f t="shared" si="5"/>
        <v>13800</v>
      </c>
      <c r="J26" s="66"/>
      <c r="K26" s="67"/>
    </row>
    <row r="27" spans="1:11" ht="16" thickBot="1">
      <c r="A27" s="60">
        <v>1000</v>
      </c>
      <c r="B27" s="61">
        <v>1130</v>
      </c>
      <c r="C27" s="62">
        <f t="shared" si="3"/>
        <v>13380</v>
      </c>
      <c r="D27" s="63">
        <v>1200</v>
      </c>
      <c r="E27" s="64">
        <f>(500*$I$5)+(D27-500)*$J$9</f>
        <v>19600</v>
      </c>
      <c r="F27" s="62">
        <f t="shared" si="4"/>
        <v>13800</v>
      </c>
      <c r="G27" s="63">
        <v>1400</v>
      </c>
      <c r="H27" s="64">
        <f t="shared" si="7"/>
        <v>21200</v>
      </c>
      <c r="I27" s="65">
        <f t="shared" si="5"/>
        <v>15000</v>
      </c>
      <c r="J27" s="66"/>
      <c r="K27" s="67"/>
    </row>
    <row r="28" spans="1:11" ht="16" thickTop="1">
      <c r="B28" t="s">
        <v>38</v>
      </c>
      <c r="D28" t="s">
        <v>38</v>
      </c>
    </row>
    <row r="30" spans="1:11">
      <c r="A30" t="s">
        <v>45</v>
      </c>
      <c r="C30" t="s">
        <v>36</v>
      </c>
      <c r="G30" t="s">
        <v>46</v>
      </c>
    </row>
  </sheetData>
  <mergeCells count="8">
    <mergeCell ref="J22:K27"/>
    <mergeCell ref="E5:E8"/>
    <mergeCell ref="F5:F8"/>
    <mergeCell ref="H5:H8"/>
    <mergeCell ref="I5:I9"/>
    <mergeCell ref="E9:H9"/>
    <mergeCell ref="E16:F16"/>
    <mergeCell ref="H16:I1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69"/>
  <sheetViews>
    <sheetView tabSelected="1" topLeftCell="A45" workbookViewId="0">
      <selection activeCell="I72" sqref="I72"/>
    </sheetView>
  </sheetViews>
  <sheetFormatPr baseColWidth="10" defaultRowHeight="15" x14ac:dyDescent="0"/>
  <cols>
    <col min="1" max="2" width="19.83203125" customWidth="1"/>
    <col min="3" max="4" width="19.5" customWidth="1"/>
    <col min="5" max="5" width="8.5" bestFit="1" customWidth="1"/>
    <col min="6" max="6" width="15.33203125" customWidth="1"/>
    <col min="7" max="7" width="17" customWidth="1"/>
    <col min="8" max="8" width="8.1640625" customWidth="1"/>
    <col min="9" max="9" width="8.6640625" customWidth="1"/>
    <col min="10" max="10" width="15.1640625" customWidth="1"/>
    <col min="11" max="11" width="12.33203125" customWidth="1"/>
  </cols>
  <sheetData>
    <row r="3" spans="1:17" ht="16" thickBot="1"/>
    <row r="4" spans="1:17" ht="46" thickTop="1">
      <c r="A4" s="1"/>
      <c r="B4" s="21"/>
      <c r="C4" s="2" t="s">
        <v>4</v>
      </c>
      <c r="D4" s="2"/>
      <c r="E4" s="2"/>
      <c r="F4" s="2" t="s">
        <v>5</v>
      </c>
      <c r="G4" s="2" t="s">
        <v>6</v>
      </c>
      <c r="H4" s="2"/>
      <c r="I4" s="2" t="s">
        <v>7</v>
      </c>
      <c r="J4" s="2" t="s">
        <v>8</v>
      </c>
      <c r="K4" s="2" t="s">
        <v>9</v>
      </c>
      <c r="L4" s="2"/>
      <c r="M4" s="3"/>
      <c r="N4" s="4" t="s">
        <v>10</v>
      </c>
      <c r="O4" s="3"/>
      <c r="P4" s="3"/>
      <c r="Q4" s="5"/>
    </row>
    <row r="5" spans="1:17">
      <c r="A5" s="6" t="s">
        <v>11</v>
      </c>
      <c r="B5" s="22"/>
      <c r="C5" s="7" t="s">
        <v>12</v>
      </c>
      <c r="D5" s="7"/>
      <c r="E5" s="7"/>
      <c r="F5" s="8" t="s">
        <v>13</v>
      </c>
      <c r="G5" s="8" t="s">
        <v>14</v>
      </c>
      <c r="H5" s="19"/>
      <c r="I5" s="8" t="s">
        <v>15</v>
      </c>
      <c r="J5" s="9">
        <v>28</v>
      </c>
      <c r="K5" s="10">
        <v>20</v>
      </c>
      <c r="L5" s="10"/>
      <c r="M5" t="s">
        <v>0</v>
      </c>
    </row>
    <row r="6" spans="1:17">
      <c r="A6" s="6" t="s">
        <v>16</v>
      </c>
      <c r="B6" s="22"/>
      <c r="C6" s="7" t="s">
        <v>17</v>
      </c>
      <c r="D6" s="7"/>
      <c r="E6" s="7"/>
      <c r="F6" s="8"/>
      <c r="G6" s="8"/>
      <c r="H6" s="19"/>
      <c r="I6" s="8"/>
      <c r="J6" s="9"/>
      <c r="K6" s="10">
        <v>17</v>
      </c>
      <c r="L6" s="10"/>
      <c r="M6" t="s">
        <v>1</v>
      </c>
    </row>
    <row r="7" spans="1:17">
      <c r="A7" s="6" t="s">
        <v>18</v>
      </c>
      <c r="B7" s="22"/>
      <c r="C7" s="7" t="s">
        <v>19</v>
      </c>
      <c r="D7" s="7"/>
      <c r="E7" s="7"/>
      <c r="F7" s="8"/>
      <c r="G7" s="8"/>
      <c r="H7" s="19"/>
      <c r="I7" s="8"/>
      <c r="J7" s="9"/>
      <c r="K7" s="10">
        <v>14</v>
      </c>
      <c r="L7" s="10"/>
      <c r="M7" t="s">
        <v>2</v>
      </c>
    </row>
    <row r="8" spans="1:17">
      <c r="A8" s="6" t="s">
        <v>20</v>
      </c>
      <c r="B8" s="22"/>
      <c r="C8" s="7" t="s">
        <v>21</v>
      </c>
      <c r="D8" s="7"/>
      <c r="E8" s="7"/>
      <c r="F8" s="8"/>
      <c r="G8" s="8"/>
      <c r="H8" s="19"/>
      <c r="I8" s="8"/>
      <c r="J8" s="9"/>
      <c r="K8" s="10">
        <v>12</v>
      </c>
      <c r="L8" s="10"/>
      <c r="M8" t="s">
        <v>3</v>
      </c>
    </row>
    <row r="9" spans="1:17" ht="16" thickBot="1">
      <c r="A9" s="12" t="s">
        <v>22</v>
      </c>
      <c r="B9" s="23"/>
      <c r="C9" s="13" t="s">
        <v>23</v>
      </c>
      <c r="D9" s="13"/>
      <c r="E9" s="13"/>
      <c r="F9" s="14"/>
      <c r="G9" s="14"/>
      <c r="H9" s="14"/>
      <c r="I9" s="14"/>
      <c r="J9" s="15"/>
      <c r="K9" s="16">
        <v>8</v>
      </c>
      <c r="L9" s="16"/>
      <c r="M9" s="17"/>
      <c r="N9" s="17"/>
      <c r="O9" s="17"/>
      <c r="P9" s="17"/>
      <c r="Q9" s="18"/>
    </row>
    <row r="10" spans="1:17" ht="16" thickTop="1"/>
    <row r="12" spans="1:17">
      <c r="C12" s="31" t="s">
        <v>33</v>
      </c>
      <c r="D12" s="31"/>
      <c r="F12" t="s">
        <v>34</v>
      </c>
    </row>
    <row r="13" spans="1:17">
      <c r="A13" t="s">
        <v>24</v>
      </c>
      <c r="B13" s="32" t="s">
        <v>35</v>
      </c>
      <c r="C13" s="32"/>
      <c r="D13" s="32"/>
      <c r="E13" s="32"/>
      <c r="F13" s="32"/>
      <c r="G13" s="32"/>
      <c r="H13" s="32"/>
      <c r="I13" s="32"/>
      <c r="J13" s="32"/>
      <c r="K13" s="32"/>
    </row>
    <row r="14" spans="1:17">
      <c r="B14" t="s">
        <v>43</v>
      </c>
    </row>
    <row r="15" spans="1:17">
      <c r="A15" t="s">
        <v>29</v>
      </c>
    </row>
    <row r="16" spans="1:17">
      <c r="A16" t="s">
        <v>25</v>
      </c>
      <c r="B16" t="s">
        <v>37</v>
      </c>
      <c r="D16" t="s">
        <v>57</v>
      </c>
      <c r="F16" s="28" t="s">
        <v>28</v>
      </c>
      <c r="G16" s="28"/>
      <c r="H16" s="27"/>
      <c r="I16" s="28" t="s">
        <v>40</v>
      </c>
      <c r="J16" s="28"/>
    </row>
    <row r="17" spans="1:16" ht="30" customHeight="1">
      <c r="A17" t="s">
        <v>26</v>
      </c>
      <c r="B17" t="s">
        <v>30</v>
      </c>
      <c r="C17" t="s">
        <v>27</v>
      </c>
      <c r="D17" t="s">
        <v>56</v>
      </c>
      <c r="E17" t="s">
        <v>31</v>
      </c>
      <c r="F17" t="s">
        <v>32</v>
      </c>
      <c r="G17" s="71" t="s">
        <v>39</v>
      </c>
      <c r="H17" t="s">
        <v>47</v>
      </c>
      <c r="I17" t="s">
        <v>42</v>
      </c>
      <c r="J17" s="34" t="s">
        <v>41</v>
      </c>
      <c r="K17" s="71" t="s">
        <v>39</v>
      </c>
      <c r="L17" t="s">
        <v>47</v>
      </c>
    </row>
    <row r="18" spans="1:16">
      <c r="A18">
        <v>100</v>
      </c>
      <c r="B18" s="33">
        <f>Feuil1!B18</f>
        <v>115</v>
      </c>
      <c r="C18" s="68">
        <f>Feuil1!C18</f>
        <v>3220</v>
      </c>
      <c r="D18" s="68">
        <f>B18*30</f>
        <v>3450</v>
      </c>
      <c r="E18" s="38">
        <f>Feuil1!D18</f>
        <v>130</v>
      </c>
      <c r="F18" s="56">
        <f>Feuil1!E18</f>
        <v>3520</v>
      </c>
      <c r="G18" s="56">
        <f>Feuil1!F18</f>
        <v>3640</v>
      </c>
      <c r="H18" s="72">
        <f>1-(F18/G18)</f>
        <v>3.2967032967032961E-2</v>
      </c>
      <c r="I18" s="57">
        <f>Feuil1!G18</f>
        <v>150</v>
      </c>
      <c r="J18" s="56">
        <f>Feuil1!H18</f>
        <v>3920</v>
      </c>
      <c r="K18" s="56">
        <f>Feuil1!I18</f>
        <v>4200</v>
      </c>
      <c r="L18" s="72">
        <f>1-(J18/K18)</f>
        <v>6.6666666666666652E-2</v>
      </c>
    </row>
    <row r="19" spans="1:16">
      <c r="A19">
        <v>200</v>
      </c>
      <c r="B19" s="33">
        <f>Feuil1!B19</f>
        <v>220</v>
      </c>
      <c r="C19" s="68">
        <f>Feuil1!C19</f>
        <v>6160</v>
      </c>
      <c r="D19" s="68">
        <f>B19*30</f>
        <v>6600</v>
      </c>
      <c r="E19" s="38">
        <f>Feuil1!D19</f>
        <v>250</v>
      </c>
      <c r="F19" s="56">
        <f>Feuil1!E19</f>
        <v>6670</v>
      </c>
      <c r="G19" s="56">
        <f>Feuil1!F19</f>
        <v>7000</v>
      </c>
      <c r="H19" s="72">
        <f t="shared" ref="H19:H27" si="0">1-(F19/G19)</f>
        <v>4.7142857142857153E-2</v>
      </c>
      <c r="I19" s="57">
        <f>Feuil1!G19</f>
        <v>270</v>
      </c>
      <c r="J19" s="56">
        <f>Feuil1!H19</f>
        <v>7010</v>
      </c>
      <c r="K19" s="56">
        <f>Feuil1!I19</f>
        <v>7560</v>
      </c>
      <c r="L19" s="72">
        <f t="shared" ref="L19:L26" si="1">1-(J19/K19)</f>
        <v>7.2751322751322789E-2</v>
      </c>
    </row>
    <row r="20" spans="1:16">
      <c r="A20" s="85">
        <v>300</v>
      </c>
      <c r="B20" s="33">
        <f>Feuil1!B20</f>
        <v>334</v>
      </c>
      <c r="C20" s="68">
        <f>Feuil1!C20</f>
        <v>8604</v>
      </c>
      <c r="D20" s="68">
        <f>300*30+(B20-300)*8</f>
        <v>9272</v>
      </c>
      <c r="E20" s="38">
        <f>Feuil1!D20</f>
        <v>370</v>
      </c>
      <c r="F20" s="56">
        <f>Feuil1!E20</f>
        <v>9856</v>
      </c>
      <c r="G20" s="56">
        <f>300*$J$5+(E20-300)*$K$9</f>
        <v>8960</v>
      </c>
      <c r="H20" s="72">
        <f t="shared" si="0"/>
        <v>-0.10000000000000009</v>
      </c>
      <c r="I20" s="57">
        <f>Feuil1!G20</f>
        <v>400</v>
      </c>
      <c r="J20" s="56">
        <f>Feuil1!H20</f>
        <v>11200</v>
      </c>
      <c r="K20" s="56">
        <f>Feuil1!I20</f>
        <v>11200</v>
      </c>
      <c r="L20" s="72">
        <f t="shared" si="1"/>
        <v>0</v>
      </c>
    </row>
    <row r="21" spans="1:16" ht="16" thickBot="1">
      <c r="A21">
        <v>400</v>
      </c>
      <c r="B21" s="33">
        <f>Feuil1!B21</f>
        <v>416</v>
      </c>
      <c r="C21" s="68">
        <f>Feuil1!C21</f>
        <v>9096</v>
      </c>
      <c r="D21" s="68">
        <f>300*30+(B21-300)*8</f>
        <v>9928</v>
      </c>
      <c r="E21" s="38">
        <f>Feuil1!D21</f>
        <v>480</v>
      </c>
      <c r="F21" s="58">
        <f>Feuil1!E21</f>
        <v>12416</v>
      </c>
      <c r="G21" s="58">
        <f>300*$J$5+(E21-300)*$K$9</f>
        <v>9840</v>
      </c>
      <c r="H21" s="73">
        <f t="shared" si="0"/>
        <v>-0.2617886178861788</v>
      </c>
      <c r="I21" s="57">
        <f>Feuil1!G21</f>
        <v>550</v>
      </c>
      <c r="J21" s="58">
        <f>Feuil1!H21</f>
        <v>13256</v>
      </c>
      <c r="K21" s="58">
        <f>Feuil1!I21</f>
        <v>9900</v>
      </c>
      <c r="L21" s="73">
        <f t="shared" si="1"/>
        <v>-0.33898989898989895</v>
      </c>
    </row>
    <row r="22" spans="1:16" ht="16" customHeight="1" thickTop="1">
      <c r="A22" s="48">
        <v>500</v>
      </c>
      <c r="B22" s="49">
        <f>Feuil1!B22</f>
        <v>555</v>
      </c>
      <c r="C22" s="75">
        <f>Feuil1!C22</f>
        <v>9930</v>
      </c>
      <c r="D22" s="75">
        <f>300*30+(B22-300)*8</f>
        <v>11040</v>
      </c>
      <c r="E22" s="76">
        <f>Feuil1!D22</f>
        <v>590</v>
      </c>
      <c r="F22" s="52">
        <f>Feuil1!E22</f>
        <v>14720</v>
      </c>
      <c r="G22" s="52">
        <f>300*$J$5+(E22-300)*$K$9</f>
        <v>10720</v>
      </c>
      <c r="H22" s="77">
        <f t="shared" si="0"/>
        <v>-0.37313432835820892</v>
      </c>
      <c r="I22" s="51">
        <f>Feuil1!G22</f>
        <v>610</v>
      </c>
      <c r="J22" s="52">
        <f>Feuil1!H22</f>
        <v>14880</v>
      </c>
      <c r="K22" s="52">
        <f>Feuil1!I22</f>
        <v>10260</v>
      </c>
      <c r="L22" s="78">
        <f t="shared" si="1"/>
        <v>-0.45029239766081863</v>
      </c>
      <c r="M22" s="69"/>
    </row>
    <row r="23" spans="1:16">
      <c r="A23" s="54">
        <v>600</v>
      </c>
      <c r="B23" s="55">
        <f>Feuil1!B23</f>
        <v>630</v>
      </c>
      <c r="C23" s="68">
        <f>Feuil1!C23</f>
        <v>10380</v>
      </c>
      <c r="D23" s="68">
        <f t="shared" ref="D23:D27" si="2">300*30+(B23-300)*8</f>
        <v>11640</v>
      </c>
      <c r="E23" s="38">
        <f>Feuil1!D23</f>
        <v>690</v>
      </c>
      <c r="F23" s="58">
        <f>Feuil1!E23</f>
        <v>15520</v>
      </c>
      <c r="G23" s="58">
        <f>300*$J$5+(E23-300)*$K$9</f>
        <v>11520</v>
      </c>
      <c r="H23" s="74">
        <f t="shared" si="0"/>
        <v>-0.34722222222222232</v>
      </c>
      <c r="I23" s="57">
        <f>Feuil1!G23</f>
        <v>800</v>
      </c>
      <c r="J23" s="58">
        <f>Feuil1!H23</f>
        <v>16400</v>
      </c>
      <c r="K23" s="58">
        <f>Feuil1!I23</f>
        <v>11400</v>
      </c>
      <c r="L23" s="79">
        <f t="shared" si="1"/>
        <v>-0.43859649122807021</v>
      </c>
      <c r="M23" s="69"/>
    </row>
    <row r="24" spans="1:16" ht="17" customHeight="1">
      <c r="A24" s="54">
        <v>700</v>
      </c>
      <c r="B24" s="55">
        <f>Feuil1!B24</f>
        <v>750</v>
      </c>
      <c r="C24" s="68">
        <f>Feuil1!C24</f>
        <v>11100</v>
      </c>
      <c r="D24" s="68">
        <f t="shared" si="2"/>
        <v>12600</v>
      </c>
      <c r="E24" s="38">
        <f>Feuil1!D24</f>
        <v>830</v>
      </c>
      <c r="F24" s="58">
        <f>Feuil1!E24</f>
        <v>16640</v>
      </c>
      <c r="G24" s="58">
        <f t="shared" ref="G24:G27" si="3">300*$J$5+(E24-300)*$K$9</f>
        <v>12640</v>
      </c>
      <c r="H24" s="74">
        <f t="shared" si="0"/>
        <v>-0.31645569620253156</v>
      </c>
      <c r="I24" s="57">
        <f>Feuil1!G24</f>
        <v>950</v>
      </c>
      <c r="J24" s="58">
        <f>Feuil1!H24</f>
        <v>17600</v>
      </c>
      <c r="K24" s="58">
        <f>Feuil1!I24</f>
        <v>12300</v>
      </c>
      <c r="L24" s="79">
        <f t="shared" si="1"/>
        <v>-0.43089430894308944</v>
      </c>
      <c r="M24" s="70" t="s">
        <v>44</v>
      </c>
      <c r="N24" s="70"/>
      <c r="O24" s="70"/>
      <c r="P24" s="70"/>
    </row>
    <row r="25" spans="1:16">
      <c r="A25" s="54">
        <v>800</v>
      </c>
      <c r="B25" s="55">
        <f>Feuil1!B25</f>
        <v>810</v>
      </c>
      <c r="C25" s="68">
        <f>Feuil1!C25</f>
        <v>11460</v>
      </c>
      <c r="D25" s="68">
        <f t="shared" si="2"/>
        <v>13080</v>
      </c>
      <c r="E25" s="38">
        <f>Feuil1!D25</f>
        <v>910</v>
      </c>
      <c r="F25" s="58">
        <f>Feuil1!E25</f>
        <v>17280</v>
      </c>
      <c r="G25" s="58">
        <f t="shared" si="3"/>
        <v>13280</v>
      </c>
      <c r="H25" s="74">
        <f t="shared" si="0"/>
        <v>-0.3012048192771084</v>
      </c>
      <c r="I25" s="57">
        <f>Feuil1!G25</f>
        <v>1000</v>
      </c>
      <c r="J25" s="58">
        <f>Feuil1!H25</f>
        <v>18000</v>
      </c>
      <c r="K25" s="58">
        <f>Feuil1!I25</f>
        <v>12600</v>
      </c>
      <c r="L25" s="79">
        <f t="shared" si="1"/>
        <v>-0.4285714285714286</v>
      </c>
      <c r="M25" s="70"/>
      <c r="N25" s="70"/>
      <c r="O25" s="70"/>
      <c r="P25" s="70"/>
    </row>
    <row r="26" spans="1:16">
      <c r="A26" s="54">
        <v>900</v>
      </c>
      <c r="B26" s="55">
        <f>Feuil1!B26</f>
        <v>918</v>
      </c>
      <c r="C26" s="68">
        <f>Feuil1!C26</f>
        <v>12108</v>
      </c>
      <c r="D26" s="68">
        <f t="shared" si="2"/>
        <v>13944</v>
      </c>
      <c r="E26" s="38">
        <f>Feuil1!D26</f>
        <v>1000</v>
      </c>
      <c r="F26" s="58">
        <f>Feuil1!E26</f>
        <v>18000</v>
      </c>
      <c r="G26" s="58">
        <f t="shared" si="3"/>
        <v>14000</v>
      </c>
      <c r="H26" s="74">
        <f t="shared" si="0"/>
        <v>-0.28571428571428581</v>
      </c>
      <c r="I26" s="57">
        <f>Feuil1!G26</f>
        <v>1200</v>
      </c>
      <c r="J26" s="58">
        <f>Feuil1!H26</f>
        <v>19600</v>
      </c>
      <c r="K26" s="58">
        <f>Feuil1!I26</f>
        <v>13800</v>
      </c>
      <c r="L26" s="79">
        <f t="shared" si="1"/>
        <v>-0.42028985507246386</v>
      </c>
      <c r="M26" s="70"/>
      <c r="N26" s="70"/>
      <c r="O26" s="70"/>
      <c r="P26" s="70"/>
    </row>
    <row r="27" spans="1:16" ht="16" thickBot="1">
      <c r="A27" s="60">
        <v>1000</v>
      </c>
      <c r="B27" s="61">
        <f>Feuil1!B27</f>
        <v>1130</v>
      </c>
      <c r="C27" s="80">
        <f>Feuil1!C27</f>
        <v>13380</v>
      </c>
      <c r="D27" s="80">
        <f>300*30+(B27-300)*8</f>
        <v>15640</v>
      </c>
      <c r="E27" s="81">
        <f>Feuil1!D27</f>
        <v>1200</v>
      </c>
      <c r="F27" s="64">
        <f>Feuil1!E27</f>
        <v>19600</v>
      </c>
      <c r="G27" s="58">
        <f t="shared" si="3"/>
        <v>15600</v>
      </c>
      <c r="H27" s="82">
        <f t="shared" si="0"/>
        <v>-0.25641025641025639</v>
      </c>
      <c r="I27" s="63">
        <f>Feuil1!G27</f>
        <v>1400</v>
      </c>
      <c r="J27" s="64">
        <f>Feuil1!H27</f>
        <v>21200</v>
      </c>
      <c r="K27" s="64">
        <f>Feuil1!I27</f>
        <v>15000</v>
      </c>
      <c r="L27" s="83">
        <f>1-(J27/K27)</f>
        <v>-0.41333333333333333</v>
      </c>
      <c r="M27" s="70"/>
      <c r="N27" s="70"/>
      <c r="O27" s="70"/>
      <c r="P27" s="70"/>
    </row>
    <row r="28" spans="1:16" ht="16" thickTop="1">
      <c r="B28" t="s">
        <v>38</v>
      </c>
      <c r="E28" t="s">
        <v>38</v>
      </c>
    </row>
    <row r="29" spans="1:16">
      <c r="E29" t="s">
        <v>48</v>
      </c>
      <c r="F29" s="35"/>
      <c r="G29" s="35"/>
      <c r="H29" s="84"/>
    </row>
    <row r="30" spans="1:16">
      <c r="A30" t="s">
        <v>45</v>
      </c>
      <c r="C30" t="s">
        <v>36</v>
      </c>
      <c r="H30" t="s">
        <v>46</v>
      </c>
    </row>
    <row r="31" spans="1:16">
      <c r="B31" t="s">
        <v>49</v>
      </c>
    </row>
    <row r="32" spans="1:16">
      <c r="B32" t="s">
        <v>50</v>
      </c>
    </row>
    <row r="33" spans="1:11">
      <c r="B33" t="s">
        <v>51</v>
      </c>
    </row>
    <row r="34" spans="1:11">
      <c r="A34" s="85" t="s">
        <v>66</v>
      </c>
      <c r="B34" t="s">
        <v>52</v>
      </c>
      <c r="H34" s="88" t="s">
        <v>55</v>
      </c>
      <c r="I34" s="88"/>
      <c r="J34" s="88"/>
      <c r="K34" s="88"/>
    </row>
    <row r="35" spans="1:11">
      <c r="A35" s="85" t="s">
        <v>67</v>
      </c>
      <c r="B35" t="s">
        <v>53</v>
      </c>
      <c r="H35" s="88"/>
      <c r="I35" s="88"/>
      <c r="J35" s="88"/>
      <c r="K35" s="88"/>
    </row>
    <row r="36" spans="1:11">
      <c r="A36" s="85" t="s">
        <v>68</v>
      </c>
      <c r="B36" t="s">
        <v>54</v>
      </c>
      <c r="H36" s="88"/>
      <c r="I36" s="88"/>
      <c r="J36" s="88"/>
      <c r="K36" s="88"/>
    </row>
    <row r="38" spans="1:11">
      <c r="A38" t="s">
        <v>57</v>
      </c>
      <c r="C38" t="s">
        <v>60</v>
      </c>
    </row>
    <row r="39" spans="1:11">
      <c r="A39" t="s">
        <v>58</v>
      </c>
      <c r="B39" t="s">
        <v>69</v>
      </c>
      <c r="C39" t="s">
        <v>62</v>
      </c>
      <c r="D39" t="s">
        <v>63</v>
      </c>
      <c r="E39" t="s">
        <v>64</v>
      </c>
      <c r="F39" t="s">
        <v>65</v>
      </c>
      <c r="G39" t="s">
        <v>66</v>
      </c>
      <c r="H39" s="28" t="s">
        <v>67</v>
      </c>
      <c r="I39" s="28"/>
      <c r="J39" t="s">
        <v>68</v>
      </c>
    </row>
    <row r="40" spans="1:11">
      <c r="A40" t="s">
        <v>59</v>
      </c>
      <c r="B40">
        <v>300</v>
      </c>
      <c r="C40">
        <f>Feuil1!D20</f>
        <v>370</v>
      </c>
      <c r="D40" s="29">
        <f>Feuil1!E20</f>
        <v>9856</v>
      </c>
      <c r="E40" s="29">
        <f>D40/C40</f>
        <v>26.637837837837839</v>
      </c>
      <c r="F40" s="35">
        <f>G20</f>
        <v>8960</v>
      </c>
      <c r="G40">
        <f>(D40-F40)/2*0.25</f>
        <v>112</v>
      </c>
      <c r="H40" s="28">
        <f>G40*2</f>
        <v>224</v>
      </c>
      <c r="I40" s="28"/>
      <c r="J40">
        <f>G40</f>
        <v>112</v>
      </c>
    </row>
    <row r="41" spans="1:11">
      <c r="B41">
        <v>400</v>
      </c>
      <c r="C41">
        <f>Feuil1!D21</f>
        <v>480</v>
      </c>
      <c r="D41" s="29">
        <f>Feuil1!E21</f>
        <v>12416</v>
      </c>
      <c r="E41" s="29">
        <f t="shared" ref="E41:E47" si="4">D41/C41</f>
        <v>25.866666666666667</v>
      </c>
      <c r="F41" s="35">
        <f t="shared" ref="F41:F47" si="5">G21</f>
        <v>9840</v>
      </c>
      <c r="G41">
        <f t="shared" ref="G41:G47" si="6">(D41-F41)/2*0.25</f>
        <v>322</v>
      </c>
      <c r="H41" s="28">
        <f t="shared" ref="H41:H47" si="7">G41*2</f>
        <v>644</v>
      </c>
      <c r="I41" s="28"/>
      <c r="J41">
        <f t="shared" ref="J41:J47" si="8">G41</f>
        <v>322</v>
      </c>
    </row>
    <row r="42" spans="1:11">
      <c r="B42">
        <v>500</v>
      </c>
      <c r="C42">
        <f>Feuil1!D22</f>
        <v>590</v>
      </c>
      <c r="D42" s="29">
        <f>Feuil1!E22</f>
        <v>14720</v>
      </c>
      <c r="E42" s="29">
        <f t="shared" si="4"/>
        <v>24.949152542372882</v>
      </c>
      <c r="F42" s="35">
        <f t="shared" si="5"/>
        <v>10720</v>
      </c>
      <c r="G42">
        <f t="shared" si="6"/>
        <v>500</v>
      </c>
      <c r="H42" s="28">
        <f t="shared" si="7"/>
        <v>1000</v>
      </c>
      <c r="I42" s="28"/>
      <c r="J42">
        <f t="shared" si="8"/>
        <v>500</v>
      </c>
    </row>
    <row r="43" spans="1:11">
      <c r="B43">
        <v>600</v>
      </c>
      <c r="C43">
        <f>Feuil1!D23</f>
        <v>690</v>
      </c>
      <c r="D43" s="29">
        <f>Feuil1!E23</f>
        <v>15520</v>
      </c>
      <c r="E43" s="29">
        <f t="shared" si="4"/>
        <v>22.492753623188406</v>
      </c>
      <c r="F43" s="35">
        <f t="shared" si="5"/>
        <v>11520</v>
      </c>
      <c r="G43">
        <f>(D43-F43)/2*0.25</f>
        <v>500</v>
      </c>
      <c r="H43" s="28">
        <f t="shared" si="7"/>
        <v>1000</v>
      </c>
      <c r="I43" s="28"/>
      <c r="J43">
        <f t="shared" si="8"/>
        <v>500</v>
      </c>
    </row>
    <row r="44" spans="1:11">
      <c r="B44">
        <v>700</v>
      </c>
      <c r="C44">
        <f>Feuil1!D24</f>
        <v>830</v>
      </c>
      <c r="D44" s="29">
        <f>Feuil1!E24</f>
        <v>16640</v>
      </c>
      <c r="E44" s="29">
        <f t="shared" si="4"/>
        <v>20.048192771084338</v>
      </c>
      <c r="F44" s="35">
        <f t="shared" si="5"/>
        <v>12640</v>
      </c>
      <c r="G44">
        <f t="shared" si="6"/>
        <v>500</v>
      </c>
      <c r="H44" s="28">
        <f t="shared" si="7"/>
        <v>1000</v>
      </c>
      <c r="I44" s="28"/>
      <c r="J44">
        <f t="shared" si="8"/>
        <v>500</v>
      </c>
    </row>
    <row r="45" spans="1:11">
      <c r="B45">
        <v>800</v>
      </c>
      <c r="C45">
        <f>Feuil1!D25</f>
        <v>910</v>
      </c>
      <c r="D45" s="29">
        <f>Feuil1!E25</f>
        <v>17280</v>
      </c>
      <c r="E45" s="29">
        <f t="shared" si="4"/>
        <v>18.989010989010989</v>
      </c>
      <c r="F45" s="35">
        <f t="shared" si="5"/>
        <v>13280</v>
      </c>
      <c r="G45">
        <f t="shared" si="6"/>
        <v>500</v>
      </c>
      <c r="H45" s="28">
        <f t="shared" si="7"/>
        <v>1000</v>
      </c>
      <c r="I45" s="28"/>
      <c r="J45">
        <f t="shared" si="8"/>
        <v>500</v>
      </c>
    </row>
    <row r="46" spans="1:11">
      <c r="B46">
        <v>900</v>
      </c>
      <c r="C46">
        <f>Feuil1!D26</f>
        <v>1000</v>
      </c>
      <c r="D46" s="29">
        <f>Feuil1!E26</f>
        <v>18000</v>
      </c>
      <c r="E46" s="29">
        <f t="shared" si="4"/>
        <v>18</v>
      </c>
      <c r="F46" s="35">
        <f t="shared" si="5"/>
        <v>14000</v>
      </c>
      <c r="G46">
        <f t="shared" si="6"/>
        <v>500</v>
      </c>
      <c r="H46" s="28">
        <f t="shared" si="7"/>
        <v>1000</v>
      </c>
      <c r="I46" s="28"/>
      <c r="J46">
        <f t="shared" si="8"/>
        <v>500</v>
      </c>
    </row>
    <row r="47" spans="1:11">
      <c r="B47">
        <v>1000</v>
      </c>
      <c r="C47">
        <f>Feuil1!D27</f>
        <v>1200</v>
      </c>
      <c r="D47" s="29">
        <f>Feuil1!E27</f>
        <v>19600</v>
      </c>
      <c r="E47" s="29">
        <f t="shared" si="4"/>
        <v>16.333333333333332</v>
      </c>
      <c r="F47" s="35">
        <f t="shared" si="5"/>
        <v>15600</v>
      </c>
      <c r="G47">
        <f t="shared" si="6"/>
        <v>500</v>
      </c>
      <c r="H47" s="28">
        <f t="shared" si="7"/>
        <v>1000</v>
      </c>
      <c r="I47" s="28"/>
      <c r="J47">
        <f t="shared" si="8"/>
        <v>500</v>
      </c>
    </row>
    <row r="48" spans="1:11">
      <c r="D48" s="29"/>
      <c r="E48" s="29"/>
      <c r="F48" s="35"/>
      <c r="H48" s="27"/>
      <c r="I48" s="27"/>
    </row>
    <row r="49" spans="1:14" ht="16" thickBot="1">
      <c r="D49" s="29"/>
      <c r="E49" s="29"/>
      <c r="F49" s="35"/>
      <c r="H49" s="27"/>
      <c r="I49" s="27"/>
    </row>
    <row r="50" spans="1:14" ht="16" thickTop="1">
      <c r="A50" s="48"/>
      <c r="B50" s="99"/>
      <c r="C50" s="99"/>
      <c r="D50" s="100" t="s">
        <v>112</v>
      </c>
      <c r="E50" s="100"/>
      <c r="F50" s="101"/>
      <c r="G50" s="99"/>
      <c r="H50" s="102"/>
      <c r="I50" s="102"/>
      <c r="J50" s="99"/>
      <c r="K50" s="99"/>
      <c r="L50" s="99"/>
      <c r="M50" s="99"/>
      <c r="N50" s="103"/>
    </row>
    <row r="51" spans="1:14">
      <c r="A51" s="54"/>
      <c r="B51" s="104"/>
      <c r="C51" s="105" t="s">
        <v>61</v>
      </c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6"/>
    </row>
    <row r="52" spans="1:14" ht="16" thickBot="1">
      <c r="A52" s="54" t="s">
        <v>100</v>
      </c>
      <c r="B52" s="104"/>
      <c r="C52" s="104"/>
      <c r="D52" s="104"/>
      <c r="E52" s="104"/>
      <c r="F52" s="104"/>
      <c r="G52" s="104"/>
      <c r="H52" s="104"/>
      <c r="I52" s="107" t="s">
        <v>105</v>
      </c>
      <c r="J52" s="107"/>
      <c r="K52" s="107" t="s">
        <v>106</v>
      </c>
      <c r="L52" s="107" t="s">
        <v>107</v>
      </c>
      <c r="M52" s="104"/>
      <c r="N52" s="106"/>
    </row>
    <row r="53" spans="1:14" ht="16" thickTop="1">
      <c r="A53" s="108" t="s">
        <v>70</v>
      </c>
      <c r="B53" s="91" t="s">
        <v>83</v>
      </c>
      <c r="C53" s="93" t="s">
        <v>85</v>
      </c>
      <c r="D53" s="104" t="s">
        <v>84</v>
      </c>
      <c r="E53" s="104" t="s">
        <v>86</v>
      </c>
      <c r="F53" s="104" t="s">
        <v>101</v>
      </c>
      <c r="G53" s="104" t="s">
        <v>87</v>
      </c>
      <c r="H53" s="104"/>
      <c r="I53" s="104" t="s">
        <v>88</v>
      </c>
      <c r="J53" s="104" t="s">
        <v>89</v>
      </c>
      <c r="K53" s="104" t="s">
        <v>90</v>
      </c>
      <c r="L53" s="104" t="s">
        <v>91</v>
      </c>
      <c r="M53" s="104" t="s">
        <v>92</v>
      </c>
      <c r="N53" s="106" t="s">
        <v>93</v>
      </c>
    </row>
    <row r="54" spans="1:14" ht="16" thickBot="1">
      <c r="A54" s="109" t="s">
        <v>72</v>
      </c>
      <c r="B54" s="11" t="s">
        <v>77</v>
      </c>
      <c r="C54" s="94">
        <v>28</v>
      </c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6"/>
    </row>
    <row r="55" spans="1:14" ht="17" thickTop="1" thickBot="1">
      <c r="A55" s="109" t="s">
        <v>73</v>
      </c>
      <c r="B55" s="11" t="s">
        <v>78</v>
      </c>
      <c r="C55" s="94">
        <v>20</v>
      </c>
      <c r="D55" s="92"/>
      <c r="E55" s="110"/>
      <c r="F55" s="111"/>
      <c r="G55" s="112">
        <v>0.1</v>
      </c>
      <c r="H55" s="104"/>
      <c r="I55" s="89"/>
      <c r="J55" s="90"/>
      <c r="K55" s="96"/>
      <c r="L55" s="97"/>
      <c r="M55" s="98"/>
      <c r="N55" s="113"/>
    </row>
    <row r="56" spans="1:14" ht="16" thickTop="1">
      <c r="A56" s="109" t="s">
        <v>74</v>
      </c>
      <c r="B56" s="11" t="s">
        <v>79</v>
      </c>
      <c r="C56" s="94">
        <v>17</v>
      </c>
      <c r="D56" s="114">
        <v>1</v>
      </c>
      <c r="E56" s="114">
        <v>2</v>
      </c>
      <c r="F56" s="107">
        <v>3</v>
      </c>
      <c r="G56" s="114">
        <v>4</v>
      </c>
      <c r="H56" s="104"/>
      <c r="I56" s="107" t="s">
        <v>94</v>
      </c>
      <c r="J56" s="107" t="s">
        <v>95</v>
      </c>
      <c r="K56" s="107" t="s">
        <v>96</v>
      </c>
      <c r="L56" s="107" t="s">
        <v>97</v>
      </c>
      <c r="M56" s="107" t="s">
        <v>98</v>
      </c>
      <c r="N56" s="115" t="s">
        <v>99</v>
      </c>
    </row>
    <row r="57" spans="1:14">
      <c r="A57" s="109" t="s">
        <v>75</v>
      </c>
      <c r="B57" s="11" t="s">
        <v>80</v>
      </c>
      <c r="C57" s="94">
        <v>14</v>
      </c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6"/>
    </row>
    <row r="58" spans="1:14">
      <c r="A58" s="109" t="s">
        <v>76</v>
      </c>
      <c r="B58" s="11" t="s">
        <v>81</v>
      </c>
      <c r="C58" s="94">
        <v>12</v>
      </c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6"/>
    </row>
    <row r="59" spans="1:14" ht="16" thickBot="1">
      <c r="A59" s="116" t="s">
        <v>71</v>
      </c>
      <c r="B59" s="18" t="s">
        <v>82</v>
      </c>
      <c r="C59" s="95">
        <v>8</v>
      </c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6"/>
    </row>
    <row r="60" spans="1:14" ht="16" thickTop="1">
      <c r="A60" s="54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6"/>
    </row>
    <row r="61" spans="1:14">
      <c r="A61" s="54"/>
      <c r="B61" s="104"/>
      <c r="C61" s="104" t="s">
        <v>102</v>
      </c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6"/>
    </row>
    <row r="62" spans="1:14">
      <c r="A62" s="54"/>
      <c r="B62" s="104"/>
      <c r="C62" s="104" t="s">
        <v>103</v>
      </c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6"/>
    </row>
    <row r="63" spans="1:14">
      <c r="A63" s="54"/>
      <c r="B63" s="104"/>
      <c r="C63" s="104" t="s">
        <v>104</v>
      </c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6"/>
    </row>
    <row r="64" spans="1:14">
      <c r="A64" s="54"/>
      <c r="B64" s="104"/>
      <c r="C64" s="104" t="s">
        <v>108</v>
      </c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6"/>
    </row>
    <row r="65" spans="1:14">
      <c r="A65" s="54"/>
      <c r="B65" s="104"/>
      <c r="C65" s="104" t="s">
        <v>109</v>
      </c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6"/>
    </row>
    <row r="66" spans="1:14">
      <c r="A66" s="54"/>
      <c r="B66" s="104"/>
      <c r="C66" s="104" t="s">
        <v>110</v>
      </c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6"/>
    </row>
    <row r="67" spans="1:14">
      <c r="A67" s="54"/>
      <c r="B67" s="104"/>
      <c r="C67" s="104" t="s">
        <v>111</v>
      </c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6"/>
    </row>
    <row r="68" spans="1:14" ht="16" thickBot="1">
      <c r="A68" s="60"/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8"/>
    </row>
    <row r="69" spans="1:14" ht="16" thickTop="1"/>
  </sheetData>
  <mergeCells count="18">
    <mergeCell ref="H43:I43"/>
    <mergeCell ref="H44:I44"/>
    <mergeCell ref="H45:I45"/>
    <mergeCell ref="H46:I46"/>
    <mergeCell ref="H47:I47"/>
    <mergeCell ref="M24:P27"/>
    <mergeCell ref="H34:K36"/>
    <mergeCell ref="H39:I39"/>
    <mergeCell ref="H40:I40"/>
    <mergeCell ref="H41:I41"/>
    <mergeCell ref="H42:I42"/>
    <mergeCell ref="F5:F8"/>
    <mergeCell ref="G5:G8"/>
    <mergeCell ref="I5:I8"/>
    <mergeCell ref="J5:J9"/>
    <mergeCell ref="F9:I9"/>
    <mergeCell ref="F16:G16"/>
    <mergeCell ref="I16:J1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calcul paniers</vt:lpstr>
      <vt:lpstr>Feuil2</vt:lpstr>
    </vt:vector>
  </TitlesOfParts>
  <Company>Federation Française de surf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Bride</dc:creator>
  <cp:lastModifiedBy>Charles Bride</cp:lastModifiedBy>
  <dcterms:created xsi:type="dcterms:W3CDTF">2015-08-08T09:41:06Z</dcterms:created>
  <dcterms:modified xsi:type="dcterms:W3CDTF">2015-08-10T14:23:00Z</dcterms:modified>
</cp:coreProperties>
</file>