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5" yWindow="45" windowWidth="15435" windowHeight="11820" activeTab="2"/>
  </bookViews>
  <sheets>
    <sheet name="Bases" sheetId="2" r:id="rId1"/>
    <sheet name="Bases formules" sheetId="4" r:id="rId2"/>
    <sheet name="Données adm. &amp; Facturation" sheetId="1" r:id="rId3"/>
    <sheet name="Donnéees adm. &amp; Factur.formule " sheetId="3" r:id="rId4"/>
    <sheet name="liste déroulante" sheetId="5" r:id="rId5"/>
  </sheets>
  <externalReferences>
    <externalReference r:id="rId6"/>
  </externalReferences>
  <definedNames>
    <definedName name="Associations">'liste déroulante'!$F$1:$F$3</definedName>
    <definedName name="Caisse_AMO">Bases!$I$3:$I$12</definedName>
    <definedName name="CaisseAMO" comment="Zone de liste déroulante déjà créée : cliquez dans une cellule">'liste déroulante'!$A$1:$A$10</definedName>
    <definedName name="Code_ADA">[1]Bases!$A$3:$A$5</definedName>
    <definedName name="Code_ADC">[1]Bases!$A$6:$A$13</definedName>
    <definedName name="codeacte">'liste déroulante'!$D$1:$D$11</definedName>
    <definedName name="dépassement">Bases!$A$3:$D$13</definedName>
    <definedName name="Grille_tarifaire">[1]Bases!$A$1:$D$13</definedName>
    <definedName name="Liste_primaire_modificateurs_ADA">Bases!$D$15:$F$21</definedName>
    <definedName name="NOMMEDECIN">'liste déroulante'!$C$1</definedName>
    <definedName name="Tables_complètes_Médecins">Bases!$I$15:$K$28</definedName>
  </definedNames>
  <calcPr calcId="125725"/>
</workbook>
</file>

<file path=xl/calcChain.xml><?xml version="1.0" encoding="utf-8"?>
<calcChain xmlns="http://schemas.openxmlformats.org/spreadsheetml/2006/main">
  <c r="AJ4" i="1"/>
  <c r="AJ8"/>
  <c r="AG4"/>
  <c r="AG8"/>
  <c r="AC9"/>
  <c r="AC8"/>
  <c r="AC7"/>
  <c r="AC6"/>
  <c r="AC5"/>
  <c r="AC4"/>
  <c r="AC3"/>
  <c r="AC2"/>
  <c r="AA9"/>
  <c r="AA8"/>
  <c r="AA7"/>
  <c r="AA6"/>
  <c r="AA5"/>
  <c r="AA4"/>
  <c r="AA3"/>
  <c r="AA2"/>
  <c r="Z2"/>
  <c r="AJ2" s="1"/>
  <c r="Z9"/>
  <c r="AJ9" s="1"/>
  <c r="Z8"/>
  <c r="Z7"/>
  <c r="AJ7" s="1"/>
  <c r="Z6"/>
  <c r="AJ6" s="1"/>
  <c r="Z5"/>
  <c r="AJ5" s="1"/>
  <c r="Z4"/>
  <c r="Z3"/>
  <c r="AJ3" s="1"/>
  <c r="AG7" l="1"/>
  <c r="AG3"/>
  <c r="AG9"/>
  <c r="AG5"/>
  <c r="AG2"/>
  <c r="AG6"/>
  <c r="X3"/>
  <c r="X4"/>
  <c r="X5"/>
  <c r="X6"/>
  <c r="X7"/>
  <c r="X8"/>
  <c r="X9"/>
  <c r="X2"/>
  <c r="V3"/>
  <c r="V4"/>
  <c r="V5"/>
  <c r="V6"/>
  <c r="V7"/>
  <c r="V8"/>
  <c r="V9"/>
  <c r="AH9" l="1"/>
  <c r="AD9"/>
  <c r="AE9" s="1"/>
  <c r="AK9" s="1"/>
  <c r="AN9" s="1"/>
  <c r="J9"/>
  <c r="E9"/>
  <c r="D9"/>
  <c r="AH8"/>
  <c r="AD8"/>
  <c r="AE8" s="1"/>
  <c r="J8"/>
  <c r="E8"/>
  <c r="D8"/>
  <c r="AH7"/>
  <c r="AD7"/>
  <c r="AE7" s="1"/>
  <c r="AK7" s="1"/>
  <c r="AN7" s="1"/>
  <c r="J7"/>
  <c r="E7"/>
  <c r="D7"/>
  <c r="AH6"/>
  <c r="AD6"/>
  <c r="AE6" s="1"/>
  <c r="J6"/>
  <c r="E6"/>
  <c r="D6"/>
  <c r="AH5"/>
  <c r="AD5"/>
  <c r="AE5" s="1"/>
  <c r="AK5" s="1"/>
  <c r="AN5" s="1"/>
  <c r="J5"/>
  <c r="E5"/>
  <c r="D5"/>
  <c r="AH4"/>
  <c r="AD4"/>
  <c r="AE4" s="1"/>
  <c r="J4"/>
  <c r="E4"/>
  <c r="D4"/>
  <c r="AH3"/>
  <c r="AD3"/>
  <c r="AE3" s="1"/>
  <c r="AK3" s="1"/>
  <c r="AN3" s="1"/>
  <c r="J3"/>
  <c r="E3"/>
  <c r="D3"/>
  <c r="AH2"/>
  <c r="AD2"/>
  <c r="AE2" s="1"/>
  <c r="V2"/>
  <c r="J2"/>
  <c r="E2"/>
  <c r="D2"/>
  <c r="D13" i="4"/>
  <c r="D12"/>
  <c r="D11"/>
  <c r="D10"/>
  <c r="D9"/>
  <c r="D8"/>
  <c r="D7"/>
  <c r="D6"/>
  <c r="D5"/>
  <c r="D4"/>
  <c r="D3"/>
  <c r="D13" i="2"/>
  <c r="D12"/>
  <c r="D11"/>
  <c r="D10"/>
  <c r="D9"/>
  <c r="D8"/>
  <c r="D7"/>
  <c r="D6"/>
  <c r="D5"/>
  <c r="D4"/>
  <c r="D3"/>
  <c r="AK2" i="1" l="1"/>
  <c r="AN2" s="1"/>
  <c r="AK6"/>
  <c r="AN6" s="1"/>
  <c r="AK4"/>
  <c r="AN4" s="1"/>
  <c r="AK8"/>
  <c r="AN8" s="1"/>
</calcChain>
</file>

<file path=xl/comments1.xml><?xml version="1.0" encoding="utf-8"?>
<comments xmlns="http://schemas.openxmlformats.org/spreadsheetml/2006/main">
  <authors>
    <author>Benistant</author>
  </authors>
  <commentList>
    <comment ref="AH2" authorId="0">
      <text>
        <r>
          <rPr>
            <sz val="9"/>
            <color indexed="81"/>
            <rFont val="Tahoma"/>
            <family val="2"/>
          </rPr>
          <t>la formule déjà saisie, ne fonctionnera que lorsque les données nécessaires seront saisies</t>
        </r>
      </text>
    </comment>
  </commentList>
</comments>
</file>

<file path=xl/sharedStrings.xml><?xml version="1.0" encoding="utf-8"?>
<sst xmlns="http://schemas.openxmlformats.org/spreadsheetml/2006/main" count="428" uniqueCount="190">
  <si>
    <t>Date</t>
  </si>
  <si>
    <t>N° Dossier</t>
  </si>
  <si>
    <t>Nom Médecin</t>
  </si>
  <si>
    <t>N° RPPS</t>
  </si>
  <si>
    <t>Service</t>
  </si>
  <si>
    <t>N° IPP</t>
  </si>
  <si>
    <t>Caisse AMO</t>
  </si>
  <si>
    <t>N° SS</t>
  </si>
  <si>
    <t>Date naissance</t>
  </si>
  <si>
    <t>Âge</t>
  </si>
  <si>
    <t>Titre</t>
  </si>
  <si>
    <t>Nom</t>
  </si>
  <si>
    <t>Prénom</t>
  </si>
  <si>
    <t>Adresse</t>
  </si>
  <si>
    <t>Code postal</t>
  </si>
  <si>
    <t>Ville</t>
  </si>
  <si>
    <t>Pays</t>
  </si>
  <si>
    <t>Heure entrée</t>
  </si>
  <si>
    <t>Heure sortie</t>
  </si>
  <si>
    <t>Mode sortie</t>
  </si>
  <si>
    <t>Code ADC</t>
  </si>
  <si>
    <t>Tarif CCAM ADC</t>
  </si>
  <si>
    <t>Modif. ADC</t>
  </si>
  <si>
    <t>Valeur modif. ADC</t>
  </si>
  <si>
    <t>Code ADA</t>
  </si>
  <si>
    <t>Tarif CCAM ADA</t>
  </si>
  <si>
    <t>Modif. ADA 1</t>
  </si>
  <si>
    <t>Modif. ADA 2</t>
  </si>
  <si>
    <t>Modif. ADA 3</t>
  </si>
  <si>
    <t>Valeur modif. ADA</t>
  </si>
  <si>
    <t>Tarif acte</t>
  </si>
  <si>
    <t>Situation  bénéficiaire</t>
  </si>
  <si>
    <t>Taux tiers payant AM</t>
  </si>
  <si>
    <t>Dépass.</t>
  </si>
  <si>
    <t>Tiers payant COMPL.</t>
  </si>
  <si>
    <t>TMF</t>
  </si>
  <si>
    <t>Montant facturé à l'assuré</t>
  </si>
  <si>
    <t>Acompte</t>
  </si>
  <si>
    <t>Réglé ce jour</t>
  </si>
  <si>
    <t>Solde</t>
  </si>
  <si>
    <t>CPAM</t>
  </si>
  <si>
    <t>RSI</t>
  </si>
  <si>
    <t>MGEN</t>
  </si>
  <si>
    <t>MSA</t>
  </si>
  <si>
    <t>CLEISS</t>
  </si>
  <si>
    <t>Sigle</t>
  </si>
  <si>
    <t>Personnes concernées</t>
  </si>
  <si>
    <t>CAMIEG</t>
  </si>
  <si>
    <t>EDF-GDF &amp; autres IEG</t>
  </si>
  <si>
    <t>Étrangers</t>
  </si>
  <si>
    <t>CNMSS</t>
  </si>
  <si>
    <t>Militaires</t>
  </si>
  <si>
    <t>CPRPSNCF</t>
  </si>
  <si>
    <t>SNCF</t>
  </si>
  <si>
    <t>GAMEX</t>
  </si>
  <si>
    <t>Exploitants Agricoles</t>
  </si>
  <si>
    <t>Éducation Nationale</t>
  </si>
  <si>
    <t>MNEF</t>
  </si>
  <si>
    <t>Étudiants</t>
  </si>
  <si>
    <t>Agriculteurs &amp; salariés</t>
  </si>
  <si>
    <t>Modificateurs</t>
  </si>
  <si>
    <t>Code</t>
  </si>
  <si>
    <t>Valeur</t>
  </si>
  <si>
    <t>Critère</t>
  </si>
  <si>
    <t xml:space="preserve">Réintervention glaucome, cataracte, rétine, cornée </t>
  </si>
  <si>
    <t>A</t>
  </si>
  <si>
    <t>Anesthésie locorégionale chez + de 80 ans</t>
  </si>
  <si>
    <t>Présence permanente de l'anesthésiste durant K</t>
  </si>
  <si>
    <t>Aucun</t>
  </si>
  <si>
    <t xml:space="preserve">Anesthésie relative à 6    </t>
  </si>
  <si>
    <t>Grille tarifaire</t>
  </si>
  <si>
    <t>Code acte</t>
  </si>
  <si>
    <t>Tarif conventionné</t>
  </si>
  <si>
    <t>Groupe</t>
  </si>
  <si>
    <t>Dépassement</t>
  </si>
  <si>
    <t>BFLA900</t>
  </si>
  <si>
    <t>ADA</t>
  </si>
  <si>
    <t>BGFA008</t>
  </si>
  <si>
    <t>ZZLP025</t>
  </si>
  <si>
    <t>BCFA008</t>
  </si>
  <si>
    <t>ADC</t>
  </si>
  <si>
    <t>BEFA008</t>
  </si>
  <si>
    <t>BFGA004</t>
  </si>
  <si>
    <t>BFGA008</t>
  </si>
  <si>
    <t>BFGA010</t>
  </si>
  <si>
    <t>BFPP001</t>
  </si>
  <si>
    <t>BGFA014</t>
  </si>
  <si>
    <t>BGJA001</t>
  </si>
  <si>
    <t>Situation du bénéficiaire</t>
  </si>
  <si>
    <t>Condition</t>
  </si>
  <si>
    <t>ALD en rapport</t>
  </si>
  <si>
    <t>ALDr</t>
  </si>
  <si>
    <t>Bénéficiaires allocation éducation spéciale</t>
  </si>
  <si>
    <t>AES</t>
  </si>
  <si>
    <t>Aide Médicale de l'État</t>
  </si>
  <si>
    <t>AME</t>
  </si>
  <si>
    <t>ASPA</t>
  </si>
  <si>
    <t>Accidents du travail et maladies professionnelles</t>
  </si>
  <si>
    <t>AT&amp;MP</t>
  </si>
  <si>
    <t xml:space="preserve">Couverture Maladie Universelle Complémentaire </t>
  </si>
  <si>
    <t>CMUC</t>
  </si>
  <si>
    <t>Étrangers tiers payant</t>
  </si>
  <si>
    <t>ETP</t>
  </si>
  <si>
    <t>Maternité à partir du 1er jour du 6ème mois</t>
  </si>
  <si>
    <t>MAT6</t>
  </si>
  <si>
    <t>Nouveau-nés de moins de 30 jours</t>
  </si>
  <si>
    <t>NN</t>
  </si>
  <si>
    <t>Titulaires d'une pension militaire</t>
  </si>
  <si>
    <t>PM</t>
  </si>
  <si>
    <t>Autres situations</t>
  </si>
  <si>
    <t>Autre</t>
  </si>
  <si>
    <t>Pays codes ISO</t>
  </si>
  <si>
    <t>Abréviation</t>
  </si>
  <si>
    <t>Numérique</t>
  </si>
  <si>
    <t>AD</t>
  </si>
  <si>
    <t>BE</t>
  </si>
  <si>
    <t>CH</t>
  </si>
  <si>
    <t>DE</t>
  </si>
  <si>
    <t>ES</t>
  </si>
  <si>
    <t>FR</t>
  </si>
  <si>
    <t>GB</t>
  </si>
  <si>
    <t>IT</t>
  </si>
  <si>
    <t>LU</t>
  </si>
  <si>
    <t>MC</t>
  </si>
  <si>
    <t>Modes de sortie</t>
  </si>
  <si>
    <t>Aptitude à la rue</t>
  </si>
  <si>
    <t>Hospitalisation</t>
  </si>
  <si>
    <t>ROBERT</t>
  </si>
  <si>
    <t>Otologie</t>
  </si>
  <si>
    <t>FRESQUET</t>
  </si>
  <si>
    <t>RAJAN</t>
  </si>
  <si>
    <t>ORL</t>
  </si>
  <si>
    <t>BRINGER</t>
  </si>
  <si>
    <t>PAGE</t>
  </si>
  <si>
    <t>Ophtalmologie</t>
  </si>
  <si>
    <t>MONDI</t>
  </si>
  <si>
    <t>CALVET</t>
  </si>
  <si>
    <t>Orthopédie</t>
  </si>
  <si>
    <t>EL AKHMY</t>
  </si>
  <si>
    <t>M</t>
  </si>
  <si>
    <t>WILSTERN</t>
  </si>
  <si>
    <t>Anesthésie</t>
  </si>
  <si>
    <t>Mme</t>
  </si>
  <si>
    <t>ALBERT</t>
  </si>
  <si>
    <t>Mle</t>
  </si>
  <si>
    <t>DELARUE</t>
  </si>
  <si>
    <t>PRADEL</t>
  </si>
  <si>
    <t>Esthétique</t>
  </si>
  <si>
    <t>Titulaires allocation de solidarité aux personnes âgées</t>
  </si>
  <si>
    <t>Tables complètes Médecins</t>
  </si>
  <si>
    <t xml:space="preserve"> Industriels, commerçants, artisans et professions libérales</t>
  </si>
  <si>
    <t>QQ 12 34 56 A</t>
  </si>
  <si>
    <t>1 23 45 67 89 A</t>
  </si>
  <si>
    <t>MARTIN</t>
  </si>
  <si>
    <t>Pierre</t>
  </si>
  <si>
    <t>ALARY</t>
  </si>
  <si>
    <t>Charlène</t>
  </si>
  <si>
    <t>PEREZ</t>
  </si>
  <si>
    <t>Pedro</t>
  </si>
  <si>
    <t>TOZIN</t>
  </si>
  <si>
    <t>Sylvie</t>
  </si>
  <si>
    <t>WEISS</t>
  </si>
  <si>
    <t>Darla</t>
  </si>
  <si>
    <t>BIRKSHEN</t>
  </si>
  <si>
    <t>Quentin</t>
  </si>
  <si>
    <t>VERNET</t>
  </si>
  <si>
    <t>Fabien</t>
  </si>
  <si>
    <t xml:space="preserve">POUGUET </t>
  </si>
  <si>
    <t>Alain</t>
  </si>
  <si>
    <t>8 route de Pailhès</t>
  </si>
  <si>
    <t>12 avenue Paul Martinais</t>
  </si>
  <si>
    <t>15 chemin du Pigeonnier</t>
  </si>
  <si>
    <t>17 impasse des Dahlias</t>
  </si>
  <si>
    <t>1 Vallance Road Bethnal Green</t>
  </si>
  <si>
    <t>Lauppenstrasse</t>
  </si>
  <si>
    <t>Rue de l'Eglise</t>
  </si>
  <si>
    <t>15 chemin de Baluffe</t>
  </si>
  <si>
    <t>E2 1AA</t>
  </si>
  <si>
    <t>Corneilhan</t>
  </si>
  <si>
    <t>Vinay</t>
  </si>
  <si>
    <t>Roujan</t>
  </si>
  <si>
    <t>Marseillan</t>
  </si>
  <si>
    <t>Londres</t>
  </si>
  <si>
    <t>Bern</t>
  </si>
  <si>
    <t>Aix-en-Ergny</t>
  </si>
  <si>
    <t>Agde</t>
  </si>
  <si>
    <t>CPRPSCNF</t>
  </si>
  <si>
    <t>ZZLO025 : acte isolé</t>
  </si>
  <si>
    <t>BGFA008 uniquement si Code ADC : BFGA008</t>
  </si>
  <si>
    <t>BFLA900 uniquement si Code ADC : BFGA004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</si>
</sst>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0000"/>
    <numFmt numFmtId="167" formatCode="d/m;@"/>
    <numFmt numFmtId="168" formatCode="[$-F400]h:mm:ss\ AM/PM"/>
  </numFmts>
  <fonts count="26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theme="1"/>
      <name val="Perpetua"/>
      <family val="1"/>
    </font>
    <font>
      <sz val="10"/>
      <color theme="1"/>
      <name val="Bodoni MT Condensed"/>
      <family val="1"/>
    </font>
    <font>
      <sz val="9"/>
      <color theme="1"/>
      <name val="Palatino Linotype"/>
      <family val="1"/>
    </font>
    <font>
      <sz val="10"/>
      <color theme="1"/>
      <name val="Corbel"/>
      <family val="2"/>
    </font>
    <font>
      <sz val="10"/>
      <color theme="1"/>
      <name val="Arial Unicode MS"/>
      <family val="2"/>
    </font>
    <font>
      <b/>
      <sz val="9"/>
      <color rgb="FF666666"/>
      <name val="Palatino Linotype"/>
      <family val="1"/>
    </font>
    <font>
      <sz val="10"/>
      <color theme="1"/>
      <name val="Palatino Linotype"/>
      <family val="1"/>
    </font>
    <font>
      <b/>
      <sz val="10"/>
      <color theme="1"/>
      <name val="Corbel"/>
      <family val="2"/>
    </font>
    <font>
      <sz val="12"/>
      <color theme="1"/>
      <name val="Bodoni MT Condensed"/>
      <family val="1"/>
    </font>
    <font>
      <b/>
      <sz val="18"/>
      <color theme="1"/>
      <name val="Corbel"/>
      <family val="2"/>
    </font>
    <font>
      <b/>
      <sz val="14"/>
      <color theme="1"/>
      <name val="Corbel"/>
      <family val="2"/>
    </font>
    <font>
      <b/>
      <sz val="16"/>
      <color theme="1"/>
      <name val="Corbel"/>
      <family val="2"/>
    </font>
    <font>
      <sz val="11"/>
      <color theme="1"/>
      <name val="Forte"/>
      <family val="4"/>
    </font>
    <font>
      <sz val="9"/>
      <color theme="1"/>
      <name val="Forte"/>
      <family val="4"/>
    </font>
    <font>
      <sz val="10"/>
      <color theme="1"/>
      <name val="Forte"/>
      <family val="4"/>
    </font>
    <font>
      <sz val="11"/>
      <color theme="1"/>
      <name val="Perpetua"/>
      <family val="1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Perpetua"/>
      <family val="1"/>
    </font>
    <font>
      <sz val="11"/>
      <color theme="1"/>
      <name val="Arial Black"/>
      <family val="2"/>
    </font>
    <font>
      <b/>
      <sz val="12"/>
      <color theme="1"/>
      <name val="Corbel"/>
      <family val="2"/>
    </font>
    <font>
      <b/>
      <sz val="11"/>
      <name val="Corbel"/>
      <family val="2"/>
    </font>
    <font>
      <b/>
      <sz val="11"/>
      <color theme="1"/>
      <name val="Corbe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 tint="-0.2499465926084170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theme="3"/>
      </left>
      <right style="thin">
        <color indexed="64"/>
      </right>
      <top style="double">
        <color theme="3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3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double">
        <color theme="3"/>
      </top>
      <bottom style="thin">
        <color indexed="64"/>
      </bottom>
      <diagonal/>
    </border>
    <border>
      <left style="double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double">
        <color theme="3"/>
      </left>
      <right style="thin">
        <color indexed="64"/>
      </right>
      <top style="thin">
        <color indexed="64"/>
      </top>
      <bottom style="double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theme="3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double">
        <color theme="3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thin">
        <color indexed="64"/>
      </bottom>
      <diagonal/>
    </border>
    <border>
      <left style="double">
        <color theme="3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double">
        <color theme="3"/>
      </left>
      <right style="double">
        <color theme="3"/>
      </right>
      <top style="thin">
        <color indexed="64"/>
      </top>
      <bottom style="double">
        <color theme="3"/>
      </bottom>
      <diagonal/>
    </border>
    <border>
      <left/>
      <right style="double">
        <color theme="3"/>
      </right>
      <top style="thin">
        <color indexed="64"/>
      </top>
      <bottom style="thin">
        <color indexed="64"/>
      </bottom>
      <diagonal/>
    </border>
    <border>
      <left/>
      <right style="double">
        <color theme="3"/>
      </right>
      <top style="thin">
        <color indexed="64"/>
      </top>
      <bottom/>
      <diagonal/>
    </border>
    <border>
      <left style="thin">
        <color indexed="64"/>
      </left>
      <right/>
      <top/>
      <bottom style="double">
        <color theme="3"/>
      </bottom>
      <diagonal/>
    </border>
    <border>
      <left/>
      <right style="double">
        <color theme="3"/>
      </right>
      <top/>
      <bottom style="double">
        <color theme="3"/>
      </bottom>
      <diagonal/>
    </border>
    <border>
      <left style="double">
        <color theme="3"/>
      </left>
      <right style="thin">
        <color indexed="64"/>
      </right>
      <top style="thin">
        <color indexed="64"/>
      </top>
      <bottom/>
      <diagonal/>
    </border>
    <border>
      <left style="double">
        <color theme="3"/>
      </left>
      <right style="thin">
        <color indexed="64"/>
      </right>
      <top/>
      <bottom style="double">
        <color theme="3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/>
      <diagonal/>
    </border>
    <border>
      <left style="thin">
        <color indexed="64"/>
      </left>
      <right style="double">
        <color theme="3"/>
      </right>
      <top/>
      <bottom style="double">
        <color theme="3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1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/>
    <xf numFmtId="0" fontId="8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/>
    </xf>
    <xf numFmtId="0" fontId="4" fillId="0" borderId="0" xfId="0" applyNumberFormat="1" applyFont="1"/>
    <xf numFmtId="0" fontId="6" fillId="0" borderId="0" xfId="0" applyNumberFormat="1" applyFont="1"/>
    <xf numFmtId="0" fontId="0" fillId="0" borderId="0" xfId="0" applyNumberFormat="1"/>
    <xf numFmtId="0" fontId="6" fillId="0" borderId="0" xfId="1" applyNumberFormat="1" applyFont="1"/>
    <xf numFmtId="0" fontId="10" fillId="0" borderId="0" xfId="0" applyFont="1"/>
    <xf numFmtId="0" fontId="11" fillId="0" borderId="0" xfId="0" applyFont="1"/>
    <xf numFmtId="0" fontId="0" fillId="0" borderId="0" xfId="0" applyAlignment="1">
      <alignment wrapText="1"/>
    </xf>
    <xf numFmtId="0" fontId="0" fillId="0" borderId="0" xfId="0" applyAlignment="1"/>
    <xf numFmtId="164" fontId="5" fillId="0" borderId="1" xfId="0" applyNumberFormat="1" applyFont="1" applyBorder="1" applyAlignment="1">
      <alignment horizontal="right"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7" fillId="4" borderId="1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164" fontId="18" fillId="0" borderId="1" xfId="0" applyNumberFormat="1" applyFont="1" applyBorder="1" applyAlignment="1">
      <alignment horizontal="right" vertical="center" indent="1"/>
    </xf>
    <xf numFmtId="2" fontId="18" fillId="0" borderId="1" xfId="0" applyNumberFormat="1" applyFont="1" applyFill="1" applyBorder="1" applyAlignment="1">
      <alignment horizontal="right" vertical="center" indent="1"/>
    </xf>
    <xf numFmtId="0" fontId="18" fillId="0" borderId="1" xfId="0" applyFont="1" applyBorder="1" applyAlignment="1">
      <alignment horizontal="right" vertical="center" indent="1"/>
    </xf>
    <xf numFmtId="0" fontId="15" fillId="4" borderId="8" xfId="0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0" fontId="18" fillId="0" borderId="8" xfId="0" applyFont="1" applyBorder="1" applyAlignment="1">
      <alignment horizontal="left" vertical="center" indent="1"/>
    </xf>
    <xf numFmtId="164" fontId="18" fillId="0" borderId="9" xfId="0" applyNumberFormat="1" applyFont="1" applyBorder="1" applyAlignment="1">
      <alignment horizontal="right" vertical="center" indent="1"/>
    </xf>
    <xf numFmtId="0" fontId="18" fillId="0" borderId="10" xfId="0" applyFont="1" applyBorder="1" applyAlignment="1">
      <alignment horizontal="left" vertical="center" indent="1"/>
    </xf>
    <xf numFmtId="164" fontId="18" fillId="0" borderId="11" xfId="0" applyNumberFormat="1" applyFont="1" applyBorder="1" applyAlignment="1">
      <alignment horizontal="right" vertical="center" indent="1"/>
    </xf>
    <xf numFmtId="0" fontId="18" fillId="0" borderId="11" xfId="0" applyFont="1" applyBorder="1" applyAlignment="1">
      <alignment horizontal="center" vertical="center"/>
    </xf>
    <xf numFmtId="164" fontId="18" fillId="0" borderId="12" xfId="0" applyNumberFormat="1" applyFont="1" applyBorder="1" applyAlignment="1">
      <alignment horizontal="right" vertical="center" indent="1"/>
    </xf>
    <xf numFmtId="0" fontId="15" fillId="4" borderId="9" xfId="0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9" xfId="0" applyFont="1" applyFill="1" applyBorder="1" applyAlignment="1">
      <alignment horizontal="left" vertical="center" indent="1"/>
    </xf>
    <xf numFmtId="2" fontId="18" fillId="0" borderId="11" xfId="0" applyNumberFormat="1" applyFont="1" applyFill="1" applyBorder="1" applyAlignment="1">
      <alignment horizontal="right" vertical="center" indent="1"/>
    </xf>
    <xf numFmtId="0" fontId="18" fillId="0" borderId="12" xfId="0" applyFont="1" applyFill="1" applyBorder="1" applyAlignment="1">
      <alignment horizontal="left" vertical="center" indent="1"/>
    </xf>
    <xf numFmtId="0" fontId="17" fillId="4" borderId="8" xfId="0" applyFont="1" applyFill="1" applyBorder="1" applyAlignment="1">
      <alignment horizontal="center" vertical="center" wrapText="1"/>
    </xf>
    <xf numFmtId="0" fontId="17" fillId="4" borderId="9" xfId="0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right" vertical="center" indent="1"/>
    </xf>
    <xf numFmtId="0" fontId="18" fillId="0" borderId="12" xfId="0" applyFont="1" applyBorder="1" applyAlignment="1">
      <alignment horizontal="right" vertical="center" indent="1"/>
    </xf>
    <xf numFmtId="0" fontId="18" fillId="0" borderId="14" xfId="0" applyFont="1" applyBorder="1" applyAlignment="1">
      <alignment horizontal="left" vertical="center" indent="1"/>
    </xf>
    <xf numFmtId="0" fontId="18" fillId="0" borderId="15" xfId="0" applyFont="1" applyBorder="1" applyAlignment="1">
      <alignment horizontal="left" vertical="center" indent="1"/>
    </xf>
    <xf numFmtId="0" fontId="18" fillId="0" borderId="9" xfId="0" applyFont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0" fillId="0" borderId="0" xfId="0" applyBorder="1" applyAlignment="1">
      <alignment horizontal="left" vertical="center" wrapText="1" indent="1" shrinkToFit="1"/>
    </xf>
    <xf numFmtId="0" fontId="18" fillId="0" borderId="11" xfId="0" applyFont="1" applyBorder="1" applyAlignment="1">
      <alignment horizontal="right" vertical="center" indent="1"/>
    </xf>
    <xf numFmtId="0" fontId="18" fillId="0" borderId="12" xfId="0" applyFont="1" applyBorder="1" applyAlignment="1">
      <alignment horizontal="left" vertical="center" indent="1"/>
    </xf>
    <xf numFmtId="0" fontId="18" fillId="0" borderId="8" xfId="0" applyFont="1" applyFill="1" applyBorder="1" applyAlignment="1">
      <alignment horizontal="left" vertical="center" indent="1"/>
    </xf>
    <xf numFmtId="0" fontId="18" fillId="0" borderId="10" xfId="0" applyFont="1" applyFill="1" applyBorder="1" applyAlignment="1">
      <alignment horizontal="left" vertical="center" indent="1"/>
    </xf>
    <xf numFmtId="0" fontId="15" fillId="4" borderId="8" xfId="0" applyFont="1" applyFill="1" applyBorder="1" applyAlignment="1">
      <alignment horizontal="left" vertical="center" wrapText="1" indent="1"/>
    </xf>
    <xf numFmtId="0" fontId="22" fillId="0" borderId="0" xfId="0" applyFont="1"/>
    <xf numFmtId="165" fontId="5" fillId="0" borderId="1" xfId="0" applyNumberFormat="1" applyFont="1" applyBorder="1" applyAlignment="1">
      <alignment horizontal="center" vertical="center" wrapText="1"/>
    </xf>
    <xf numFmtId="165" fontId="5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 wrapText="1"/>
    </xf>
    <xf numFmtId="166" fontId="5" fillId="0" borderId="1" xfId="0" applyNumberFormat="1" applyFont="1" applyBorder="1" applyAlignment="1">
      <alignment horizontal="center" vertical="center" wrapText="1"/>
    </xf>
    <xf numFmtId="0" fontId="5" fillId="0" borderId="0" xfId="0" applyFont="1"/>
    <xf numFmtId="0" fontId="18" fillId="0" borderId="8" xfId="0" applyFont="1" applyBorder="1" applyAlignment="1">
      <alignment horizontal="left" vertical="center" indent="1"/>
    </xf>
    <xf numFmtId="1" fontId="5" fillId="0" borderId="1" xfId="0" applyNumberFormat="1" applyFont="1" applyBorder="1" applyAlignment="1">
      <alignment horizontal="center" vertical="center" wrapText="1"/>
    </xf>
    <xf numFmtId="167" fontId="5" fillId="0" borderId="1" xfId="0" applyNumberFormat="1" applyFont="1" applyBorder="1" applyAlignment="1">
      <alignment horizontal="center" vertical="center"/>
    </xf>
    <xf numFmtId="168" fontId="5" fillId="0" borderId="1" xfId="0" applyNumberFormat="1" applyFont="1" applyBorder="1" applyAlignment="1">
      <alignment horizontal="center" vertical="center" wrapText="1"/>
    </xf>
    <xf numFmtId="168" fontId="5" fillId="2" borderId="1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2" borderId="0" xfId="0" applyFont="1" applyFill="1" applyAlignment="1">
      <alignment horizontal="left" vertical="top"/>
    </xf>
    <xf numFmtId="9" fontId="5" fillId="0" borderId="1" xfId="1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right" vertical="center" wrapText="1"/>
    </xf>
    <xf numFmtId="0" fontId="5" fillId="0" borderId="1" xfId="0" applyNumberFormat="1" applyFont="1" applyBorder="1" applyAlignment="1">
      <alignment horizontal="right" vertical="center" wrapText="1"/>
    </xf>
    <xf numFmtId="164" fontId="5" fillId="0" borderId="1" xfId="1" applyNumberFormat="1" applyFont="1" applyBorder="1" applyAlignment="1">
      <alignment horizontal="right" vertical="center" wrapText="1"/>
    </xf>
    <xf numFmtId="164" fontId="5" fillId="0" borderId="3" xfId="0" applyNumberFormat="1" applyFont="1" applyBorder="1" applyAlignment="1">
      <alignment horizontal="right" vertical="center" wrapText="1"/>
    </xf>
    <xf numFmtId="164" fontId="9" fillId="0" borderId="1" xfId="0" applyNumberFormat="1" applyFont="1" applyBorder="1" applyAlignment="1">
      <alignment horizontal="right" vertical="center" wrapText="1"/>
    </xf>
    <xf numFmtId="0" fontId="10" fillId="6" borderId="1" xfId="0" applyFont="1" applyFill="1" applyBorder="1" applyAlignment="1">
      <alignment horizontal="center" vertical="center" textRotation="255"/>
    </xf>
    <xf numFmtId="0" fontId="23" fillId="6" borderId="1" xfId="0" applyFont="1" applyFill="1" applyBorder="1" applyAlignment="1">
      <alignment horizontal="center" vertical="center" wrapText="1"/>
    </xf>
    <xf numFmtId="0" fontId="23" fillId="6" borderId="1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 textRotation="255"/>
    </xf>
    <xf numFmtId="0" fontId="23" fillId="6" borderId="1" xfId="0" applyFont="1" applyFill="1" applyBorder="1" applyAlignment="1">
      <alignment horizontal="left" vertical="top" wrapText="1"/>
    </xf>
    <xf numFmtId="0" fontId="23" fillId="6" borderId="1" xfId="0" applyFont="1" applyFill="1" applyBorder="1" applyAlignment="1">
      <alignment horizontal="left" vertical="top"/>
    </xf>
    <xf numFmtId="0" fontId="25" fillId="6" borderId="1" xfId="0" applyFont="1" applyFill="1" applyBorder="1" applyAlignment="1">
      <alignment horizontal="left" vertical="top"/>
    </xf>
    <xf numFmtId="0" fontId="5" fillId="4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12" fillId="3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14" fillId="3" borderId="5" xfId="0" applyFont="1" applyFill="1" applyBorder="1" applyAlignment="1">
      <alignment vertical="top"/>
    </xf>
    <xf numFmtId="0" fontId="18" fillId="0" borderId="1" xfId="0" applyFont="1" applyBorder="1" applyAlignment="1">
      <alignment horizontal="left" vertical="center" indent="1"/>
    </xf>
    <xf numFmtId="0" fontId="0" fillId="0" borderId="9" xfId="0" applyBorder="1" applyAlignment="1">
      <alignment horizontal="left" vertical="center" indent="1"/>
    </xf>
    <xf numFmtId="0" fontId="18" fillId="0" borderId="4" xfId="0" applyFont="1" applyBorder="1" applyAlignment="1">
      <alignment horizontal="left" vertical="center" wrapText="1" indent="1"/>
    </xf>
    <xf numFmtId="0" fontId="18" fillId="0" borderId="17" xfId="0" applyFont="1" applyBorder="1" applyAlignment="1">
      <alignment horizontal="left" vertical="center" wrapText="1" indent="1"/>
    </xf>
    <xf numFmtId="0" fontId="18" fillId="0" borderId="18" xfId="0" applyFont="1" applyBorder="1" applyAlignment="1">
      <alignment horizontal="left" vertical="center" wrapText="1" indent="1"/>
    </xf>
    <xf numFmtId="0" fontId="18" fillId="0" borderId="19" xfId="0" applyFont="1" applyBorder="1" applyAlignment="1">
      <alignment horizontal="left" vertical="center" wrapText="1" indent="1"/>
    </xf>
    <xf numFmtId="0" fontId="12" fillId="3" borderId="5" xfId="0" applyFont="1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15" fillId="4" borderId="1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8" fillId="0" borderId="2" xfId="0" applyFont="1" applyBorder="1" applyAlignment="1">
      <alignment horizontal="left" vertical="center" indent="1"/>
    </xf>
    <xf numFmtId="0" fontId="0" fillId="0" borderId="16" xfId="0" applyBorder="1" applyAlignment="1">
      <alignment horizontal="left" vertical="center" indent="1"/>
    </xf>
    <xf numFmtId="0" fontId="13" fillId="3" borderId="13" xfId="0" applyFont="1" applyFill="1" applyBorder="1" applyAlignment="1">
      <alignment horizontal="left" vertical="center"/>
    </xf>
    <xf numFmtId="0" fontId="20" fillId="0" borderId="14" xfId="0" applyFont="1" applyBorder="1" applyAlignment="1">
      <alignment horizontal="left" vertical="center"/>
    </xf>
    <xf numFmtId="0" fontId="13" fillId="3" borderId="5" xfId="0" applyFont="1" applyFill="1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21" fillId="0" borderId="20" xfId="0" applyFont="1" applyBorder="1" applyAlignment="1">
      <alignment horizontal="left" vertical="center" indent="1"/>
    </xf>
    <xf numFmtId="0" fontId="19" fillId="0" borderId="21" xfId="0" applyFont="1" applyBorder="1" applyAlignment="1">
      <alignment horizontal="left" vertical="center" indent="1"/>
    </xf>
    <xf numFmtId="0" fontId="21" fillId="0" borderId="22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8" fillId="0" borderId="8" xfId="0" applyFont="1" applyBorder="1" applyAlignment="1">
      <alignment horizontal="left" vertical="center" indent="1"/>
    </xf>
    <xf numFmtId="0" fontId="0" fillId="0" borderId="10" xfId="0" applyBorder="1" applyAlignment="1">
      <alignment horizontal="left" vertical="center" indent="1"/>
    </xf>
    <xf numFmtId="0" fontId="0" fillId="0" borderId="6" xfId="0" applyBorder="1" applyAlignment="1">
      <alignment horizontal="left" vertical="top"/>
    </xf>
    <xf numFmtId="0" fontId="0" fillId="0" borderId="0" xfId="0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D6DB5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stant/Documents/CNED%20actuel/2011-2012/RELECTURE/relecture%20Open%20Office%20DI%20Ann&#233;e%20V/travail/EXCEL/source%20de%20donn&#233;es%20pati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s"/>
      <sheetName val="Bases formules"/>
      <sheetName val="Données adm. &amp; Facturation"/>
      <sheetName val="Données adm. &amp; Facturation form"/>
    </sheetNames>
    <sheetDataSet>
      <sheetData sheetId="0" refreshError="1">
        <row r="1">
          <cell r="A1" t="str">
            <v>Grille tarifaire</v>
          </cell>
          <cell r="B1">
            <v>0</v>
          </cell>
          <cell r="C1">
            <v>0</v>
          </cell>
          <cell r="D1">
            <v>0</v>
          </cell>
        </row>
        <row r="2">
          <cell r="A2" t="str">
            <v>Code acte</v>
          </cell>
          <cell r="B2" t="str">
            <v>Tarif conventionné</v>
          </cell>
          <cell r="C2" t="str">
            <v>groupe</v>
          </cell>
          <cell r="D2" t="str">
            <v>Dépassement</v>
          </cell>
        </row>
        <row r="3">
          <cell r="A3" t="str">
            <v>BFLA900</v>
          </cell>
          <cell r="B3">
            <v>125.4</v>
          </cell>
          <cell r="C3" t="str">
            <v>ADA</v>
          </cell>
          <cell r="D3">
            <v>95</v>
          </cell>
        </row>
        <row r="4">
          <cell r="A4" t="str">
            <v>BGFA008</v>
          </cell>
          <cell r="B4">
            <v>91.56</v>
          </cell>
          <cell r="C4" t="str">
            <v>ADA</v>
          </cell>
          <cell r="D4">
            <v>69</v>
          </cell>
        </row>
        <row r="5">
          <cell r="A5" t="str">
            <v>ZZLP025</v>
          </cell>
          <cell r="B5">
            <v>48</v>
          </cell>
          <cell r="C5" t="str">
            <v>ADA</v>
          </cell>
          <cell r="D5">
            <v>36</v>
          </cell>
        </row>
        <row r="6">
          <cell r="A6" t="str">
            <v>BCFA008</v>
          </cell>
          <cell r="B6">
            <v>52.25</v>
          </cell>
          <cell r="C6" t="str">
            <v>ADC</v>
          </cell>
          <cell r="D6">
            <v>40</v>
          </cell>
        </row>
        <row r="7">
          <cell r="A7" t="str">
            <v>BEFA008</v>
          </cell>
          <cell r="B7">
            <v>209</v>
          </cell>
          <cell r="C7" t="str">
            <v>ADC</v>
          </cell>
          <cell r="D7">
            <v>157</v>
          </cell>
        </row>
        <row r="8">
          <cell r="A8" t="str">
            <v>BFGA004</v>
          </cell>
          <cell r="B8">
            <v>271.7</v>
          </cell>
          <cell r="C8" t="str">
            <v>ADC</v>
          </cell>
          <cell r="D8">
            <v>204</v>
          </cell>
        </row>
        <row r="9">
          <cell r="A9" t="str">
            <v>BFGA008</v>
          </cell>
          <cell r="B9">
            <v>209</v>
          </cell>
          <cell r="C9" t="str">
            <v>ADC</v>
          </cell>
          <cell r="D9">
            <v>157</v>
          </cell>
        </row>
        <row r="10">
          <cell r="A10" t="str">
            <v>BFGA010</v>
          </cell>
          <cell r="B10">
            <v>212.06</v>
          </cell>
          <cell r="C10" t="str">
            <v>ADC</v>
          </cell>
          <cell r="D10">
            <v>160</v>
          </cell>
        </row>
        <row r="11">
          <cell r="A11" t="str">
            <v>BFPP001</v>
          </cell>
          <cell r="B11">
            <v>83.6</v>
          </cell>
          <cell r="C11" t="str">
            <v>ADC</v>
          </cell>
          <cell r="D11">
            <v>63</v>
          </cell>
        </row>
        <row r="12">
          <cell r="A12" t="str">
            <v>BGFA014</v>
          </cell>
          <cell r="B12">
            <v>209</v>
          </cell>
          <cell r="C12" t="str">
            <v>ADC</v>
          </cell>
          <cell r="D12">
            <v>157</v>
          </cell>
        </row>
        <row r="13">
          <cell r="A13" t="str">
            <v>BGJA001</v>
          </cell>
          <cell r="B13">
            <v>125.4</v>
          </cell>
          <cell r="C13" t="str">
            <v>ADC</v>
          </cell>
          <cell r="D13">
            <v>95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L30"/>
  <sheetViews>
    <sheetView view="pageLayout" topLeftCell="A7" zoomScaleNormal="100" workbookViewId="0">
      <selection activeCell="A18" sqref="A18"/>
    </sheetView>
  </sheetViews>
  <sheetFormatPr baseColWidth="10" defaultRowHeight="15"/>
  <cols>
    <col min="1" max="1" width="12.7109375" customWidth="1"/>
    <col min="2" max="2" width="15.28515625" customWidth="1"/>
    <col min="3" max="3" width="7.5703125" bestFit="1" customWidth="1"/>
    <col min="4" max="4" width="15.28515625" customWidth="1"/>
    <col min="5" max="5" width="15.7109375" customWidth="1"/>
    <col min="6" max="6" width="47.140625" bestFit="1" customWidth="1"/>
    <col min="7" max="8" width="11.42578125" customWidth="1"/>
    <col min="9" max="9" width="11.85546875" customWidth="1"/>
    <col min="10" max="11" width="13.5703125" bestFit="1" customWidth="1"/>
  </cols>
  <sheetData>
    <row r="1" spans="1:12" s="13" customFormat="1" ht="22.5" customHeight="1" thickTop="1">
      <c r="A1" s="90" t="s">
        <v>70</v>
      </c>
      <c r="B1" s="91"/>
      <c r="C1" s="91"/>
      <c r="D1" s="92"/>
      <c r="F1" s="88" t="s">
        <v>88</v>
      </c>
      <c r="G1" s="89"/>
      <c r="I1" s="100" t="s">
        <v>6</v>
      </c>
      <c r="J1" s="101"/>
      <c r="K1" s="102"/>
    </row>
    <row r="2" spans="1:12" s="14" customFormat="1" ht="25.5" customHeight="1">
      <c r="A2" s="26" t="s">
        <v>71</v>
      </c>
      <c r="B2" s="20" t="s">
        <v>72</v>
      </c>
      <c r="C2" s="19" t="s">
        <v>73</v>
      </c>
      <c r="D2" s="27" t="s">
        <v>74</v>
      </c>
      <c r="F2" s="26" t="s">
        <v>89</v>
      </c>
      <c r="G2" s="34" t="s">
        <v>61</v>
      </c>
      <c r="I2" s="26" t="s">
        <v>45</v>
      </c>
      <c r="J2" s="103" t="s">
        <v>46</v>
      </c>
      <c r="K2" s="104"/>
    </row>
    <row r="3" spans="1:12" s="14" customFormat="1" ht="18" customHeight="1">
      <c r="A3" s="28" t="s">
        <v>75</v>
      </c>
      <c r="B3" s="23">
        <v>125.4</v>
      </c>
      <c r="C3" s="22" t="s">
        <v>76</v>
      </c>
      <c r="D3" s="29">
        <f>ROUNDUP(B3*0.75,0)</f>
        <v>95</v>
      </c>
      <c r="F3" s="28" t="s">
        <v>92</v>
      </c>
      <c r="G3" s="35" t="s">
        <v>93</v>
      </c>
      <c r="I3" s="28" t="s">
        <v>47</v>
      </c>
      <c r="J3" s="105" t="s">
        <v>48</v>
      </c>
      <c r="K3" s="106"/>
    </row>
    <row r="4" spans="1:12" s="14" customFormat="1" ht="18" customHeight="1">
      <c r="A4" s="28" t="s">
        <v>77</v>
      </c>
      <c r="B4" s="23">
        <v>91.56</v>
      </c>
      <c r="C4" s="22" t="s">
        <v>76</v>
      </c>
      <c r="D4" s="29">
        <f t="shared" ref="D4:D13" si="0">ROUNDUP(B4*0.75,0)</f>
        <v>69</v>
      </c>
      <c r="F4" s="28" t="s">
        <v>90</v>
      </c>
      <c r="G4" s="35" t="s">
        <v>91</v>
      </c>
      <c r="I4" s="28" t="s">
        <v>44</v>
      </c>
      <c r="J4" s="94" t="s">
        <v>49</v>
      </c>
      <c r="K4" s="95"/>
    </row>
    <row r="5" spans="1:12" s="14" customFormat="1" ht="15.75">
      <c r="A5" s="28" t="s">
        <v>78</v>
      </c>
      <c r="B5" s="23">
        <v>48</v>
      </c>
      <c r="C5" s="22" t="s">
        <v>76</v>
      </c>
      <c r="D5" s="29">
        <f t="shared" si="0"/>
        <v>36</v>
      </c>
      <c r="F5" s="28" t="s">
        <v>94</v>
      </c>
      <c r="G5" s="35" t="s">
        <v>95</v>
      </c>
      <c r="I5" s="28" t="s">
        <v>50</v>
      </c>
      <c r="J5" s="94" t="s">
        <v>51</v>
      </c>
      <c r="K5" s="95"/>
    </row>
    <row r="6" spans="1:12" s="14" customFormat="1" ht="15.75">
      <c r="A6" s="28" t="s">
        <v>79</v>
      </c>
      <c r="B6" s="23">
        <v>52.25</v>
      </c>
      <c r="C6" s="22" t="s">
        <v>80</v>
      </c>
      <c r="D6" s="29">
        <f t="shared" si="0"/>
        <v>40</v>
      </c>
      <c r="F6" s="28" t="s">
        <v>148</v>
      </c>
      <c r="G6" s="35" t="s">
        <v>96</v>
      </c>
      <c r="I6" s="28" t="s">
        <v>40</v>
      </c>
      <c r="J6" s="94"/>
      <c r="K6" s="95"/>
    </row>
    <row r="7" spans="1:12" s="14" customFormat="1" ht="15.75">
      <c r="A7" s="28" t="s">
        <v>81</v>
      </c>
      <c r="B7" s="23">
        <v>209</v>
      </c>
      <c r="C7" s="22" t="s">
        <v>80</v>
      </c>
      <c r="D7" s="29">
        <f t="shared" si="0"/>
        <v>157</v>
      </c>
      <c r="F7" s="28" t="s">
        <v>97</v>
      </c>
      <c r="G7" s="35" t="s">
        <v>98</v>
      </c>
      <c r="I7" s="28" t="s">
        <v>52</v>
      </c>
      <c r="J7" s="94" t="s">
        <v>53</v>
      </c>
      <c r="K7" s="95"/>
    </row>
    <row r="8" spans="1:12" s="14" customFormat="1" ht="15.75">
      <c r="A8" s="28" t="s">
        <v>82</v>
      </c>
      <c r="B8" s="23">
        <v>271.7</v>
      </c>
      <c r="C8" s="22" t="s">
        <v>80</v>
      </c>
      <c r="D8" s="29">
        <f t="shared" si="0"/>
        <v>204</v>
      </c>
      <c r="F8" s="28" t="s">
        <v>109</v>
      </c>
      <c r="G8" s="35" t="s">
        <v>110</v>
      </c>
      <c r="I8" s="28" t="s">
        <v>54</v>
      </c>
      <c r="J8" s="105" t="s">
        <v>55</v>
      </c>
      <c r="K8" s="106"/>
    </row>
    <row r="9" spans="1:12" s="14" customFormat="1" ht="15.75">
      <c r="A9" s="28" t="s">
        <v>83</v>
      </c>
      <c r="B9" s="23">
        <v>209</v>
      </c>
      <c r="C9" s="22" t="s">
        <v>80</v>
      </c>
      <c r="D9" s="29">
        <f t="shared" si="0"/>
        <v>157</v>
      </c>
      <c r="F9" s="28" t="s">
        <v>99</v>
      </c>
      <c r="G9" s="35" t="s">
        <v>100</v>
      </c>
      <c r="I9" s="28" t="s">
        <v>42</v>
      </c>
      <c r="J9" s="105" t="s">
        <v>56</v>
      </c>
      <c r="K9" s="106"/>
    </row>
    <row r="10" spans="1:12" s="14" customFormat="1" ht="15.75">
      <c r="A10" s="28" t="s">
        <v>84</v>
      </c>
      <c r="B10" s="23">
        <v>212.06</v>
      </c>
      <c r="C10" s="22" t="s">
        <v>80</v>
      </c>
      <c r="D10" s="29">
        <f t="shared" si="0"/>
        <v>160</v>
      </c>
      <c r="F10" s="28" t="s">
        <v>101</v>
      </c>
      <c r="G10" s="35" t="s">
        <v>102</v>
      </c>
      <c r="I10" s="28" t="s">
        <v>57</v>
      </c>
      <c r="J10" s="94" t="s">
        <v>58</v>
      </c>
      <c r="K10" s="95"/>
    </row>
    <row r="11" spans="1:12" s="14" customFormat="1" ht="15.75">
      <c r="A11" s="28" t="s">
        <v>85</v>
      </c>
      <c r="B11" s="23">
        <v>83.6</v>
      </c>
      <c r="C11" s="22" t="s">
        <v>80</v>
      </c>
      <c r="D11" s="29">
        <f t="shared" si="0"/>
        <v>63</v>
      </c>
      <c r="F11" s="28" t="s">
        <v>103</v>
      </c>
      <c r="G11" s="35" t="s">
        <v>104</v>
      </c>
      <c r="I11" s="28" t="s">
        <v>43</v>
      </c>
      <c r="J11" s="105" t="s">
        <v>59</v>
      </c>
      <c r="K11" s="106"/>
    </row>
    <row r="12" spans="1:12" s="14" customFormat="1" ht="16.5" customHeight="1">
      <c r="A12" s="28" t="s">
        <v>86</v>
      </c>
      <c r="B12" s="23">
        <v>209</v>
      </c>
      <c r="C12" s="22" t="s">
        <v>80</v>
      </c>
      <c r="D12" s="29">
        <f t="shared" si="0"/>
        <v>157</v>
      </c>
      <c r="F12" s="28" t="s">
        <v>105</v>
      </c>
      <c r="G12" s="35" t="s">
        <v>106</v>
      </c>
      <c r="I12" s="117" t="s">
        <v>41</v>
      </c>
      <c r="J12" s="96" t="s">
        <v>150</v>
      </c>
      <c r="K12" s="97"/>
    </row>
    <row r="13" spans="1:12" s="14" customFormat="1" ht="16.5" thickBot="1">
      <c r="A13" s="30" t="s">
        <v>87</v>
      </c>
      <c r="B13" s="31">
        <v>125.4</v>
      </c>
      <c r="C13" s="32" t="s">
        <v>80</v>
      </c>
      <c r="D13" s="33">
        <f t="shared" si="0"/>
        <v>95</v>
      </c>
      <c r="F13" s="30" t="s">
        <v>107</v>
      </c>
      <c r="G13" s="36" t="s">
        <v>108</v>
      </c>
      <c r="I13" s="118"/>
      <c r="J13" s="98"/>
      <c r="K13" s="99"/>
    </row>
    <row r="14" spans="1:12" ht="16.5" thickTop="1" thickBot="1">
      <c r="I14" s="47"/>
      <c r="J14" s="48"/>
      <c r="K14" s="48"/>
    </row>
    <row r="15" spans="1:12" ht="22.5" customHeight="1" thickTop="1">
      <c r="A15" s="93" t="s">
        <v>111</v>
      </c>
      <c r="B15" s="92"/>
      <c r="D15" s="88" t="s">
        <v>60</v>
      </c>
      <c r="E15" s="119"/>
      <c r="F15" s="89"/>
      <c r="I15" s="100" t="s">
        <v>149</v>
      </c>
      <c r="J15" s="101"/>
      <c r="K15" s="102"/>
    </row>
    <row r="16" spans="1:12" ht="25.5" customHeight="1">
      <c r="A16" s="40" t="s">
        <v>112</v>
      </c>
      <c r="B16" s="41" t="s">
        <v>113</v>
      </c>
      <c r="D16" s="26" t="s">
        <v>61</v>
      </c>
      <c r="E16" s="18" t="s">
        <v>62</v>
      </c>
      <c r="F16" s="34" t="s">
        <v>63</v>
      </c>
      <c r="I16" s="26" t="s">
        <v>11</v>
      </c>
      <c r="J16" s="18" t="s">
        <v>3</v>
      </c>
      <c r="K16" s="34" t="s">
        <v>4</v>
      </c>
      <c r="L16" s="21"/>
    </row>
    <row r="17" spans="1:11" ht="16.350000000000001" customHeight="1">
      <c r="A17" s="28" t="s">
        <v>110</v>
      </c>
      <c r="B17" s="42">
        <v>0</v>
      </c>
      <c r="D17" s="51">
        <v>6</v>
      </c>
      <c r="E17" s="24">
        <v>0.25</v>
      </c>
      <c r="F17" s="37" t="s">
        <v>64</v>
      </c>
      <c r="I17" s="28" t="s">
        <v>143</v>
      </c>
      <c r="J17" s="25">
        <v>10003185268</v>
      </c>
      <c r="K17" s="46" t="s">
        <v>141</v>
      </c>
    </row>
    <row r="18" spans="1:11" s="15" customFormat="1" ht="16.350000000000001" customHeight="1">
      <c r="A18" s="28" t="s">
        <v>114</v>
      </c>
      <c r="B18" s="42">
        <v>20</v>
      </c>
      <c r="D18" s="51" t="s">
        <v>65</v>
      </c>
      <c r="E18" s="24">
        <v>23</v>
      </c>
      <c r="F18" s="37" t="s">
        <v>66</v>
      </c>
      <c r="I18" s="28" t="s">
        <v>145</v>
      </c>
      <c r="J18" s="25">
        <v>10004217972</v>
      </c>
      <c r="K18" s="46" t="s">
        <v>141</v>
      </c>
    </row>
    <row r="19" spans="1:11" s="15" customFormat="1" ht="16.350000000000001" customHeight="1">
      <c r="A19" s="28" t="s">
        <v>115</v>
      </c>
      <c r="B19" s="42">
        <v>56</v>
      </c>
      <c r="D19" s="51">
        <v>7</v>
      </c>
      <c r="E19" s="24">
        <v>0.04</v>
      </c>
      <c r="F19" s="37" t="s">
        <v>67</v>
      </c>
      <c r="I19" s="28" t="s">
        <v>140</v>
      </c>
      <c r="J19" s="25">
        <v>10005454425</v>
      </c>
      <c r="K19" s="46" t="s">
        <v>141</v>
      </c>
    </row>
    <row r="20" spans="1:11" s="15" customFormat="1" ht="16.350000000000001" customHeight="1">
      <c r="A20" s="28" t="s">
        <v>119</v>
      </c>
      <c r="B20" s="42">
        <v>250</v>
      </c>
      <c r="D20" s="51">
        <v>0</v>
      </c>
      <c r="E20" s="24">
        <v>0</v>
      </c>
      <c r="F20" s="37" t="s">
        <v>68</v>
      </c>
      <c r="I20" s="28" t="s">
        <v>146</v>
      </c>
      <c r="J20" s="25">
        <v>10001983631</v>
      </c>
      <c r="K20" s="46" t="s">
        <v>147</v>
      </c>
    </row>
    <row r="21" spans="1:11" s="15" customFormat="1" ht="16.350000000000001" customHeight="1" thickBot="1">
      <c r="A21" s="28" t="s">
        <v>117</v>
      </c>
      <c r="B21" s="42">
        <v>276</v>
      </c>
      <c r="D21" s="52">
        <v>8</v>
      </c>
      <c r="E21" s="38">
        <v>0.2</v>
      </c>
      <c r="F21" s="39" t="s">
        <v>69</v>
      </c>
      <c r="I21" s="28" t="s">
        <v>135</v>
      </c>
      <c r="J21" s="25">
        <v>10001368763</v>
      </c>
      <c r="K21" s="46" t="s">
        <v>134</v>
      </c>
    </row>
    <row r="22" spans="1:11" s="15" customFormat="1" ht="16.350000000000001" customHeight="1" thickTop="1" thickBot="1">
      <c r="A22" s="28" t="s">
        <v>121</v>
      </c>
      <c r="B22" s="42">
        <v>380</v>
      </c>
      <c r="I22" s="28" t="s">
        <v>133</v>
      </c>
      <c r="J22" s="25">
        <v>10006849614</v>
      </c>
      <c r="K22" s="46" t="s">
        <v>134</v>
      </c>
    </row>
    <row r="23" spans="1:11" s="15" customFormat="1" ht="16.350000000000001" customHeight="1" thickTop="1">
      <c r="A23" s="28" t="s">
        <v>122</v>
      </c>
      <c r="B23" s="42">
        <v>442</v>
      </c>
      <c r="D23" s="109" t="s">
        <v>124</v>
      </c>
      <c r="E23" s="110"/>
      <c r="G23" s="107" t="s">
        <v>10</v>
      </c>
      <c r="I23" s="28" t="s">
        <v>132</v>
      </c>
      <c r="J23" s="25">
        <v>10002132475</v>
      </c>
      <c r="K23" s="46" t="s">
        <v>131</v>
      </c>
    </row>
    <row r="24" spans="1:11" ht="16.350000000000001" customHeight="1">
      <c r="A24" s="28" t="s">
        <v>123</v>
      </c>
      <c r="B24" s="42">
        <v>492</v>
      </c>
      <c r="D24" s="111"/>
      <c r="E24" s="112"/>
      <c r="G24" s="108"/>
      <c r="I24" s="28" t="s">
        <v>130</v>
      </c>
      <c r="J24" s="25">
        <v>10007684169</v>
      </c>
      <c r="K24" s="46" t="s">
        <v>131</v>
      </c>
    </row>
    <row r="25" spans="1:11" ht="16.5" customHeight="1">
      <c r="A25" s="28" t="s">
        <v>118</v>
      </c>
      <c r="B25" s="42">
        <v>724</v>
      </c>
      <c r="D25" s="113" t="s">
        <v>125</v>
      </c>
      <c r="E25" s="115" t="s">
        <v>126</v>
      </c>
      <c r="G25" s="44" t="s">
        <v>139</v>
      </c>
      <c r="I25" s="28" t="s">
        <v>136</v>
      </c>
      <c r="J25" s="25">
        <v>10003644582</v>
      </c>
      <c r="K25" s="46" t="s">
        <v>137</v>
      </c>
    </row>
    <row r="26" spans="1:11" ht="16.5" customHeight="1" thickBot="1">
      <c r="A26" s="28" t="s">
        <v>116</v>
      </c>
      <c r="B26" s="42">
        <v>756</v>
      </c>
      <c r="D26" s="114"/>
      <c r="E26" s="116"/>
      <c r="G26" s="44" t="s">
        <v>142</v>
      </c>
      <c r="I26" s="28" t="s">
        <v>138</v>
      </c>
      <c r="J26" s="25">
        <v>10005758694</v>
      </c>
      <c r="K26" s="46" t="s">
        <v>137</v>
      </c>
    </row>
    <row r="27" spans="1:11" ht="16.5" customHeight="1" thickTop="1" thickBot="1">
      <c r="A27" s="30" t="s">
        <v>120</v>
      </c>
      <c r="B27" s="43">
        <v>826</v>
      </c>
      <c r="G27" s="45" t="s">
        <v>144</v>
      </c>
      <c r="I27" s="28" t="s">
        <v>129</v>
      </c>
      <c r="J27" s="25">
        <v>10004442358</v>
      </c>
      <c r="K27" s="46" t="s">
        <v>128</v>
      </c>
    </row>
    <row r="28" spans="1:11" ht="16.5" customHeight="1" thickTop="1" thickBot="1">
      <c r="I28" s="30" t="s">
        <v>127</v>
      </c>
      <c r="J28" s="49">
        <v>10003992123</v>
      </c>
      <c r="K28" s="50" t="s">
        <v>128</v>
      </c>
    </row>
    <row r="29" spans="1:11" ht="18" customHeight="1" thickTop="1">
      <c r="E29" s="16"/>
    </row>
    <row r="30" spans="1:11" ht="15" customHeight="1">
      <c r="F30" s="16"/>
      <c r="G30" s="16"/>
      <c r="H30" s="16"/>
    </row>
  </sheetData>
  <sortState ref="I17:K27">
    <sortCondition ref="K17:K27"/>
    <sortCondition ref="I17:I27"/>
  </sortState>
  <mergeCells count="22">
    <mergeCell ref="G23:G24"/>
    <mergeCell ref="D23:E24"/>
    <mergeCell ref="D25:D26"/>
    <mergeCell ref="E25:E26"/>
    <mergeCell ref="I12:I13"/>
    <mergeCell ref="I15:K15"/>
    <mergeCell ref="D15:F15"/>
    <mergeCell ref="F1:G1"/>
    <mergeCell ref="A1:D1"/>
    <mergeCell ref="A15:B15"/>
    <mergeCell ref="J4:K4"/>
    <mergeCell ref="J12:K13"/>
    <mergeCell ref="J5:K5"/>
    <mergeCell ref="J6:K6"/>
    <mergeCell ref="J7:K7"/>
    <mergeCell ref="J10:K10"/>
    <mergeCell ref="I1:K1"/>
    <mergeCell ref="J2:K2"/>
    <mergeCell ref="J3:K3"/>
    <mergeCell ref="J8:K8"/>
    <mergeCell ref="J9:K9"/>
    <mergeCell ref="J11:K11"/>
  </mergeCells>
  <printOptions horizontalCentered="1" verticalCentered="1"/>
  <pageMargins left="0.39370078740157483" right="0.39370078740157483" top="0.98425196850393704" bottom="0.59055118110236227" header="0.39370078740157483" footer="0.39370078740157483"/>
  <pageSetup paperSize="9" scale="74" orientation="landscape" r:id="rId1"/>
  <headerFooter>
    <oddHeader>&amp;C&amp;"Arial Black,Normal"SOURCE DE DONNEES PATIENTS
Bases</oddHeader>
    <oddFooter>&amp;L&amp;"Bodoni MT,Normal"&amp;9CAZAUX LAFOURCADE M.Hélène&amp;C&amp;"Arial Black,Normal"Clinique Les Rosiers&amp;"-,Normal"
&amp;"Cooper Black,Normal"Document 1.A1.&amp;R&amp;"Bodoni MT,Normal"&amp;9 570.36.0082.3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L30"/>
  <sheetViews>
    <sheetView view="pageLayout" zoomScaleNormal="100" workbookViewId="0">
      <selection activeCell="D17" sqref="D17"/>
    </sheetView>
  </sheetViews>
  <sheetFormatPr baseColWidth="10" defaultRowHeight="15"/>
  <cols>
    <col min="1" max="1" width="10.7109375" customWidth="1"/>
    <col min="2" max="2" width="15.28515625" customWidth="1"/>
    <col min="3" max="3" width="7.5703125" bestFit="1" customWidth="1"/>
    <col min="4" max="4" width="13.140625" customWidth="1"/>
    <col min="5" max="5" width="10.42578125" customWidth="1"/>
    <col min="6" max="6" width="38.7109375" customWidth="1"/>
    <col min="7" max="7" width="9.7109375" customWidth="1"/>
    <col min="8" max="8" width="3.28515625" customWidth="1"/>
    <col min="9" max="9" width="10.42578125" customWidth="1"/>
    <col min="10" max="10" width="13.5703125" bestFit="1" customWidth="1"/>
    <col min="11" max="11" width="23.28515625" customWidth="1"/>
  </cols>
  <sheetData>
    <row r="1" spans="1:12" s="13" customFormat="1" ht="35.1" customHeight="1" thickTop="1">
      <c r="A1" s="90" t="s">
        <v>70</v>
      </c>
      <c r="B1" s="91"/>
      <c r="C1" s="91"/>
      <c r="D1" s="92"/>
      <c r="F1" s="88" t="s">
        <v>88</v>
      </c>
      <c r="G1" s="89"/>
      <c r="I1" s="100" t="s">
        <v>6</v>
      </c>
      <c r="J1" s="101"/>
      <c r="K1" s="102"/>
    </row>
    <row r="2" spans="1:12" s="14" customFormat="1" ht="25.5" customHeight="1">
      <c r="A2" s="26" t="s">
        <v>71</v>
      </c>
      <c r="B2" s="20" t="s">
        <v>72</v>
      </c>
      <c r="C2" s="19" t="s">
        <v>73</v>
      </c>
      <c r="D2" s="27" t="s">
        <v>74</v>
      </c>
      <c r="F2" s="26" t="s">
        <v>89</v>
      </c>
      <c r="G2" s="34" t="s">
        <v>61</v>
      </c>
      <c r="I2" s="26" t="s">
        <v>45</v>
      </c>
      <c r="J2" s="103" t="s">
        <v>46</v>
      </c>
      <c r="K2" s="104"/>
    </row>
    <row r="3" spans="1:12" s="14" customFormat="1" ht="20.100000000000001" customHeight="1">
      <c r="A3" s="28" t="s">
        <v>75</v>
      </c>
      <c r="B3" s="23">
        <v>125.4</v>
      </c>
      <c r="C3" s="22" t="s">
        <v>76</v>
      </c>
      <c r="D3" s="29">
        <f>ROUNDUP(B3*0.75,0)</f>
        <v>95</v>
      </c>
      <c r="F3" s="28" t="s">
        <v>92</v>
      </c>
      <c r="G3" s="35" t="s">
        <v>93</v>
      </c>
      <c r="I3" s="28" t="s">
        <v>47</v>
      </c>
      <c r="J3" s="105" t="s">
        <v>48</v>
      </c>
      <c r="K3" s="106"/>
    </row>
    <row r="4" spans="1:12" s="14" customFormat="1" ht="20.100000000000001" customHeight="1">
      <c r="A4" s="28" t="s">
        <v>77</v>
      </c>
      <c r="B4" s="23">
        <v>91.56</v>
      </c>
      <c r="C4" s="22" t="s">
        <v>76</v>
      </c>
      <c r="D4" s="29">
        <f t="shared" ref="D4:D13" si="0">ROUNDUP(B4*0.75,0)</f>
        <v>69</v>
      </c>
      <c r="F4" s="28" t="s">
        <v>90</v>
      </c>
      <c r="G4" s="35" t="s">
        <v>91</v>
      </c>
      <c r="I4" s="28" t="s">
        <v>44</v>
      </c>
      <c r="J4" s="94" t="s">
        <v>49</v>
      </c>
      <c r="K4" s="95"/>
    </row>
    <row r="5" spans="1:12" s="14" customFormat="1" ht="20.100000000000001" customHeight="1">
      <c r="A5" s="28" t="s">
        <v>78</v>
      </c>
      <c r="B5" s="23">
        <v>48</v>
      </c>
      <c r="C5" s="22" t="s">
        <v>76</v>
      </c>
      <c r="D5" s="29">
        <f t="shared" si="0"/>
        <v>36</v>
      </c>
      <c r="F5" s="28" t="s">
        <v>94</v>
      </c>
      <c r="G5" s="35" t="s">
        <v>95</v>
      </c>
      <c r="I5" s="28" t="s">
        <v>50</v>
      </c>
      <c r="J5" s="94" t="s">
        <v>51</v>
      </c>
      <c r="K5" s="95"/>
    </row>
    <row r="6" spans="1:12" s="14" customFormat="1" ht="20.100000000000001" customHeight="1">
      <c r="A6" s="28" t="s">
        <v>79</v>
      </c>
      <c r="B6" s="23">
        <v>52.25</v>
      </c>
      <c r="C6" s="22" t="s">
        <v>80</v>
      </c>
      <c r="D6" s="29">
        <f t="shared" si="0"/>
        <v>40</v>
      </c>
      <c r="F6" s="28" t="s">
        <v>148</v>
      </c>
      <c r="G6" s="35" t="s">
        <v>96</v>
      </c>
      <c r="I6" s="28" t="s">
        <v>40</v>
      </c>
      <c r="J6" s="94"/>
      <c r="K6" s="95"/>
    </row>
    <row r="7" spans="1:12" s="14" customFormat="1" ht="20.100000000000001" customHeight="1">
      <c r="A7" s="28" t="s">
        <v>81</v>
      </c>
      <c r="B7" s="23">
        <v>209</v>
      </c>
      <c r="C7" s="22" t="s">
        <v>80</v>
      </c>
      <c r="D7" s="29">
        <f t="shared" si="0"/>
        <v>157</v>
      </c>
      <c r="F7" s="28" t="s">
        <v>97</v>
      </c>
      <c r="G7" s="35" t="s">
        <v>98</v>
      </c>
      <c r="I7" s="28" t="s">
        <v>52</v>
      </c>
      <c r="J7" s="94" t="s">
        <v>53</v>
      </c>
      <c r="K7" s="95"/>
    </row>
    <row r="8" spans="1:12" s="14" customFormat="1" ht="20.100000000000001" customHeight="1">
      <c r="A8" s="28" t="s">
        <v>82</v>
      </c>
      <c r="B8" s="23">
        <v>271.7</v>
      </c>
      <c r="C8" s="22" t="s">
        <v>80</v>
      </c>
      <c r="D8" s="29">
        <f t="shared" si="0"/>
        <v>204</v>
      </c>
      <c r="F8" s="28" t="s">
        <v>109</v>
      </c>
      <c r="G8" s="35" t="s">
        <v>110</v>
      </c>
      <c r="I8" s="28" t="s">
        <v>54</v>
      </c>
      <c r="J8" s="105" t="s">
        <v>55</v>
      </c>
      <c r="K8" s="106"/>
    </row>
    <row r="9" spans="1:12" s="14" customFormat="1" ht="20.100000000000001" customHeight="1">
      <c r="A9" s="28" t="s">
        <v>83</v>
      </c>
      <c r="B9" s="23">
        <v>209</v>
      </c>
      <c r="C9" s="22" t="s">
        <v>80</v>
      </c>
      <c r="D9" s="29">
        <f t="shared" si="0"/>
        <v>157</v>
      </c>
      <c r="F9" s="28" t="s">
        <v>99</v>
      </c>
      <c r="G9" s="35" t="s">
        <v>100</v>
      </c>
      <c r="I9" s="28" t="s">
        <v>42</v>
      </c>
      <c r="J9" s="105" t="s">
        <v>56</v>
      </c>
      <c r="K9" s="106"/>
    </row>
    <row r="10" spans="1:12" s="14" customFormat="1" ht="20.100000000000001" customHeight="1">
      <c r="A10" s="28" t="s">
        <v>84</v>
      </c>
      <c r="B10" s="23">
        <v>212.06</v>
      </c>
      <c r="C10" s="22" t="s">
        <v>80</v>
      </c>
      <c r="D10" s="29">
        <f t="shared" si="0"/>
        <v>160</v>
      </c>
      <c r="F10" s="28" t="s">
        <v>101</v>
      </c>
      <c r="G10" s="35" t="s">
        <v>102</v>
      </c>
      <c r="I10" s="28" t="s">
        <v>57</v>
      </c>
      <c r="J10" s="94" t="s">
        <v>58</v>
      </c>
      <c r="K10" s="95"/>
    </row>
    <row r="11" spans="1:12" s="14" customFormat="1" ht="20.100000000000001" customHeight="1">
      <c r="A11" s="28" t="s">
        <v>85</v>
      </c>
      <c r="B11" s="23">
        <v>83.6</v>
      </c>
      <c r="C11" s="22" t="s">
        <v>80</v>
      </c>
      <c r="D11" s="29">
        <f t="shared" si="0"/>
        <v>63</v>
      </c>
      <c r="F11" s="28" t="s">
        <v>103</v>
      </c>
      <c r="G11" s="35" t="s">
        <v>104</v>
      </c>
      <c r="I11" s="28" t="s">
        <v>43</v>
      </c>
      <c r="J11" s="105" t="s">
        <v>59</v>
      </c>
      <c r="K11" s="106"/>
      <c r="L11" s="54"/>
    </row>
    <row r="12" spans="1:12" s="14" customFormat="1" ht="20.100000000000001" customHeight="1">
      <c r="A12" s="28" t="s">
        <v>86</v>
      </c>
      <c r="B12" s="23">
        <v>209</v>
      </c>
      <c r="C12" s="22" t="s">
        <v>80</v>
      </c>
      <c r="D12" s="29">
        <f t="shared" si="0"/>
        <v>157</v>
      </c>
      <c r="F12" s="28" t="s">
        <v>105</v>
      </c>
      <c r="G12" s="35" t="s">
        <v>106</v>
      </c>
      <c r="I12" s="117" t="s">
        <v>41</v>
      </c>
      <c r="J12" s="96" t="s">
        <v>150</v>
      </c>
      <c r="K12" s="97"/>
    </row>
    <row r="13" spans="1:12" s="14" customFormat="1" ht="20.100000000000001" customHeight="1" thickBot="1">
      <c r="A13" s="30" t="s">
        <v>87</v>
      </c>
      <c r="B13" s="31">
        <v>125.4</v>
      </c>
      <c r="C13" s="32" t="s">
        <v>80</v>
      </c>
      <c r="D13" s="33">
        <f t="shared" si="0"/>
        <v>95</v>
      </c>
      <c r="F13" s="30" t="s">
        <v>107</v>
      </c>
      <c r="G13" s="36" t="s">
        <v>108</v>
      </c>
      <c r="I13" s="118"/>
      <c r="J13" s="98"/>
      <c r="K13" s="99"/>
    </row>
    <row r="14" spans="1:12" ht="20.100000000000001" customHeight="1" thickTop="1" thickBot="1">
      <c r="I14" s="47"/>
      <c r="J14" s="48"/>
      <c r="K14" s="48"/>
    </row>
    <row r="15" spans="1:12" ht="35.1" customHeight="1" thickTop="1">
      <c r="A15" s="93" t="s">
        <v>111</v>
      </c>
      <c r="B15" s="92"/>
      <c r="D15" s="88" t="s">
        <v>60</v>
      </c>
      <c r="E15" s="119"/>
      <c r="F15" s="89"/>
      <c r="I15" s="100" t="s">
        <v>149</v>
      </c>
      <c r="J15" s="101"/>
      <c r="K15" s="102"/>
    </row>
    <row r="16" spans="1:12" ht="25.5" customHeight="1">
      <c r="A16" s="40" t="s">
        <v>112</v>
      </c>
      <c r="B16" s="41" t="s">
        <v>113</v>
      </c>
      <c r="D16" s="53" t="s">
        <v>61</v>
      </c>
      <c r="E16" s="18" t="s">
        <v>62</v>
      </c>
      <c r="F16" s="34" t="s">
        <v>63</v>
      </c>
      <c r="I16" s="26" t="s">
        <v>11</v>
      </c>
      <c r="J16" s="18" t="s">
        <v>3</v>
      </c>
      <c r="K16" s="34" t="s">
        <v>4</v>
      </c>
      <c r="L16" s="21"/>
    </row>
    <row r="17" spans="1:11" ht="20.100000000000001" customHeight="1">
      <c r="A17" s="28" t="s">
        <v>110</v>
      </c>
      <c r="B17" s="42">
        <v>0</v>
      </c>
      <c r="D17" s="51">
        <v>6</v>
      </c>
      <c r="E17" s="24">
        <v>0.25</v>
      </c>
      <c r="F17" s="37" t="s">
        <v>64</v>
      </c>
      <c r="I17" s="28" t="s">
        <v>143</v>
      </c>
      <c r="J17" s="25">
        <v>10003185268</v>
      </c>
      <c r="K17" s="46" t="s">
        <v>141</v>
      </c>
    </row>
    <row r="18" spans="1:11" s="15" customFormat="1" ht="20.100000000000001" customHeight="1">
      <c r="A18" s="28" t="s">
        <v>114</v>
      </c>
      <c r="B18" s="42">
        <v>20</v>
      </c>
      <c r="D18" s="51" t="s">
        <v>65</v>
      </c>
      <c r="E18" s="24">
        <v>23</v>
      </c>
      <c r="F18" s="37" t="s">
        <v>66</v>
      </c>
      <c r="I18" s="28" t="s">
        <v>145</v>
      </c>
      <c r="J18" s="25">
        <v>10004217972</v>
      </c>
      <c r="K18" s="46" t="s">
        <v>141</v>
      </c>
    </row>
    <row r="19" spans="1:11" s="15" customFormat="1" ht="20.100000000000001" customHeight="1">
      <c r="A19" s="28" t="s">
        <v>115</v>
      </c>
      <c r="B19" s="42">
        <v>56</v>
      </c>
      <c r="D19" s="51">
        <v>7</v>
      </c>
      <c r="E19" s="24">
        <v>0.04</v>
      </c>
      <c r="F19" s="37" t="s">
        <v>67</v>
      </c>
      <c r="I19" s="28" t="s">
        <v>140</v>
      </c>
      <c r="J19" s="25">
        <v>10005454425</v>
      </c>
      <c r="K19" s="46" t="s">
        <v>141</v>
      </c>
    </row>
    <row r="20" spans="1:11" s="15" customFormat="1" ht="20.100000000000001" customHeight="1">
      <c r="A20" s="28" t="s">
        <v>119</v>
      </c>
      <c r="B20" s="42">
        <v>250</v>
      </c>
      <c r="D20" s="51">
        <v>0</v>
      </c>
      <c r="E20" s="24">
        <v>0</v>
      </c>
      <c r="F20" s="37" t="s">
        <v>68</v>
      </c>
      <c r="I20" s="28" t="s">
        <v>146</v>
      </c>
      <c r="J20" s="25">
        <v>10001983631</v>
      </c>
      <c r="K20" s="46" t="s">
        <v>147</v>
      </c>
    </row>
    <row r="21" spans="1:11" s="15" customFormat="1" ht="20.100000000000001" customHeight="1" thickBot="1">
      <c r="A21" s="28" t="s">
        <v>117</v>
      </c>
      <c r="B21" s="42">
        <v>276</v>
      </c>
      <c r="D21" s="52">
        <v>8</v>
      </c>
      <c r="E21" s="38">
        <v>0.2</v>
      </c>
      <c r="F21" s="39" t="s">
        <v>69</v>
      </c>
      <c r="I21" s="28" t="s">
        <v>135</v>
      </c>
      <c r="J21" s="25">
        <v>10001368763</v>
      </c>
      <c r="K21" s="46" t="s">
        <v>134</v>
      </c>
    </row>
    <row r="22" spans="1:11" s="15" customFormat="1" ht="20.100000000000001" customHeight="1" thickTop="1" thickBot="1">
      <c r="A22" s="28" t="s">
        <v>121</v>
      </c>
      <c r="B22" s="42">
        <v>380</v>
      </c>
      <c r="I22" s="28" t="s">
        <v>133</v>
      </c>
      <c r="J22" s="25">
        <v>10006849614</v>
      </c>
      <c r="K22" s="46" t="s">
        <v>134</v>
      </c>
    </row>
    <row r="23" spans="1:11" s="15" customFormat="1" ht="20.100000000000001" customHeight="1" thickTop="1">
      <c r="A23" s="28" t="s">
        <v>122</v>
      </c>
      <c r="B23" s="42">
        <v>442</v>
      </c>
      <c r="D23" s="109" t="s">
        <v>124</v>
      </c>
      <c r="E23" s="110"/>
      <c r="G23" s="107" t="s">
        <v>10</v>
      </c>
      <c r="I23" s="28" t="s">
        <v>132</v>
      </c>
      <c r="J23" s="25">
        <v>10002132475</v>
      </c>
      <c r="K23" s="46" t="s">
        <v>131</v>
      </c>
    </row>
    <row r="24" spans="1:11" ht="20.100000000000001" customHeight="1">
      <c r="A24" s="28" t="s">
        <v>123</v>
      </c>
      <c r="B24" s="42">
        <v>492</v>
      </c>
      <c r="D24" s="111"/>
      <c r="E24" s="112"/>
      <c r="G24" s="108"/>
      <c r="I24" s="28" t="s">
        <v>130</v>
      </c>
      <c r="J24" s="25">
        <v>10007684169</v>
      </c>
      <c r="K24" s="46" t="s">
        <v>131</v>
      </c>
    </row>
    <row r="25" spans="1:11" ht="20.100000000000001" customHeight="1">
      <c r="A25" s="28" t="s">
        <v>118</v>
      </c>
      <c r="B25" s="42">
        <v>724</v>
      </c>
      <c r="D25" s="113" t="s">
        <v>125</v>
      </c>
      <c r="E25" s="115" t="s">
        <v>126</v>
      </c>
      <c r="G25" s="44" t="s">
        <v>139</v>
      </c>
      <c r="I25" s="28" t="s">
        <v>136</v>
      </c>
      <c r="J25" s="25">
        <v>10003644582</v>
      </c>
      <c r="K25" s="46" t="s">
        <v>137</v>
      </c>
    </row>
    <row r="26" spans="1:11" ht="20.100000000000001" customHeight="1" thickBot="1">
      <c r="A26" s="28" t="s">
        <v>116</v>
      </c>
      <c r="B26" s="42">
        <v>756</v>
      </c>
      <c r="D26" s="114"/>
      <c r="E26" s="116"/>
      <c r="G26" s="44" t="s">
        <v>142</v>
      </c>
      <c r="I26" s="28" t="s">
        <v>138</v>
      </c>
      <c r="J26" s="25">
        <v>10005758694</v>
      </c>
      <c r="K26" s="46" t="s">
        <v>137</v>
      </c>
    </row>
    <row r="27" spans="1:11" ht="20.100000000000001" customHeight="1" thickTop="1" thickBot="1">
      <c r="A27" s="30" t="s">
        <v>120</v>
      </c>
      <c r="B27" s="43">
        <v>826</v>
      </c>
      <c r="G27" s="45" t="s">
        <v>144</v>
      </c>
      <c r="I27" s="28" t="s">
        <v>129</v>
      </c>
      <c r="J27" s="25">
        <v>10004442358</v>
      </c>
      <c r="K27" s="46" t="s">
        <v>128</v>
      </c>
    </row>
    <row r="28" spans="1:11" ht="18.95" customHeight="1" thickTop="1" thickBot="1">
      <c r="I28" s="30" t="s">
        <v>127</v>
      </c>
      <c r="J28" s="49">
        <v>10003992123</v>
      </c>
      <c r="K28" s="50" t="s">
        <v>128</v>
      </c>
    </row>
    <row r="29" spans="1:11" ht="18" customHeight="1" thickTop="1">
      <c r="E29" s="16"/>
    </row>
    <row r="30" spans="1:11" ht="15" customHeight="1">
      <c r="F30" s="16"/>
      <c r="G30" s="16"/>
      <c r="H30" s="16"/>
    </row>
  </sheetData>
  <mergeCells count="22">
    <mergeCell ref="D23:E24"/>
    <mergeCell ref="G23:G24"/>
    <mergeCell ref="D25:D26"/>
    <mergeCell ref="E25:E26"/>
    <mergeCell ref="J11:K11"/>
    <mergeCell ref="I12:I13"/>
    <mergeCell ref="J12:K13"/>
    <mergeCell ref="A15:B15"/>
    <mergeCell ref="D15:F15"/>
    <mergeCell ref="I15:K15"/>
    <mergeCell ref="J5:K5"/>
    <mergeCell ref="J6:K6"/>
    <mergeCell ref="J7:K7"/>
    <mergeCell ref="J8:K8"/>
    <mergeCell ref="J9:K9"/>
    <mergeCell ref="J10:K10"/>
    <mergeCell ref="J4:K4"/>
    <mergeCell ref="A1:D1"/>
    <mergeCell ref="F1:G1"/>
    <mergeCell ref="I1:K1"/>
    <mergeCell ref="J2:K2"/>
    <mergeCell ref="J3:K3"/>
  </mergeCells>
  <printOptions horizontalCentered="1" verticalCentered="1"/>
  <pageMargins left="0.39370078740157483" right="0.39370078740157483" top="0.98425196850393704" bottom="0.59055118110236227" header="0.39370078740157483" footer="0.39370078740157483"/>
  <pageSetup scale="60" fitToWidth="0" fitToHeight="0" orientation="landscape" r:id="rId1"/>
  <headerFooter>
    <oddHeader xml:space="preserve">&amp;C&amp;"Arial Black,Normal"SOURCE DE DONNEES PATIENTS
Bases formules
</oddHeader>
    <oddFooter xml:space="preserve">&amp;L&amp;"Bodoni MT,Normal"&amp;9CAZAUX LAFOURCADE M. Hélène&amp;C&amp;"Arial Black,Normal"Clinique les rosiers
&amp;"Cooper Black,Normal"Document 1.A2.&amp;R570.36.0082.3
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N102"/>
  <sheetViews>
    <sheetView tabSelected="1" view="pageLayout" topLeftCell="T1" zoomScaleNormal="100" workbookViewId="0">
      <selection activeCell="X2" sqref="X2"/>
    </sheetView>
  </sheetViews>
  <sheetFormatPr baseColWidth="10" defaultRowHeight="15"/>
  <cols>
    <col min="1" max="1" width="4.140625" style="71" bestFit="1" customWidth="1"/>
    <col min="2" max="2" width="8.42578125" style="71" customWidth="1"/>
    <col min="3" max="3" width="9.5703125" style="71" customWidth="1"/>
    <col min="4" max="4" width="10.140625" style="71" customWidth="1"/>
    <col min="5" max="5" width="11.28515625" style="71" customWidth="1"/>
    <col min="6" max="6" width="5" style="71" customWidth="1"/>
    <col min="7" max="7" width="7.28515625" style="71" customWidth="1"/>
    <col min="8" max="8" width="17.28515625" style="71" customWidth="1"/>
    <col min="9" max="9" width="10.5703125" style="71" customWidth="1"/>
    <col min="10" max="10" width="3.5703125" style="71" bestFit="1" customWidth="1"/>
    <col min="11" max="11" width="4.7109375" style="71" customWidth="1"/>
    <col min="12" max="12" width="9.28515625" style="71" customWidth="1"/>
    <col min="13" max="13" width="9.140625" style="71" customWidth="1"/>
    <col min="14" max="14" width="13.7109375" style="71" customWidth="1"/>
    <col min="15" max="15" width="7.5703125" style="71" customWidth="1"/>
    <col min="16" max="16" width="10.28515625" style="71" customWidth="1"/>
    <col min="17" max="17" width="3.7109375" style="71" bestFit="1" customWidth="1"/>
    <col min="18" max="18" width="7.7109375" style="71" bestFit="1" customWidth="1"/>
    <col min="19" max="19" width="7.28515625" style="71" bestFit="1" customWidth="1"/>
    <col min="20" max="20" width="12.5703125" style="71" customWidth="1"/>
    <col min="21" max="21" width="8.140625" customWidth="1"/>
    <col min="22" max="22" width="7.28515625" bestFit="1" customWidth="1"/>
    <col min="23" max="23" width="7.42578125" customWidth="1"/>
    <col min="24" max="24" width="7.7109375" customWidth="1"/>
    <col min="25" max="25" width="8.140625" bestFit="1" customWidth="1"/>
    <col min="26" max="26" width="7.140625" customWidth="1"/>
    <col min="27" max="27" width="7.7109375" customWidth="1"/>
    <col min="28" max="28" width="7.85546875" customWidth="1"/>
    <col min="29" max="29" width="7.7109375" customWidth="1"/>
    <col min="30" max="30" width="7.85546875" bestFit="1" customWidth="1"/>
    <col min="31" max="31" width="6.85546875" bestFit="1" customWidth="1"/>
    <col min="32" max="32" width="12.42578125" customWidth="1"/>
    <col min="33" max="33" width="8.140625" bestFit="1" customWidth="1"/>
    <col min="34" max="34" width="8.85546875" customWidth="1"/>
    <col min="35" max="35" width="9.28515625" customWidth="1"/>
    <col min="36" max="36" width="6.140625" bestFit="1" customWidth="1"/>
    <col min="37" max="37" width="9.5703125" customWidth="1"/>
    <col min="38" max="38" width="10.28515625" customWidth="1"/>
    <col min="39" max="39" width="9.140625" customWidth="1"/>
    <col min="40" max="40" width="5.85546875" customWidth="1"/>
  </cols>
  <sheetData>
    <row r="1" spans="1:40" s="72" customFormat="1" ht="67.5" customHeight="1">
      <c r="A1" s="79" t="s">
        <v>0</v>
      </c>
      <c r="B1" s="80" t="s">
        <v>1</v>
      </c>
      <c r="C1" s="80" t="s">
        <v>2</v>
      </c>
      <c r="D1" s="80" t="s">
        <v>3</v>
      </c>
      <c r="E1" s="81" t="s">
        <v>4</v>
      </c>
      <c r="F1" s="80" t="s">
        <v>5</v>
      </c>
      <c r="G1" s="80" t="s">
        <v>6</v>
      </c>
      <c r="H1" s="80" t="s">
        <v>7</v>
      </c>
      <c r="I1" s="80" t="s">
        <v>8</v>
      </c>
      <c r="J1" s="82" t="s">
        <v>9</v>
      </c>
      <c r="K1" s="79" t="s">
        <v>10</v>
      </c>
      <c r="L1" s="80" t="s">
        <v>11</v>
      </c>
      <c r="M1" s="80" t="s">
        <v>12</v>
      </c>
      <c r="N1" s="80" t="s">
        <v>13</v>
      </c>
      <c r="O1" s="80" t="s">
        <v>14</v>
      </c>
      <c r="P1" s="80" t="s">
        <v>15</v>
      </c>
      <c r="Q1" s="79" t="s">
        <v>16</v>
      </c>
      <c r="R1" s="80" t="s">
        <v>17</v>
      </c>
      <c r="S1" s="80" t="s">
        <v>18</v>
      </c>
      <c r="T1" s="80" t="s">
        <v>19</v>
      </c>
      <c r="U1" s="83" t="s">
        <v>20</v>
      </c>
      <c r="V1" s="83" t="s">
        <v>21</v>
      </c>
      <c r="W1" s="83" t="s">
        <v>22</v>
      </c>
      <c r="X1" s="83" t="s">
        <v>23</v>
      </c>
      <c r="Y1" s="83" t="s">
        <v>24</v>
      </c>
      <c r="Z1" s="83" t="s">
        <v>25</v>
      </c>
      <c r="AA1" s="83" t="s">
        <v>26</v>
      </c>
      <c r="AB1" s="83" t="s">
        <v>27</v>
      </c>
      <c r="AC1" s="83" t="s">
        <v>28</v>
      </c>
      <c r="AD1" s="83" t="s">
        <v>29</v>
      </c>
      <c r="AE1" s="83" t="s">
        <v>30</v>
      </c>
      <c r="AF1" s="83" t="s">
        <v>31</v>
      </c>
      <c r="AG1" s="83" t="s">
        <v>32</v>
      </c>
      <c r="AH1" s="83" t="s">
        <v>33</v>
      </c>
      <c r="AI1" s="83" t="s">
        <v>34</v>
      </c>
      <c r="AJ1" s="84" t="s">
        <v>35</v>
      </c>
      <c r="AK1" s="83" t="s">
        <v>36</v>
      </c>
      <c r="AL1" s="83" t="s">
        <v>37</v>
      </c>
      <c r="AM1" s="83" t="s">
        <v>38</v>
      </c>
      <c r="AN1" s="85" t="s">
        <v>39</v>
      </c>
    </row>
    <row r="2" spans="1:40" s="1" customFormat="1" ht="28.5">
      <c r="A2" s="62">
        <v>41299</v>
      </c>
      <c r="B2" s="6">
        <v>809027</v>
      </c>
      <c r="C2" s="7" t="s">
        <v>133</v>
      </c>
      <c r="D2" s="61">
        <f t="shared" ref="D2:D9" si="0">VLOOKUP(C2,Tables_complètes_Médecins,2,FALSE)</f>
        <v>10006849614</v>
      </c>
      <c r="E2" s="8" t="str">
        <f t="shared" ref="E2:E9" si="1">VLOOKUP(C2,Tables_complètes_Médecins,3,FALSE)</f>
        <v>Ophtalmologie</v>
      </c>
      <c r="F2" s="8">
        <v>72945</v>
      </c>
      <c r="G2" s="86" t="s">
        <v>40</v>
      </c>
      <c r="H2" s="55">
        <v>128103300301471</v>
      </c>
      <c r="I2" s="57">
        <v>10519</v>
      </c>
      <c r="J2" s="8">
        <f>YEAR(A2)-YEAR(I2)</f>
        <v>85</v>
      </c>
      <c r="K2" s="8" t="s">
        <v>139</v>
      </c>
      <c r="L2" s="7" t="s">
        <v>153</v>
      </c>
      <c r="M2" s="7" t="s">
        <v>154</v>
      </c>
      <c r="N2" s="7" t="s">
        <v>169</v>
      </c>
      <c r="O2" s="58">
        <v>34490</v>
      </c>
      <c r="P2" s="7" t="s">
        <v>178</v>
      </c>
      <c r="Q2" s="7" t="s">
        <v>119</v>
      </c>
      <c r="R2" s="63">
        <v>0.3125</v>
      </c>
      <c r="S2" s="63">
        <v>0.75</v>
      </c>
      <c r="T2" s="87" t="s">
        <v>126</v>
      </c>
      <c r="U2" s="8" t="s">
        <v>82</v>
      </c>
      <c r="V2" s="17">
        <f t="shared" ref="V2:V9" si="2">VLOOKUP(U2,Grille_tarifaire,2,FALSE)</f>
        <v>271.7</v>
      </c>
      <c r="W2" s="74">
        <v>6</v>
      </c>
      <c r="X2" s="17">
        <f>IF(W2=6,V2*0.25,0)</f>
        <v>67.924999999999997</v>
      </c>
      <c r="Y2" s="8" t="s">
        <v>75</v>
      </c>
      <c r="Z2" s="17">
        <f>IF(Y2="",0,VLOOKUP(Y2,Bases!A3:B13,2,FALSE))</f>
        <v>125.4</v>
      </c>
      <c r="AA2" s="75">
        <f>IF(W2:W9=6,8,0)</f>
        <v>8</v>
      </c>
      <c r="AB2" s="75">
        <v>7</v>
      </c>
      <c r="AC2" s="17">
        <f>IF(J2&gt;80,Bases!E18,0)</f>
        <v>23</v>
      </c>
      <c r="AD2" s="17">
        <f t="shared" ref="AD2:AD9" si="3">SUM(PRODUCT(Z2,VLOOKUP(AA2,Liste_primaire_modificateurs_ADA,2,FALSE)),PRODUCT(Z2,VLOOKUP(AB2,Liste_primaire_modificateurs_ADA,2,FALSE)),AC2)</f>
        <v>53.096000000000004</v>
      </c>
      <c r="AE2" s="17">
        <f>SUM(V2+X2+Z2+AD2)</f>
        <v>518.12099999999998</v>
      </c>
      <c r="AF2" s="8" t="s">
        <v>110</v>
      </c>
      <c r="AG2" s="73" t="str">
        <f>IF(AND(AF2="autre",(V2+Z2)&lt;120),"80%","100%")</f>
        <v>100%</v>
      </c>
      <c r="AH2" s="17">
        <f t="shared" ref="AH2:AH9" si="4">IF(Y2&lt;&gt;"",VLOOKUP(U2,dépassement,4,FALSE)+(VLOOKUP(Y2,dépassement,4,FALSE)),VLOOKUP(U2,dépassement,4,FALSE))</f>
        <v>299</v>
      </c>
      <c r="AI2" s="76">
        <v>168</v>
      </c>
      <c r="AJ2" s="17">
        <f>IF(V2+Z2&gt;120,18,0)</f>
        <v>18</v>
      </c>
      <c r="AK2" s="17">
        <f>IF(AF2="ETP",AE2-AG2*AE2+AH2,AE2-AG2*AE2+AJ2+AH2-AI2)</f>
        <v>149</v>
      </c>
      <c r="AL2" s="17">
        <v>100</v>
      </c>
      <c r="AM2" s="17">
        <v>0</v>
      </c>
      <c r="AN2" s="77">
        <f>AK2-(AL2+AM2)</f>
        <v>49</v>
      </c>
    </row>
    <row r="3" spans="1:40" s="2" customFormat="1" ht="28.5">
      <c r="A3" s="62">
        <v>41300</v>
      </c>
      <c r="B3" s="6">
        <v>809028</v>
      </c>
      <c r="C3" s="7" t="s">
        <v>133</v>
      </c>
      <c r="D3" s="61">
        <f t="shared" si="0"/>
        <v>10006849614</v>
      </c>
      <c r="E3" s="8" t="str">
        <f t="shared" si="1"/>
        <v>Ophtalmologie</v>
      </c>
      <c r="F3" s="8">
        <v>72959</v>
      </c>
      <c r="G3" s="86" t="s">
        <v>41</v>
      </c>
      <c r="H3" s="55">
        <v>272113800503590</v>
      </c>
      <c r="I3" s="57">
        <v>26633</v>
      </c>
      <c r="J3" s="8">
        <f>YEAR(A3)-YEAR(I3)</f>
        <v>41</v>
      </c>
      <c r="K3" s="8" t="s">
        <v>144</v>
      </c>
      <c r="L3" s="7" t="s">
        <v>155</v>
      </c>
      <c r="M3" s="7" t="s">
        <v>156</v>
      </c>
      <c r="N3" s="7" t="s">
        <v>170</v>
      </c>
      <c r="O3" s="58">
        <v>38470</v>
      </c>
      <c r="P3" s="7" t="s">
        <v>179</v>
      </c>
      <c r="Q3" s="7" t="s">
        <v>119</v>
      </c>
      <c r="R3" s="63">
        <v>0.35416666666666702</v>
      </c>
      <c r="S3" s="63">
        <v>0.67708333333333337</v>
      </c>
      <c r="T3" s="7" t="s">
        <v>125</v>
      </c>
      <c r="U3" s="8" t="s">
        <v>81</v>
      </c>
      <c r="V3" s="17">
        <f t="shared" si="2"/>
        <v>209</v>
      </c>
      <c r="W3" s="74">
        <v>0</v>
      </c>
      <c r="X3" s="17">
        <f t="shared" ref="X3:X9" si="5">IF(W3=6,V3*0.25,0)</f>
        <v>0</v>
      </c>
      <c r="Y3" s="8"/>
      <c r="Z3" s="17">
        <f>IF(Y3="",0,VLOOKUP(Y3,Bases!A3:B13,2,FALSE))</f>
        <v>0</v>
      </c>
      <c r="AA3" s="75">
        <f>IF(AA49=6,8,0)</f>
        <v>0</v>
      </c>
      <c r="AB3" s="75">
        <v>0</v>
      </c>
      <c r="AC3" s="17">
        <f>IF(J3&gt;80,Bases!E18,0)</f>
        <v>0</v>
      </c>
      <c r="AD3" s="17">
        <f t="shared" si="3"/>
        <v>0</v>
      </c>
      <c r="AE3" s="17">
        <f t="shared" ref="AE3:AE9" si="6">SUM(V3+X3+Z3+AD3)</f>
        <v>209</v>
      </c>
      <c r="AF3" s="8" t="s">
        <v>110</v>
      </c>
      <c r="AG3" s="73" t="str">
        <f t="shared" ref="AG3:AG9" si="7">IF(AND(AF3="autre",(V3+Z3)&lt;120),"80%","100%")</f>
        <v>100%</v>
      </c>
      <c r="AH3" s="17">
        <f t="shared" si="4"/>
        <v>157</v>
      </c>
      <c r="AI3" s="76">
        <v>18</v>
      </c>
      <c r="AJ3" s="17">
        <f t="shared" ref="AJ3:AJ9" si="8">IF(V3+Z3&gt;120,18,0)</f>
        <v>18</v>
      </c>
      <c r="AK3" s="17">
        <f t="shared" ref="AK3:AK9" si="9">IF(AF3="ETP",AE3-AG3*AE3+AH3,AE3-AG3*AE3+AJ3+AH3-AI3)</f>
        <v>157</v>
      </c>
      <c r="AL3" s="17">
        <v>0</v>
      </c>
      <c r="AM3" s="78">
        <v>100</v>
      </c>
      <c r="AN3" s="77">
        <f t="shared" ref="AN3:AN9" si="10">AK3-(AL3+AM3)</f>
        <v>57</v>
      </c>
    </row>
    <row r="4" spans="1:40" s="1" customFormat="1" ht="28.5">
      <c r="A4" s="62">
        <v>41301</v>
      </c>
      <c r="B4" s="6">
        <v>809029</v>
      </c>
      <c r="C4" s="7" t="s">
        <v>133</v>
      </c>
      <c r="D4" s="61">
        <f t="shared" si="0"/>
        <v>10006849614</v>
      </c>
      <c r="E4" s="8" t="str">
        <f t="shared" si="1"/>
        <v>Ophtalmologie</v>
      </c>
      <c r="F4" s="8">
        <v>72960</v>
      </c>
      <c r="G4" s="86" t="s">
        <v>42</v>
      </c>
      <c r="H4" s="55">
        <v>146033403200433</v>
      </c>
      <c r="I4" s="57">
        <v>16886</v>
      </c>
      <c r="J4" s="8">
        <f t="shared" ref="J4:J9" si="11">YEAR(A4)-YEAR(I4)</f>
        <v>67</v>
      </c>
      <c r="K4" s="8" t="s">
        <v>139</v>
      </c>
      <c r="L4" s="7" t="s">
        <v>157</v>
      </c>
      <c r="M4" s="7" t="s">
        <v>158</v>
      </c>
      <c r="N4" s="7" t="s">
        <v>171</v>
      </c>
      <c r="O4" s="58">
        <v>34320</v>
      </c>
      <c r="P4" s="7" t="s">
        <v>180</v>
      </c>
      <c r="Q4" s="7" t="s">
        <v>119</v>
      </c>
      <c r="R4" s="63">
        <v>0.39583333333333398</v>
      </c>
      <c r="S4" s="63">
        <v>0.5</v>
      </c>
      <c r="T4" s="7" t="s">
        <v>125</v>
      </c>
      <c r="U4" s="8" t="s">
        <v>85</v>
      </c>
      <c r="V4" s="17">
        <f t="shared" si="2"/>
        <v>83.6</v>
      </c>
      <c r="W4" s="74">
        <v>6</v>
      </c>
      <c r="X4" s="17">
        <f t="shared" si="5"/>
        <v>20.9</v>
      </c>
      <c r="Y4" s="8"/>
      <c r="Z4" s="17">
        <f>IF(Y4="",0,VLOOKUP(Y4,Bases!A3:B13,2,FALSE))</f>
        <v>0</v>
      </c>
      <c r="AA4" s="75">
        <f>IF(W2:W9=6,8,0)</f>
        <v>8</v>
      </c>
      <c r="AB4" s="75">
        <v>7</v>
      </c>
      <c r="AC4" s="17">
        <f>IF(J4&gt;80,Bases!E18,0)</f>
        <v>0</v>
      </c>
      <c r="AD4" s="17">
        <f t="shared" si="3"/>
        <v>0</v>
      </c>
      <c r="AE4" s="17">
        <f t="shared" si="6"/>
        <v>104.5</v>
      </c>
      <c r="AF4" s="8" t="s">
        <v>91</v>
      </c>
      <c r="AG4" s="73" t="str">
        <f t="shared" si="7"/>
        <v>100%</v>
      </c>
      <c r="AH4" s="17">
        <f t="shared" si="4"/>
        <v>63</v>
      </c>
      <c r="AI4" s="76">
        <v>63</v>
      </c>
      <c r="AJ4" s="17">
        <f t="shared" si="8"/>
        <v>0</v>
      </c>
      <c r="AK4" s="17">
        <f t="shared" si="9"/>
        <v>0</v>
      </c>
      <c r="AL4" s="17">
        <v>0</v>
      </c>
      <c r="AM4" s="17">
        <v>0</v>
      </c>
      <c r="AN4" s="77">
        <f t="shared" si="10"/>
        <v>0</v>
      </c>
    </row>
    <row r="5" spans="1:40" s="1" customFormat="1" ht="28.5">
      <c r="A5" s="62">
        <v>41302</v>
      </c>
      <c r="B5" s="6">
        <v>809030</v>
      </c>
      <c r="C5" s="7" t="s">
        <v>133</v>
      </c>
      <c r="D5" s="61">
        <f t="shared" si="0"/>
        <v>10006849614</v>
      </c>
      <c r="E5" s="8" t="str">
        <f t="shared" si="1"/>
        <v>Ophtalmologie</v>
      </c>
      <c r="F5" s="8">
        <v>72961</v>
      </c>
      <c r="G5" s="86" t="s">
        <v>43</v>
      </c>
      <c r="H5" s="55">
        <v>264091204102582</v>
      </c>
      <c r="I5" s="57">
        <v>23623</v>
      </c>
      <c r="J5" s="8">
        <f t="shared" si="11"/>
        <v>49</v>
      </c>
      <c r="K5" s="8" t="s">
        <v>142</v>
      </c>
      <c r="L5" s="7" t="s">
        <v>159</v>
      </c>
      <c r="M5" s="7" t="s">
        <v>160</v>
      </c>
      <c r="N5" s="7" t="s">
        <v>172</v>
      </c>
      <c r="O5" s="58">
        <v>34340</v>
      </c>
      <c r="P5" s="7" t="s">
        <v>181</v>
      </c>
      <c r="Q5" s="7" t="s">
        <v>119</v>
      </c>
      <c r="R5" s="63">
        <v>0.41666666666666669</v>
      </c>
      <c r="S5" s="63">
        <v>0.625</v>
      </c>
      <c r="T5" s="7" t="s">
        <v>125</v>
      </c>
      <c r="U5" s="8" t="s">
        <v>87</v>
      </c>
      <c r="V5" s="17">
        <f t="shared" si="2"/>
        <v>125.4</v>
      </c>
      <c r="W5" s="74">
        <v>0</v>
      </c>
      <c r="X5" s="17">
        <f t="shared" si="5"/>
        <v>0</v>
      </c>
      <c r="Y5" s="8" t="s">
        <v>78</v>
      </c>
      <c r="Z5" s="17">
        <f>IF(Y5="",0,VLOOKUP(Y5,Bases!A3:B13,2,FALSE))</f>
        <v>48</v>
      </c>
      <c r="AA5" s="75">
        <f>IF(W2:W9=6,8,0)</f>
        <v>0</v>
      </c>
      <c r="AB5" s="75">
        <v>0</v>
      </c>
      <c r="AC5" s="17">
        <f>IF(J5&gt;80,Bases!E18,0)</f>
        <v>0</v>
      </c>
      <c r="AD5" s="17">
        <f t="shared" si="3"/>
        <v>0</v>
      </c>
      <c r="AE5" s="17">
        <f t="shared" si="6"/>
        <v>173.4</v>
      </c>
      <c r="AF5" s="8" t="s">
        <v>98</v>
      </c>
      <c r="AG5" s="73" t="str">
        <f t="shared" si="7"/>
        <v>100%</v>
      </c>
      <c r="AH5" s="17">
        <f t="shared" si="4"/>
        <v>131</v>
      </c>
      <c r="AI5" s="76">
        <v>18</v>
      </c>
      <c r="AJ5" s="17">
        <f t="shared" si="8"/>
        <v>18</v>
      </c>
      <c r="AK5" s="17">
        <f t="shared" si="9"/>
        <v>131</v>
      </c>
      <c r="AL5" s="17">
        <v>0</v>
      </c>
      <c r="AM5" s="17">
        <v>131</v>
      </c>
      <c r="AN5" s="77">
        <f t="shared" si="10"/>
        <v>0</v>
      </c>
    </row>
    <row r="6" spans="1:40" s="1" customFormat="1" ht="42.75">
      <c r="A6" s="62">
        <v>41303</v>
      </c>
      <c r="B6" s="6">
        <v>809031</v>
      </c>
      <c r="C6" s="7" t="s">
        <v>133</v>
      </c>
      <c r="D6" s="61">
        <f t="shared" si="0"/>
        <v>10006849614</v>
      </c>
      <c r="E6" s="8" t="str">
        <f t="shared" si="1"/>
        <v>Ophtalmologie</v>
      </c>
      <c r="F6" s="8">
        <v>72219</v>
      </c>
      <c r="G6" s="86" t="s">
        <v>44</v>
      </c>
      <c r="H6" s="7" t="s">
        <v>151</v>
      </c>
      <c r="I6" s="57">
        <v>13078</v>
      </c>
      <c r="J6" s="8">
        <f t="shared" si="11"/>
        <v>78</v>
      </c>
      <c r="K6" s="8" t="s">
        <v>142</v>
      </c>
      <c r="L6" s="7" t="s">
        <v>161</v>
      </c>
      <c r="M6" s="7" t="s">
        <v>162</v>
      </c>
      <c r="N6" s="7" t="s">
        <v>173</v>
      </c>
      <c r="O6" s="7" t="s">
        <v>177</v>
      </c>
      <c r="P6" s="7" t="s">
        <v>182</v>
      </c>
      <c r="Q6" s="7" t="s">
        <v>120</v>
      </c>
      <c r="R6" s="64">
        <v>0.4375</v>
      </c>
      <c r="S6" s="63">
        <v>0.70833333333333337</v>
      </c>
      <c r="T6" s="7" t="s">
        <v>125</v>
      </c>
      <c r="U6" s="8" t="s">
        <v>84</v>
      </c>
      <c r="V6" s="17">
        <f t="shared" si="2"/>
        <v>212.06</v>
      </c>
      <c r="W6" s="74">
        <v>6</v>
      </c>
      <c r="X6" s="17">
        <f t="shared" si="5"/>
        <v>53.015000000000001</v>
      </c>
      <c r="Y6" s="8" t="s">
        <v>78</v>
      </c>
      <c r="Z6" s="17">
        <f>IF(Y6="",0,VLOOKUP(Y6,Bases!A3:B13,2,FALSE))</f>
        <v>48</v>
      </c>
      <c r="AA6" s="75">
        <f>IF(W2:W9=6,8,0)</f>
        <v>8</v>
      </c>
      <c r="AB6" s="75">
        <v>0</v>
      </c>
      <c r="AC6" s="17">
        <f>IF(J6&gt;80,Bases!E18,0)</f>
        <v>0</v>
      </c>
      <c r="AD6" s="17">
        <f t="shared" si="3"/>
        <v>9.6000000000000014</v>
      </c>
      <c r="AE6" s="17">
        <f t="shared" si="6"/>
        <v>322.67500000000001</v>
      </c>
      <c r="AF6" s="8" t="s">
        <v>102</v>
      </c>
      <c r="AG6" s="73" t="str">
        <f t="shared" si="7"/>
        <v>100%</v>
      </c>
      <c r="AH6" s="17">
        <f t="shared" si="4"/>
        <v>196</v>
      </c>
      <c r="AI6" s="76">
        <v>18</v>
      </c>
      <c r="AJ6" s="17">
        <f t="shared" si="8"/>
        <v>18</v>
      </c>
      <c r="AK6" s="17">
        <f t="shared" si="9"/>
        <v>196</v>
      </c>
      <c r="AL6" s="17">
        <v>0</v>
      </c>
      <c r="AM6" s="17">
        <v>196</v>
      </c>
      <c r="AN6" s="77">
        <f t="shared" si="10"/>
        <v>0</v>
      </c>
    </row>
    <row r="7" spans="1:40" s="1" customFormat="1" ht="28.5">
      <c r="A7" s="62">
        <v>41304</v>
      </c>
      <c r="B7" s="6">
        <v>809032</v>
      </c>
      <c r="C7" s="7" t="s">
        <v>133</v>
      </c>
      <c r="D7" s="61">
        <f t="shared" si="0"/>
        <v>10006849614</v>
      </c>
      <c r="E7" s="8" t="str">
        <f t="shared" si="1"/>
        <v>Ophtalmologie</v>
      </c>
      <c r="F7" s="8">
        <v>72662</v>
      </c>
      <c r="G7" s="86" t="s">
        <v>44</v>
      </c>
      <c r="H7" s="56" t="s">
        <v>152</v>
      </c>
      <c r="I7" s="57">
        <v>16562</v>
      </c>
      <c r="J7" s="8">
        <f t="shared" si="11"/>
        <v>68</v>
      </c>
      <c r="K7" s="8" t="s">
        <v>139</v>
      </c>
      <c r="L7" s="7" t="s">
        <v>163</v>
      </c>
      <c r="M7" s="7" t="s">
        <v>164</v>
      </c>
      <c r="N7" s="7" t="s">
        <v>174</v>
      </c>
      <c r="O7" s="58">
        <v>3001</v>
      </c>
      <c r="P7" s="7" t="s">
        <v>183</v>
      </c>
      <c r="Q7" s="7" t="s">
        <v>116</v>
      </c>
      <c r="R7" s="64">
        <v>0.45833333333333331</v>
      </c>
      <c r="S7" s="63">
        <v>0.6875</v>
      </c>
      <c r="T7" s="7" t="s">
        <v>125</v>
      </c>
      <c r="U7" s="8" t="s">
        <v>83</v>
      </c>
      <c r="V7" s="17">
        <f t="shared" si="2"/>
        <v>209</v>
      </c>
      <c r="W7" s="74">
        <v>6</v>
      </c>
      <c r="X7" s="17">
        <f t="shared" si="5"/>
        <v>52.25</v>
      </c>
      <c r="Y7" s="8" t="s">
        <v>77</v>
      </c>
      <c r="Z7" s="17">
        <f>IF(Y7="",0,VLOOKUP(Y7,Bases!A3:B13,2,FALSE))</f>
        <v>91.56</v>
      </c>
      <c r="AA7" s="75">
        <f>IF(W2:W9=6,8,0)</f>
        <v>8</v>
      </c>
      <c r="AB7" s="75">
        <v>0</v>
      </c>
      <c r="AC7" s="17">
        <f>IF(J7&gt;80,Bases!E18,0)</f>
        <v>0</v>
      </c>
      <c r="AD7" s="17">
        <f t="shared" si="3"/>
        <v>18.312000000000001</v>
      </c>
      <c r="AE7" s="17">
        <f t="shared" si="6"/>
        <v>371.12200000000001</v>
      </c>
      <c r="AF7" s="8" t="s">
        <v>102</v>
      </c>
      <c r="AG7" s="73" t="str">
        <f t="shared" si="7"/>
        <v>100%</v>
      </c>
      <c r="AH7" s="17">
        <f t="shared" si="4"/>
        <v>226</v>
      </c>
      <c r="AI7" s="76">
        <v>18</v>
      </c>
      <c r="AJ7" s="17">
        <f t="shared" si="8"/>
        <v>18</v>
      </c>
      <c r="AK7" s="17">
        <f t="shared" si="9"/>
        <v>226</v>
      </c>
      <c r="AL7" s="17">
        <v>0</v>
      </c>
      <c r="AM7" s="17">
        <v>226</v>
      </c>
      <c r="AN7" s="77">
        <f t="shared" si="10"/>
        <v>0</v>
      </c>
    </row>
    <row r="8" spans="1:40" s="4" customFormat="1" ht="28.5">
      <c r="A8" s="62">
        <v>41305</v>
      </c>
      <c r="B8" s="6">
        <v>809033</v>
      </c>
      <c r="C8" s="7" t="s">
        <v>133</v>
      </c>
      <c r="D8" s="61">
        <f t="shared" si="0"/>
        <v>10006849614</v>
      </c>
      <c r="E8" s="8" t="str">
        <f t="shared" si="1"/>
        <v>Ophtalmologie</v>
      </c>
      <c r="F8" s="8">
        <v>72663</v>
      </c>
      <c r="G8" s="86" t="s">
        <v>40</v>
      </c>
      <c r="H8" s="55">
        <v>152126200300197</v>
      </c>
      <c r="I8" s="57">
        <v>19336</v>
      </c>
      <c r="J8" s="8">
        <f t="shared" si="11"/>
        <v>61</v>
      </c>
      <c r="K8" s="8" t="s">
        <v>139</v>
      </c>
      <c r="L8" s="7" t="s">
        <v>165</v>
      </c>
      <c r="M8" s="7" t="s">
        <v>166</v>
      </c>
      <c r="N8" s="7" t="s">
        <v>175</v>
      </c>
      <c r="O8" s="58">
        <v>62650</v>
      </c>
      <c r="P8" s="7" t="s">
        <v>184</v>
      </c>
      <c r="Q8" s="7" t="s">
        <v>119</v>
      </c>
      <c r="R8" s="64">
        <v>0.47916666666666669</v>
      </c>
      <c r="S8" s="63">
        <v>0.66666666666666663</v>
      </c>
      <c r="T8" s="7" t="s">
        <v>125</v>
      </c>
      <c r="U8" s="8" t="s">
        <v>86</v>
      </c>
      <c r="V8" s="17">
        <f t="shared" si="2"/>
        <v>209</v>
      </c>
      <c r="W8" s="74">
        <v>0</v>
      </c>
      <c r="X8" s="17">
        <f t="shared" si="5"/>
        <v>0</v>
      </c>
      <c r="Y8" s="8"/>
      <c r="Z8" s="17">
        <f>IF(Y8="",0,VLOOKUP(Y8,Bases!A3:B13,2,FALSE))</f>
        <v>0</v>
      </c>
      <c r="AA8" s="75">
        <f>IF(W2:W9=6,8,0)</f>
        <v>0</v>
      </c>
      <c r="AB8" s="75">
        <v>0</v>
      </c>
      <c r="AC8" s="17">
        <f>IF(J8&gt;80,Bases!E18,0)</f>
        <v>0</v>
      </c>
      <c r="AD8" s="17">
        <f t="shared" si="3"/>
        <v>0</v>
      </c>
      <c r="AE8" s="17">
        <f t="shared" si="6"/>
        <v>209</v>
      </c>
      <c r="AF8" s="8" t="s">
        <v>110</v>
      </c>
      <c r="AG8" s="73" t="str">
        <f t="shared" si="7"/>
        <v>100%</v>
      </c>
      <c r="AH8" s="17">
        <f t="shared" si="4"/>
        <v>157</v>
      </c>
      <c r="AI8" s="76">
        <v>118</v>
      </c>
      <c r="AJ8" s="17">
        <f t="shared" si="8"/>
        <v>18</v>
      </c>
      <c r="AK8" s="17">
        <f t="shared" si="9"/>
        <v>57</v>
      </c>
      <c r="AL8" s="17">
        <v>0</v>
      </c>
      <c r="AM8" s="17">
        <v>57</v>
      </c>
      <c r="AN8" s="77">
        <f t="shared" si="10"/>
        <v>0</v>
      </c>
    </row>
    <row r="9" spans="1:40" s="2" customFormat="1" ht="28.5">
      <c r="A9" s="62">
        <v>41306</v>
      </c>
      <c r="B9" s="6">
        <v>809034</v>
      </c>
      <c r="C9" s="7" t="s">
        <v>133</v>
      </c>
      <c r="D9" s="61">
        <f t="shared" si="0"/>
        <v>10006849614</v>
      </c>
      <c r="E9" s="8" t="str">
        <f t="shared" si="1"/>
        <v>Ophtalmologie</v>
      </c>
      <c r="F9" s="8">
        <v>72664</v>
      </c>
      <c r="G9" s="86" t="s">
        <v>40</v>
      </c>
      <c r="H9" s="55">
        <v>169057508705708</v>
      </c>
      <c r="I9" s="57">
        <v>25333</v>
      </c>
      <c r="J9" s="8">
        <f t="shared" si="11"/>
        <v>44</v>
      </c>
      <c r="K9" s="8" t="s">
        <v>139</v>
      </c>
      <c r="L9" s="7" t="s">
        <v>167</v>
      </c>
      <c r="M9" s="7" t="s">
        <v>168</v>
      </c>
      <c r="N9" s="7" t="s">
        <v>176</v>
      </c>
      <c r="O9" s="58">
        <v>34300</v>
      </c>
      <c r="P9" s="7" t="s">
        <v>185</v>
      </c>
      <c r="Q9" s="7" t="s">
        <v>119</v>
      </c>
      <c r="R9" s="64">
        <v>0.5</v>
      </c>
      <c r="S9" s="63">
        <v>0.64583333333333337</v>
      </c>
      <c r="T9" s="7" t="s">
        <v>125</v>
      </c>
      <c r="U9" s="8" t="s">
        <v>79</v>
      </c>
      <c r="V9" s="17">
        <f t="shared" si="2"/>
        <v>52.25</v>
      </c>
      <c r="W9" s="74">
        <v>0</v>
      </c>
      <c r="X9" s="17">
        <f t="shared" si="5"/>
        <v>0</v>
      </c>
      <c r="Y9" s="8"/>
      <c r="Z9" s="17">
        <f>IF(Y9="",0,VLOOKUP(Y9,Bases!A3:B13,2,FALSE))</f>
        <v>0</v>
      </c>
      <c r="AA9" s="75">
        <f>IF(W2:W9=6,8,0)</f>
        <v>0</v>
      </c>
      <c r="AB9" s="75">
        <v>0</v>
      </c>
      <c r="AC9" s="17">
        <f>IF(J9&gt;80,Bases!E18,0)</f>
        <v>0</v>
      </c>
      <c r="AD9" s="17">
        <f t="shared" si="3"/>
        <v>0</v>
      </c>
      <c r="AE9" s="17">
        <f t="shared" si="6"/>
        <v>52.25</v>
      </c>
      <c r="AF9" s="8" t="s">
        <v>110</v>
      </c>
      <c r="AG9" s="73" t="str">
        <f t="shared" si="7"/>
        <v>80%</v>
      </c>
      <c r="AH9" s="17">
        <f t="shared" si="4"/>
        <v>40</v>
      </c>
      <c r="AI9" s="76">
        <v>10.45</v>
      </c>
      <c r="AJ9" s="17">
        <f t="shared" si="8"/>
        <v>0</v>
      </c>
      <c r="AK9" s="17">
        <f t="shared" si="9"/>
        <v>40</v>
      </c>
      <c r="AL9" s="17">
        <v>0</v>
      </c>
      <c r="AM9" s="78">
        <v>40</v>
      </c>
      <c r="AN9" s="77">
        <f t="shared" si="10"/>
        <v>0</v>
      </c>
    </row>
    <row r="10" spans="1:40" s="2" customFormat="1" ht="12.75">
      <c r="A10" s="65"/>
      <c r="B10" s="65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9"/>
      <c r="V10" s="9"/>
      <c r="W10" s="10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</row>
    <row r="11" spans="1:40" s="2" customFormat="1" ht="12.75">
      <c r="A11" s="65"/>
      <c r="B11" s="65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9"/>
      <c r="V11" s="9"/>
      <c r="W11" s="10"/>
      <c r="X11" s="9"/>
      <c r="Y11" s="9"/>
      <c r="Z11" s="9"/>
      <c r="AA11" s="9"/>
      <c r="AB11" s="9"/>
      <c r="AC11" s="9"/>
      <c r="AD11" s="9"/>
      <c r="AE11" s="9"/>
      <c r="AF11" s="10"/>
      <c r="AG11" s="9"/>
      <c r="AH11" s="9"/>
      <c r="AI11" s="9"/>
      <c r="AJ11" s="9"/>
      <c r="AK11" s="9"/>
      <c r="AL11" s="9"/>
      <c r="AM11" s="9"/>
      <c r="AN11" s="9"/>
    </row>
    <row r="12" spans="1:40" s="5" customFormat="1">
      <c r="A12" s="66"/>
      <c r="B12" s="66"/>
      <c r="C12" s="66"/>
      <c r="D12" s="66"/>
      <c r="E12" s="66"/>
      <c r="F12" s="66"/>
      <c r="G12" s="66"/>
      <c r="H12" s="66"/>
      <c r="I12" s="66"/>
      <c r="J12" s="66"/>
      <c r="K12" s="66"/>
      <c r="L12" s="65"/>
      <c r="M12" s="66"/>
      <c r="N12" s="66"/>
      <c r="O12" s="66"/>
      <c r="P12" s="66"/>
      <c r="Q12" s="66"/>
      <c r="R12" s="66"/>
      <c r="S12" s="66"/>
      <c r="T12" s="66"/>
      <c r="U12" s="10"/>
      <c r="V12" s="10"/>
      <c r="W12" s="11"/>
      <c r="X12" s="10"/>
      <c r="Y12" s="10"/>
      <c r="Z12" s="10"/>
      <c r="AA12" s="10"/>
      <c r="AB12" s="10"/>
      <c r="AC12" s="10"/>
      <c r="AD12" s="10"/>
      <c r="AE12" s="10"/>
      <c r="AF12" s="10"/>
      <c r="AG12" s="12"/>
      <c r="AH12" s="10"/>
      <c r="AI12" s="10"/>
      <c r="AJ12" s="10"/>
      <c r="AK12" s="10"/>
      <c r="AL12" s="10"/>
      <c r="AM12" s="10"/>
      <c r="AN12" s="10"/>
    </row>
    <row r="13" spans="1:40" s="5" customFormat="1">
      <c r="A13" s="67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8"/>
      <c r="M13" s="67"/>
      <c r="N13" s="69"/>
      <c r="O13" s="67"/>
      <c r="P13" s="67"/>
      <c r="Q13" s="67"/>
      <c r="R13" s="67"/>
      <c r="S13" s="67"/>
      <c r="T13" s="67"/>
      <c r="W13"/>
      <c r="Y13" s="3"/>
    </row>
    <row r="14" spans="1:40" s="5" customFormat="1">
      <c r="A14" s="67"/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8"/>
      <c r="M14" s="67"/>
      <c r="N14" s="69"/>
      <c r="O14" s="67"/>
      <c r="P14" s="70"/>
      <c r="Q14" s="67"/>
      <c r="R14" s="67"/>
      <c r="S14" s="67"/>
      <c r="T14" s="67"/>
      <c r="W14"/>
    </row>
    <row r="15" spans="1:40" s="5" customFormat="1">
      <c r="A15" s="67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8"/>
      <c r="M15" s="67"/>
      <c r="N15" s="69"/>
      <c r="O15" s="67"/>
      <c r="P15" s="70"/>
      <c r="Q15" s="67"/>
      <c r="R15" s="67"/>
      <c r="S15" s="67"/>
      <c r="T15" s="67"/>
      <c r="W15"/>
    </row>
    <row r="16" spans="1:40" s="5" customFormat="1">
      <c r="A16" s="67"/>
      <c r="B16" s="67"/>
      <c r="C16" s="67"/>
      <c r="D16" s="71"/>
      <c r="E16" s="67"/>
      <c r="F16" s="67"/>
      <c r="G16" s="67"/>
      <c r="H16" s="67"/>
      <c r="I16" s="67"/>
      <c r="J16" s="67"/>
      <c r="K16" s="67"/>
      <c r="L16" s="67"/>
      <c r="M16" s="67"/>
      <c r="N16" s="69"/>
      <c r="O16" s="67"/>
      <c r="P16" s="70"/>
      <c r="Q16" s="67"/>
      <c r="R16" s="67"/>
      <c r="S16" s="67"/>
      <c r="T16" s="67"/>
      <c r="W16"/>
      <c r="AE16"/>
    </row>
    <row r="17" spans="16:17">
      <c r="P17" s="70"/>
    </row>
    <row r="18" spans="16:17">
      <c r="P18" s="70"/>
    </row>
    <row r="19" spans="16:17">
      <c r="P19" s="70"/>
      <c r="Q19" s="67"/>
    </row>
    <row r="20" spans="16:17">
      <c r="P20" s="70"/>
    </row>
    <row r="21" spans="16:17">
      <c r="P21" s="70"/>
    </row>
    <row r="22" spans="16:17">
      <c r="P22" s="70"/>
    </row>
    <row r="23" spans="16:17">
      <c r="P23" s="70"/>
    </row>
    <row r="24" spans="16:17">
      <c r="P24" s="70"/>
    </row>
    <row r="25" spans="16:17">
      <c r="P25" s="70"/>
    </row>
    <row r="26" spans="16:17">
      <c r="P26" s="70"/>
    </row>
    <row r="27" spans="16:17">
      <c r="P27" s="70"/>
    </row>
    <row r="28" spans="16:17">
      <c r="P28" s="70"/>
    </row>
    <row r="29" spans="16:17">
      <c r="P29" s="70"/>
    </row>
    <row r="30" spans="16:17">
      <c r="P30" s="70"/>
    </row>
    <row r="31" spans="16:17">
      <c r="P31" s="70"/>
    </row>
    <row r="32" spans="16:17">
      <c r="P32" s="70"/>
    </row>
    <row r="33" spans="16:16">
      <c r="P33" s="70"/>
    </row>
    <row r="34" spans="16:16">
      <c r="P34" s="70"/>
    </row>
    <row r="35" spans="16:16">
      <c r="P35" s="70"/>
    </row>
    <row r="36" spans="16:16">
      <c r="P36" s="70"/>
    </row>
    <row r="37" spans="16:16">
      <c r="P37" s="70"/>
    </row>
    <row r="38" spans="16:16">
      <c r="P38" s="70"/>
    </row>
    <row r="39" spans="16:16">
      <c r="P39" s="70"/>
    </row>
    <row r="40" spans="16:16">
      <c r="P40" s="70"/>
    </row>
    <row r="41" spans="16:16">
      <c r="P41" s="70"/>
    </row>
    <row r="42" spans="16:16">
      <c r="P42" s="70"/>
    </row>
    <row r="102" ht="30" customHeight="1"/>
  </sheetData>
  <conditionalFormatting sqref="G2:G9">
    <cfRule type="expression" dxfId="1" priority="22">
      <formula>AND($Q$2:$Q$9,BE,FR,DE,IT,LU,ES,CH,GB°)</formula>
    </cfRule>
  </conditionalFormatting>
  <conditionalFormatting sqref="G2">
    <cfRule type="cellIs" dxfId="0" priority="3" operator="equal">
      <formula>"BE;FR;DE;ET;LU;ES;CH;GB"</formula>
    </cfRule>
  </conditionalFormatting>
  <dataValidations disablePrompts="1" xWindow="909" yWindow="407" count="2">
    <dataValidation type="time" allowBlank="1" showInputMessage="1" showErrorMessage="1" errorTitle="Heure non valide" error="Heure non valide" sqref="R2:R9">
      <formula1>0.3125</formula1>
      <formula2>0.5</formula2>
    </dataValidation>
    <dataValidation type="time" allowBlank="1" showInputMessage="1" showErrorMessage="1" errorTitle="Heure non valide" error="Heure non valide" sqref="S2:S9">
      <formula1>0.5</formula1>
      <formula2>0.8125</formula2>
    </dataValidation>
  </dataValidations>
  <printOptions horizontalCentered="1" verticalCentered="1"/>
  <pageMargins left="0.39370078740157483" right="0.39370078740157483" top="0.98425196850393704" bottom="0.59055118110236215" header="0.39370078740157483" footer="0.39370078740157483"/>
  <pageSetup paperSize="9" scale="75" orientation="landscape" r:id="rId1"/>
  <headerFooter>
    <oddHeader xml:space="preserve">&amp;C&amp;"Arial Black,Normal"Sources de données patients
Données adm.&amp; Facturation
 </oddHeader>
    <oddFooter>&amp;L&amp;"Bodoni MT,Normal"&amp;9CAZAUX LAFOURCADE M. Hélène&amp;C&amp;"Arial Black,Normal"Clinique les Rosiers&amp;"-,Normal"
&amp;"Cooper Black,Normal"Document 1.B1.&amp;R570-36-0082-3</oddFooter>
  </headerFooter>
  <rowBreaks count="1" manualBreakCount="1">
    <brk id="20" max="16383" man="1"/>
  </rowBreaks>
  <colBreaks count="1" manualBreakCount="1">
    <brk id="20" max="1048575" man="1"/>
  </colBreaks>
  <legacyDrawing r:id="rId2"/>
  <extLst xmlns:x14="http://schemas.microsoft.com/office/spreadsheetml/2009/9/main">
    <ext uri="{CCE6A557-97BC-4b89-ADB6-D9C93CAAB3DF}">
      <x14:dataValidations xmlns:xm="http://schemas.microsoft.com/office/excel/2006/main" xWindow="909" yWindow="407" count="11">
        <x14:dataValidation type="list" allowBlank="1" showInputMessage="1" showErrorMessage="1">
          <x14:formula1>
            <xm:f>Bases!$A$3:$A$13</xm:f>
          </x14:formula1>
          <xm:sqref>U9</xm:sqref>
        </x14:dataValidation>
        <x14:dataValidation type="list" allowBlank="1" showInputMessage="1" showErrorMessage="1" promptTitle="Associations" prompt="ATTENTIONS!_x000a_- BFLA900 uniquement si Code ADC : BFGA004_x000a_- BGFA008 uniquement si Code ADC : BFGA008_x000a_- ZZLP025 : acte isolé">
          <x14:formula1>
            <xm:f>Bases!$A$3:$A$13</xm:f>
          </x14:formula1>
          <xm:sqref>Y7</xm:sqref>
        </x14:dataValidation>
        <x14:dataValidation type="list" allowBlank="1" showInputMessage="1" showErrorMessage="1" promptTitle="Associations" prompt="ATTENTIONS!_x000a_- BFLA900 uniquement si Code ADC : BFGA004_x000a_- BGFA008 uniquement si Code ADC : BFGA008_x000a_- ZZLP025 : acte isolé">
          <x14:formula1>
            <xm:f>Bases!$A$3:$A$13</xm:f>
          </x14:formula1>
          <xm:sqref>Y8:Y9</xm:sqref>
        </x14:dataValidation>
        <x14:dataValidation type="list" allowBlank="1" showInputMessage="1" showErrorMessage="1" promptTitle="Associations" prompt="ATTENTIONS!_x000a_- BFLA900 uniquement si Code ADC : BFGA004_x000a_- BGFA008 uniquement si Code ADC : BFGA008_x000a_- ZZLP025 : acte isolé">
          <x14:formula1>
            <xm:f>Bases!$A$3:$A$13</xm:f>
          </x14:formula1>
          <xm:sqref>Y2:Y6</xm:sqref>
        </x14:dataValidation>
        <x14:dataValidation type="list" allowBlank="1" showInputMessage="1" showErrorMessage="1">
          <x14:formula1>
            <xm:f>Bases!$A$3:$A$13</xm:f>
          </x14:formula1>
          <xm:sqref>U2:U8</xm:sqref>
        </x14:dataValidation>
        <x14:dataValidation type="list" allowBlank="1" showInputMessage="1" showErrorMessage="1">
          <x14:formula1>
            <xm:f>Bases!$G$3:$G$13</xm:f>
          </x14:formula1>
          <xm:sqref>AF2:AF9</xm:sqref>
        </x14:dataValidation>
        <x14:dataValidation type="list" allowBlank="1" showInputMessage="1" showErrorMessage="1">
          <x14:formula1>
            <xm:f>Bases!$I$17:$I$28</xm:f>
          </x14:formula1>
          <xm:sqref>C2:C9</xm:sqref>
        </x14:dataValidation>
        <x14:dataValidation type="list" allowBlank="1" showInputMessage="1" showErrorMessage="1">
          <x14:formula1>
            <xm:f>Bases!$I$3:$I$13</xm:f>
          </x14:formula1>
          <xm:sqref>G2:G9</xm:sqref>
        </x14:dataValidation>
        <x14:dataValidation type="list" allowBlank="1" showInputMessage="1" showErrorMessage="1">
          <x14:formula1>
            <xm:f>Bases!$G$25:$G$27</xm:f>
          </x14:formula1>
          <xm:sqref>K2:K9</xm:sqref>
        </x14:dataValidation>
        <x14:dataValidation type="list" allowBlank="1" showInputMessage="1" showErrorMessage="1">
          <x14:formula1>
            <xm:f>Bases!$A$17:$A$27</xm:f>
          </x14:formula1>
          <xm:sqref>Q2:Q9</xm:sqref>
        </x14:dataValidation>
        <x14:dataValidation type="list" allowBlank="1" showInputMessage="1" showErrorMessage="1">
          <x14:formula1>
            <xm:f>'liste déroulante'!$B$3:$B$5</xm:f>
          </x14:formula1>
          <xm:sqref>T2:T9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10" sqref="F10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2"/>
  <sheetViews>
    <sheetView showFormulas="1" workbookViewId="0">
      <selection activeCell="B26" sqref="B26"/>
    </sheetView>
  </sheetViews>
  <sheetFormatPr baseColWidth="10" defaultRowHeight="15"/>
  <cols>
    <col min="6" max="7" width="21.28515625" customWidth="1"/>
  </cols>
  <sheetData>
    <row r="1" spans="1:6" ht="15.75">
      <c r="A1" s="59" t="s">
        <v>47</v>
      </c>
      <c r="C1" t="s">
        <v>133</v>
      </c>
      <c r="D1" s="60" t="s">
        <v>75</v>
      </c>
      <c r="F1" t="s">
        <v>189</v>
      </c>
    </row>
    <row r="2" spans="1:6">
      <c r="A2" t="s">
        <v>44</v>
      </c>
      <c r="D2" s="60" t="s">
        <v>77</v>
      </c>
      <c r="F2" t="s">
        <v>188</v>
      </c>
    </row>
    <row r="3" spans="1:6">
      <c r="A3" t="s">
        <v>50</v>
      </c>
      <c r="B3" t="s">
        <v>126</v>
      </c>
      <c r="D3" s="60" t="s">
        <v>78</v>
      </c>
      <c r="F3" t="s">
        <v>187</v>
      </c>
    </row>
    <row r="4" spans="1:6">
      <c r="A4" t="s">
        <v>40</v>
      </c>
      <c r="B4" s="120" t="s">
        <v>125</v>
      </c>
      <c r="D4" s="60" t="s">
        <v>79</v>
      </c>
    </row>
    <row r="5" spans="1:6">
      <c r="A5" t="s">
        <v>186</v>
      </c>
      <c r="B5" s="120"/>
      <c r="D5" s="60" t="s">
        <v>81</v>
      </c>
    </row>
    <row r="6" spans="1:6">
      <c r="A6" t="s">
        <v>54</v>
      </c>
      <c r="D6" s="60" t="s">
        <v>82</v>
      </c>
    </row>
    <row r="7" spans="1:6">
      <c r="A7" t="s">
        <v>42</v>
      </c>
      <c r="D7" s="60" t="s">
        <v>83</v>
      </c>
    </row>
    <row r="8" spans="1:6">
      <c r="A8" t="s">
        <v>57</v>
      </c>
      <c r="D8" s="60" t="s">
        <v>84</v>
      </c>
    </row>
    <row r="9" spans="1:6">
      <c r="A9" t="s">
        <v>43</v>
      </c>
      <c r="D9" s="60" t="s">
        <v>85</v>
      </c>
    </row>
    <row r="10" spans="1:6">
      <c r="A10" t="s">
        <v>41</v>
      </c>
      <c r="D10" s="60" t="s">
        <v>86</v>
      </c>
    </row>
    <row r="11" spans="1:6" ht="15.75" thickBot="1">
      <c r="D11" s="30" t="s">
        <v>87</v>
      </c>
    </row>
    <row r="12" spans="1:6" ht="15.75" thickTop="1"/>
  </sheetData>
  <mergeCells count="1"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Bases</vt:lpstr>
      <vt:lpstr>Bases formules</vt:lpstr>
      <vt:lpstr>Données adm. &amp; Facturation</vt:lpstr>
      <vt:lpstr>Donnéees adm. &amp; Factur.formule </vt:lpstr>
      <vt:lpstr>liste déroulante</vt:lpstr>
      <vt:lpstr>Associations</vt:lpstr>
      <vt:lpstr>Caisse_AMO</vt:lpstr>
      <vt:lpstr>CaisseAMO</vt:lpstr>
      <vt:lpstr>codeacte</vt:lpstr>
      <vt:lpstr>dépassement</vt:lpstr>
      <vt:lpstr>Liste_primaire_modificateurs_ADA</vt:lpstr>
      <vt:lpstr>NOMMEDECIN</vt:lpstr>
      <vt:lpstr>Tables_complètes_Médecins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</dc:creator>
  <cp:lastModifiedBy>mhcl</cp:lastModifiedBy>
  <cp:lastPrinted>2014-05-05T19:47:37Z</cp:lastPrinted>
  <dcterms:created xsi:type="dcterms:W3CDTF">2011-10-24T08:12:32Z</dcterms:created>
  <dcterms:modified xsi:type="dcterms:W3CDTF">2014-05-09T12:05:54Z</dcterms:modified>
</cp:coreProperties>
</file>