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activeX/activeX5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9084" yWindow="12" windowWidth="13980" windowHeight="9648" activeTab="1" autoFilterDateGrouping="0"/>
  </bookViews>
  <sheets>
    <sheet name="Feuil1" sheetId="1" r:id="rId1"/>
    <sheet name="BDD" sheetId="7" r:id="rId2"/>
    <sheet name="Personnel" sheetId="6" r:id="rId3"/>
    <sheet name="Itinéraire" sheetId="8" r:id="rId4"/>
    <sheet name="Cat" sheetId="10" r:id="rId5"/>
  </sheets>
  <definedNames>
    <definedName name="BDD">BDD!$A$2:$Y$999</definedName>
    <definedName name="Itinéraire">Itinéraire!$A$2:$C$200</definedName>
    <definedName name="Liste">BDD!$A$2:$A$999</definedName>
    <definedName name="Personnel">Personnel!$A$2:$L$500</definedName>
    <definedName name="_xlnm.Print_Area" localSheetId="0">Feuil1!$A$1:$N$26</definedName>
  </definedNames>
  <calcPr calcId="125725"/>
</workbook>
</file>

<file path=xl/calcChain.xml><?xml version="1.0" encoding="utf-8"?>
<calcChain xmlns="http://schemas.openxmlformats.org/spreadsheetml/2006/main">
  <c r="W6" i="7"/>
  <c r="V6"/>
  <c r="U6"/>
  <c r="R6"/>
  <c r="Q6"/>
  <c r="M6"/>
  <c r="N6" s="1"/>
  <c r="J6"/>
  <c r="P6" l="1"/>
  <c r="O6" s="1"/>
  <c r="T6" s="1"/>
  <c r="C6" l="1"/>
  <c r="E6"/>
  <c r="F6"/>
  <c r="J5"/>
  <c r="M5"/>
  <c r="N5" s="1"/>
  <c r="Q5"/>
  <c r="R5"/>
  <c r="U5"/>
  <c r="V5"/>
  <c r="W5"/>
  <c r="P5" l="1"/>
  <c r="O5" s="1"/>
  <c r="T5" s="1"/>
  <c r="E5"/>
  <c r="F5"/>
  <c r="E4"/>
  <c r="C5"/>
  <c r="W3" l="1"/>
  <c r="W4"/>
  <c r="W2"/>
  <c r="V3"/>
  <c r="V4"/>
  <c r="V2"/>
  <c r="U3"/>
  <c r="U4"/>
  <c r="U2"/>
  <c r="Q3"/>
  <c r="R3"/>
  <c r="Q4"/>
  <c r="R4"/>
  <c r="M3"/>
  <c r="N3" s="1"/>
  <c r="M4"/>
  <c r="N4" s="1"/>
  <c r="J3"/>
  <c r="J4"/>
  <c r="F3"/>
  <c r="F4"/>
  <c r="E3"/>
  <c r="C3"/>
  <c r="C4"/>
  <c r="C2"/>
  <c r="R2"/>
  <c r="Q2"/>
  <c r="M2"/>
  <c r="N2" s="1"/>
  <c r="J2"/>
  <c r="F2"/>
  <c r="E2"/>
  <c r="P3" l="1"/>
  <c r="O3" s="1"/>
  <c r="T3" s="1"/>
  <c r="P4"/>
  <c r="O4" s="1"/>
  <c r="T4" s="1"/>
  <c r="P2"/>
  <c r="O2" l="1"/>
  <c r="T2" s="1"/>
  <c r="I25" i="1" l="1"/>
  <c r="I17"/>
  <c r="I19" l="1"/>
  <c r="I20"/>
  <c r="K17"/>
  <c r="I21"/>
  <c r="K21" s="1"/>
  <c r="K25"/>
  <c r="K20" l="1"/>
  <c r="K19"/>
  <c r="I24"/>
  <c r="K24" s="1"/>
  <c r="I22"/>
  <c r="K22" s="1"/>
  <c r="I23"/>
  <c r="K23" s="1"/>
  <c r="I16"/>
  <c r="K16" s="1"/>
  <c r="I18"/>
  <c r="K18" s="1"/>
  <c r="I14"/>
  <c r="K14" s="1"/>
  <c r="G26"/>
  <c r="I15"/>
  <c r="K15" s="1"/>
  <c r="K26" l="1"/>
  <c r="I26"/>
</calcChain>
</file>

<file path=xl/sharedStrings.xml><?xml version="1.0" encoding="utf-8"?>
<sst xmlns="http://schemas.openxmlformats.org/spreadsheetml/2006/main" count="108" uniqueCount="70">
  <si>
    <t>Rencontre:</t>
  </si>
  <si>
    <t>Lieu:</t>
  </si>
  <si>
    <t>Date:</t>
  </si>
  <si>
    <t>Noms et Prénoms</t>
  </si>
  <si>
    <t>Fonction</t>
  </si>
  <si>
    <t>N° CCP</t>
  </si>
  <si>
    <t>Indemnité Brute</t>
  </si>
  <si>
    <t>IRG 10 %</t>
  </si>
  <si>
    <t>Indemnité à Payer</t>
  </si>
  <si>
    <t>Emargement</t>
  </si>
  <si>
    <t>T o t a l      G é n é r a l</t>
  </si>
  <si>
    <t>N°</t>
  </si>
  <si>
    <t>Date</t>
  </si>
  <si>
    <t>Rencontre</t>
  </si>
  <si>
    <t>Catégorie</t>
  </si>
  <si>
    <t>Indemnité après IRG</t>
  </si>
  <si>
    <t>Frais Mission</t>
  </si>
  <si>
    <t>Transport</t>
  </si>
  <si>
    <t>Salaire</t>
  </si>
  <si>
    <t>Net à Payer</t>
  </si>
  <si>
    <t>Mat</t>
  </si>
  <si>
    <t>Indemnité services Rendus</t>
  </si>
  <si>
    <t>Indemnite des services</t>
  </si>
  <si>
    <t>Lieu</t>
  </si>
  <si>
    <t>Nature de la Mission</t>
  </si>
  <si>
    <t>Adresse</t>
  </si>
  <si>
    <t>Tel</t>
  </si>
  <si>
    <t>Itinéraire</t>
  </si>
  <si>
    <t>BISKRA-TOLGA</t>
  </si>
  <si>
    <t>BISKRA-KHENCHELA</t>
  </si>
  <si>
    <t>ARBITRE</t>
  </si>
  <si>
    <t>2832754/13</t>
  </si>
  <si>
    <t>Km</t>
  </si>
  <si>
    <t>Mois</t>
  </si>
  <si>
    <t>Prix Km</t>
  </si>
  <si>
    <t>Frais Restauration</t>
  </si>
  <si>
    <t>Indemnité.M</t>
  </si>
  <si>
    <t>Sejour.M</t>
  </si>
  <si>
    <t>Nbr Jour</t>
  </si>
  <si>
    <t>Senior</t>
  </si>
  <si>
    <t>Junior</t>
  </si>
  <si>
    <t>Cadet</t>
  </si>
  <si>
    <t>Minime</t>
  </si>
  <si>
    <t>Ecolé</t>
  </si>
  <si>
    <t>MCO-CRB</t>
  </si>
  <si>
    <t>ARBITRAGE</t>
  </si>
  <si>
    <t>Autres</t>
  </si>
  <si>
    <t>1495875/45</t>
  </si>
  <si>
    <t>COMPTABLE</t>
  </si>
  <si>
    <t>BISKRA-SIDI OKBA</t>
  </si>
  <si>
    <t>SENIOR</t>
  </si>
  <si>
    <t>8975684/32</t>
  </si>
  <si>
    <t>SACRETAIRE GENERALE</t>
  </si>
  <si>
    <t>BISKRA-BATNA</t>
  </si>
  <si>
    <t>DELEGUE</t>
  </si>
  <si>
    <t>JUNIOR</t>
  </si>
  <si>
    <t>MCO-MCA</t>
  </si>
  <si>
    <t>22/07/2015</t>
  </si>
  <si>
    <t>USB-JCB</t>
  </si>
  <si>
    <t>6359874/55</t>
  </si>
  <si>
    <t>GESTIONNAIRE</t>
  </si>
  <si>
    <t>BISKRA-ZRIBET ELOUED</t>
  </si>
  <si>
    <t>khenchela</t>
  </si>
  <si>
    <t>MARK DUPON</t>
  </si>
  <si>
    <t>JEAN LABOUSSIERE</t>
  </si>
  <si>
    <t>CRISTOPHE RIO</t>
  </si>
  <si>
    <t>MARIO DUPON</t>
  </si>
  <si>
    <t xml:space="preserve">LION </t>
  </si>
  <si>
    <t>LILE</t>
  </si>
  <si>
    <t>PARIS</t>
  </si>
</sst>
</file>

<file path=xl/styles.xml><?xml version="1.0" encoding="utf-8"?>
<styleSheet xmlns="http://schemas.openxmlformats.org/spreadsheetml/2006/main">
  <numFmts count="4">
    <numFmt numFmtId="164" formatCode="0\.000.00"/>
    <numFmt numFmtId="165" formatCode="#,##0.00\ _€"/>
    <numFmt numFmtId="166" formatCode="0000"/>
    <numFmt numFmtId="167" formatCode="000000000"/>
  </numFmts>
  <fonts count="17">
    <font>
      <sz val="11"/>
      <color theme="1"/>
      <name val="Calibri"/>
      <family val="2"/>
      <scheme val="minor"/>
    </font>
    <font>
      <sz val="16"/>
      <color theme="1"/>
      <name val="Wide Latin"/>
      <family val="1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sz val="18"/>
      <color theme="1"/>
      <name val="Times New Roman"/>
      <family val="1"/>
    </font>
    <font>
      <i/>
      <sz val="18"/>
      <color theme="1"/>
      <name val="Times New Roman"/>
      <family val="1"/>
    </font>
    <font>
      <sz val="14"/>
      <color theme="1"/>
      <name val="Arial"/>
      <family val="2"/>
    </font>
    <font>
      <u/>
      <sz val="16"/>
      <color theme="1"/>
      <name val="Arial"/>
      <family val="2"/>
    </font>
    <font>
      <sz val="13"/>
      <color theme="1"/>
      <name val="Times New Roman"/>
      <family val="1"/>
    </font>
    <font>
      <b/>
      <sz val="13"/>
      <color theme="1"/>
      <name val="Times New Roman"/>
      <family val="1"/>
    </font>
    <font>
      <sz val="13"/>
      <color theme="1"/>
      <name val="Calibri"/>
      <family val="2"/>
      <scheme val="minor"/>
    </font>
    <font>
      <sz val="14"/>
      <color rgb="FFFF0000"/>
      <name val="Times New Roman"/>
      <family val="1"/>
    </font>
    <font>
      <sz val="11"/>
      <color rgb="FF00B0F0"/>
      <name val="Calibri"/>
      <family val="2"/>
      <scheme val="minor"/>
    </font>
    <font>
      <sz val="14"/>
      <color rgb="FF00B0F0"/>
      <name val="Times New Roman"/>
      <family val="1"/>
    </font>
    <font>
      <sz val="16"/>
      <color rgb="FF00B0F0"/>
      <name val="Times New Roman"/>
      <family val="1"/>
    </font>
    <font>
      <sz val="14"/>
      <color rgb="FFFFFF00"/>
      <name val="Times New Roman"/>
      <family val="1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0" fillId="0" borderId="1" xfId="0" applyBorder="1"/>
    <xf numFmtId="0" fontId="2" fillId="0" borderId="0" xfId="0" applyFont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7" fillId="0" borderId="0" xfId="0" applyFont="1"/>
    <xf numFmtId="0" fontId="1" fillId="0" borderId="1" xfId="0" applyFont="1" applyBorder="1"/>
    <xf numFmtId="0" fontId="0" fillId="0" borderId="0" xfId="0" applyBorder="1"/>
    <xf numFmtId="0" fontId="0" fillId="0" borderId="0" xfId="0" applyBorder="1" applyAlignment="1"/>
    <xf numFmtId="0" fontId="2" fillId="0" borderId="0" xfId="0" applyFont="1" applyAlignment="1">
      <alignment horizontal="left" vertical="center"/>
    </xf>
    <xf numFmtId="0" fontId="4" fillId="0" borderId="0" xfId="0" applyFont="1" applyBorder="1" applyAlignment="1">
      <alignment vertical="center"/>
    </xf>
    <xf numFmtId="166" fontId="3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/>
    <xf numFmtId="167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right" vertical="center"/>
    </xf>
    <xf numFmtId="0" fontId="6" fillId="0" borderId="0" xfId="0" applyFont="1" applyAlignment="1"/>
    <xf numFmtId="165" fontId="13" fillId="0" borderId="0" xfId="0" applyNumberFormat="1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167" fontId="13" fillId="0" borderId="0" xfId="0" applyNumberFormat="1" applyFont="1" applyFill="1" applyAlignment="1">
      <alignment horizontal="center" vertical="center"/>
    </xf>
    <xf numFmtId="166" fontId="14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65" fontId="2" fillId="0" borderId="0" xfId="0" applyNumberFormat="1" applyFont="1" applyBorder="1" applyAlignment="1">
      <alignment horizontal="right" vertical="center"/>
    </xf>
    <xf numFmtId="0" fontId="13" fillId="0" borderId="0" xfId="0" applyFont="1" applyBorder="1" applyAlignment="1">
      <alignment horizontal="center" vertical="center"/>
    </xf>
    <xf numFmtId="165" fontId="13" fillId="0" borderId="0" xfId="0" applyNumberFormat="1" applyFont="1" applyBorder="1" applyAlignment="1">
      <alignment horizontal="center" vertical="center"/>
    </xf>
    <xf numFmtId="166" fontId="2" fillId="0" borderId="0" xfId="0" applyNumberFormat="1" applyFont="1" applyBorder="1"/>
    <xf numFmtId="0" fontId="2" fillId="0" borderId="0" xfId="0" applyFont="1" applyBorder="1"/>
    <xf numFmtId="0" fontId="2" fillId="0" borderId="0" xfId="0" applyFont="1" applyBorder="1" applyAlignment="1">
      <alignment horizontal="left"/>
    </xf>
    <xf numFmtId="165" fontId="11" fillId="0" borderId="0" xfId="0" applyNumberFormat="1" applyFont="1" applyBorder="1"/>
    <xf numFmtId="165" fontId="2" fillId="0" borderId="0" xfId="0" applyNumberFormat="1" applyFont="1" applyBorder="1"/>
    <xf numFmtId="1" fontId="2" fillId="0" borderId="0" xfId="0" applyNumberFormat="1" applyFont="1" applyBorder="1"/>
    <xf numFmtId="0" fontId="15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165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7" fontId="2" fillId="0" borderId="0" xfId="0" applyNumberFormat="1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right" vertical="center"/>
    </xf>
    <xf numFmtId="14" fontId="13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/>
    </xf>
    <xf numFmtId="166" fontId="2" fillId="0" borderId="0" xfId="0" quotePrefix="1" applyNumberFormat="1" applyFont="1" applyBorder="1"/>
    <xf numFmtId="0" fontId="6" fillId="0" borderId="0" xfId="0" applyFont="1" applyAlignment="1">
      <alignment horizontal="center"/>
    </xf>
    <xf numFmtId="0" fontId="8" fillId="0" borderId="2" xfId="0" applyFont="1" applyBorder="1" applyAlignment="1">
      <alignment horizontal="left" vertical="center" wrapText="1"/>
    </xf>
    <xf numFmtId="164" fontId="0" fillId="0" borderId="0" xfId="0" applyNumberFormat="1" applyAlignment="1">
      <alignment horizontal="center"/>
    </xf>
    <xf numFmtId="0" fontId="9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14" fontId="6" fillId="0" borderId="0" xfId="0" applyNumberFormat="1" applyFont="1" applyAlignment="1">
      <alignment horizontal="left"/>
    </xf>
    <xf numFmtId="0" fontId="6" fillId="0" borderId="0" xfId="0" applyFont="1" applyAlignment="1">
      <alignment horizontal="left"/>
    </xf>
    <xf numFmtId="0" fontId="8" fillId="0" borderId="3" xfId="0" applyFont="1" applyBorder="1" applyAlignment="1">
      <alignment horizontal="left" vertical="center" wrapText="1"/>
    </xf>
    <xf numFmtId="0" fontId="8" fillId="0" borderId="4" xfId="0" applyFont="1" applyBorder="1" applyAlignment="1">
      <alignment horizontal="left" vertical="center" wrapText="1"/>
    </xf>
    <xf numFmtId="165" fontId="8" fillId="0" borderId="3" xfId="0" applyNumberFormat="1" applyFont="1" applyBorder="1" applyAlignment="1">
      <alignment vertical="center" wrapText="1"/>
    </xf>
    <xf numFmtId="165" fontId="8" fillId="0" borderId="4" xfId="0" applyNumberFormat="1" applyFont="1" applyBorder="1" applyAlignment="1">
      <alignment vertical="center" wrapText="1"/>
    </xf>
    <xf numFmtId="165" fontId="8" fillId="0" borderId="2" xfId="0" applyNumberFormat="1" applyFont="1" applyBorder="1" applyAlignment="1">
      <alignment horizontal="right" vertical="center" wrapText="1"/>
    </xf>
    <xf numFmtId="0" fontId="10" fillId="0" borderId="2" xfId="0" applyFont="1" applyBorder="1" applyAlignment="1">
      <alignment horizontal="left" vertical="center"/>
    </xf>
    <xf numFmtId="165" fontId="8" fillId="0" borderId="3" xfId="0" applyNumberFormat="1" applyFont="1" applyBorder="1" applyAlignment="1">
      <alignment horizontal="right" vertical="center" wrapText="1"/>
    </xf>
    <xf numFmtId="165" fontId="8" fillId="0" borderId="4" xfId="0" applyNumberFormat="1" applyFont="1" applyBorder="1" applyAlignment="1">
      <alignment horizontal="right" vertical="center" wrapText="1"/>
    </xf>
    <xf numFmtId="0" fontId="4" fillId="0" borderId="5" xfId="0" applyFont="1" applyBorder="1" applyAlignment="1">
      <alignment horizontal="center" vertical="center"/>
    </xf>
    <xf numFmtId="165" fontId="8" fillId="0" borderId="5" xfId="0" applyNumberFormat="1" applyFont="1" applyBorder="1" applyAlignment="1">
      <alignment horizontal="right" vertical="center"/>
    </xf>
    <xf numFmtId="0" fontId="0" fillId="0" borderId="0" xfId="0" applyBorder="1" applyAlignment="1">
      <alignment horizontal="left" vertical="center"/>
    </xf>
  </cellXfs>
  <cellStyles count="1">
    <cellStyle name="Normal" xfId="0" builtinId="0"/>
  </cellStyles>
  <dxfs count="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FF00"/>
        <name val="Times New Roman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7" formatCode="0000000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F0"/>
        <name val="Times New Roman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Times New Roman"/>
        <scheme val="none"/>
      </font>
      <numFmt numFmtId="165" formatCode="#,##0.00\ _€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#,##0.00\ _€"/>
      <alignment horizontal="righ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9" formatCode="dd/mm/yyyy"/>
      <alignment horizont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6" formatCode="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F0"/>
        <name val="Times New Roman"/>
        <scheme val="none"/>
      </font>
      <numFmt numFmtId="165" formatCode="#,##0.00\ _€"/>
      <alignment horizontal="center" vertical="center" textRotation="0" wrapText="0" indent="0" relativeIndent="0" justifyLastLine="0" shrinkToFit="0" mergeCell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885825</xdr:colOff>
      <xdr:row>4</xdr:row>
      <xdr:rowOff>152400</xdr:rowOff>
    </xdr:from>
    <xdr:to>
      <xdr:col>11</xdr:col>
      <xdr:colOff>95250</xdr:colOff>
      <xdr:row>7</xdr:row>
      <xdr:rowOff>19050</xdr:rowOff>
    </xdr:to>
    <xdr:sp macro="" textlink="">
      <xdr:nvSpPr>
        <xdr:cNvPr id="4" name="ZoneTexte 3"/>
        <xdr:cNvSpPr txBox="1"/>
      </xdr:nvSpPr>
      <xdr:spPr>
        <a:xfrm>
          <a:off x="1733550" y="1152525"/>
          <a:ext cx="6162675" cy="4476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latin typeface="Times New Roman" panose="02020603050405020304" pitchFamily="18" charset="0"/>
              <a:cs typeface="Times New Roman" panose="02020603050405020304" pitchFamily="18" charset="0"/>
            </a:rPr>
            <a:t> </a:t>
          </a:r>
          <a:r>
            <a:rPr lang="fr-FR" sz="1800" i="1">
              <a:latin typeface="Times New Roman" panose="02020603050405020304" pitchFamily="18" charset="0"/>
              <a:cs typeface="Times New Roman" panose="02020603050405020304" pitchFamily="18" charset="0"/>
            </a:rPr>
            <a:t>FICHE DE REMBOURSEMENT DES FRAIS D'ARBITRAGE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10</xdr:row>
      <xdr:rowOff>38100</xdr:rowOff>
    </xdr:from>
    <xdr:to>
      <xdr:col>9</xdr:col>
      <xdr:colOff>114300</xdr:colOff>
      <xdr:row>22</xdr:row>
      <xdr:rowOff>60960</xdr:rowOff>
    </xdr:to>
    <xdr:sp macro="" textlink="">
      <xdr:nvSpPr>
        <xdr:cNvPr id="2" name="ZoneTexte 1"/>
        <xdr:cNvSpPr txBox="1"/>
      </xdr:nvSpPr>
      <xdr:spPr>
        <a:xfrm>
          <a:off x="8450580" y="2324100"/>
          <a:ext cx="5105400" cy="276606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Bonsoir</a:t>
          </a:r>
          <a:r>
            <a:rPr lang="fr-FR" sz="1200" baseline="0"/>
            <a:t> Forum;</a:t>
          </a:r>
        </a:p>
        <a:p>
          <a:endParaRPr lang="fr-FR" sz="1200" baseline="0"/>
        </a:p>
        <a:p>
          <a:r>
            <a:rPr lang="fr-FR" sz="1200" baseline="0"/>
            <a:t>Je revien vers vous poue demandé de l'aide par ce que je suis vraiment bloquer depuis quelques jours.</a:t>
          </a:r>
        </a:p>
        <a:p>
          <a:r>
            <a:rPr lang="fr-FR" sz="1200" baseline="0"/>
            <a:t>1°) - Problème de filtré sur la colonne (</a:t>
          </a:r>
          <a:r>
            <a:rPr lang="fr-FR" sz="1200" baseline="0">
              <a:solidFill>
                <a:srgbClr val="FF0000"/>
              </a:solidFill>
            </a:rPr>
            <a:t>Date</a:t>
          </a:r>
          <a:r>
            <a:rPr lang="fr-FR" sz="1200" baseline="0"/>
            <a:t>) suivant valeur entrée dans </a:t>
          </a:r>
        </a:p>
        <a:p>
          <a:r>
            <a:rPr lang="fr-FR" sz="1200" baseline="0">
              <a:solidFill>
                <a:srgbClr val="FF0000"/>
              </a:solidFill>
            </a:rPr>
            <a:t>        Tbx1.Text </a:t>
          </a:r>
          <a:r>
            <a:rPr lang="fr-FR" sz="1200">
              <a:solidFill>
                <a:sysClr val="windowText" lastClr="000000"/>
              </a:solidFill>
            </a:rPr>
            <a:t>par contre pas de probleme pour les autre </a:t>
          </a:r>
          <a:r>
            <a:rPr lang="fr-FR" sz="1200">
              <a:solidFill>
                <a:srgbClr val="FF0000"/>
              </a:solidFill>
            </a:rPr>
            <a:t>textboxs</a:t>
          </a:r>
          <a:r>
            <a:rPr lang="fr-FR" sz="1200">
              <a:solidFill>
                <a:sysClr val="windowText" lastClr="000000"/>
              </a:solidFill>
            </a:rPr>
            <a:t>.</a:t>
          </a:r>
        </a:p>
        <a:p>
          <a:r>
            <a:rPr lang="fr-FR" sz="1200">
              <a:solidFill>
                <a:sysClr val="windowText" lastClr="000000"/>
              </a:solidFill>
            </a:rPr>
            <a:t>2°)</a:t>
          </a:r>
          <a:r>
            <a:rPr lang="fr-FR" sz="1200" baseline="0">
              <a:solidFill>
                <a:sysClr val="windowText" lastClr="000000"/>
              </a:solidFill>
            </a:rPr>
            <a:t> - Je veux filtré la base de donnée (</a:t>
          </a:r>
          <a:r>
            <a:rPr lang="fr-FR" sz="1200" baseline="0">
              <a:solidFill>
                <a:srgbClr val="FF0000"/>
              </a:solidFill>
            </a:rPr>
            <a:t>Feuille BDD</a:t>
          </a:r>
          <a:r>
            <a:rPr lang="fr-FR" sz="1200" baseline="0">
              <a:solidFill>
                <a:sysClr val="windowText" lastClr="000000"/>
              </a:solidFill>
            </a:rPr>
            <a:t>) suivant les critères entrée </a:t>
          </a:r>
        </a:p>
        <a:p>
          <a:r>
            <a:rPr lang="fr-FR" sz="1200" baseline="0">
              <a:solidFill>
                <a:sysClr val="windowText" lastClr="000000"/>
              </a:solidFill>
            </a:rPr>
            <a:t>        dans les cellules (</a:t>
          </a:r>
          <a:r>
            <a:rPr lang="fr-FR" sz="1200" baseline="0">
              <a:solidFill>
                <a:srgbClr val="FF0000"/>
              </a:solidFill>
            </a:rPr>
            <a:t>C10,L10,L11</a:t>
          </a:r>
          <a:r>
            <a:rPr lang="fr-FR" sz="1200" baseline="0">
              <a:solidFill>
                <a:sysClr val="windowText" lastClr="000000"/>
              </a:solidFill>
            </a:rPr>
            <a:t>) de la </a:t>
          </a:r>
          <a:r>
            <a:rPr lang="fr-FR" sz="1200" baseline="0">
              <a:solidFill>
                <a:srgbClr val="FF0000"/>
              </a:solidFill>
            </a:rPr>
            <a:t>feuille1</a:t>
          </a:r>
          <a:r>
            <a:rPr lang="fr-FR" sz="1200" baseline="0">
              <a:solidFill>
                <a:sysClr val="windowText" lastClr="000000"/>
              </a:solidFill>
            </a:rPr>
            <a:t> et d'afficher le resultat du filtre sur la </a:t>
          </a:r>
          <a:r>
            <a:rPr lang="fr-FR" sz="1200" baseline="0">
              <a:solidFill>
                <a:srgbClr val="FF0000"/>
              </a:solidFill>
            </a:rPr>
            <a:t>Feuille 1</a:t>
          </a:r>
          <a:r>
            <a:rPr lang="fr-FR" sz="1200" baseline="0">
              <a:solidFill>
                <a:sysClr val="windowText" lastClr="000000"/>
              </a:solidFill>
            </a:rPr>
            <a:t> pour remplire le tableau.</a:t>
          </a:r>
        </a:p>
        <a:p>
          <a:endParaRPr lang="fr-FR" sz="1200" baseline="0">
            <a:solidFill>
              <a:sysClr val="windowText" lastClr="000000"/>
            </a:solidFill>
          </a:endParaRPr>
        </a:p>
        <a:p>
          <a:r>
            <a:rPr lang="fr-FR" sz="1200" baseline="0">
              <a:solidFill>
                <a:sysClr val="windowText" lastClr="000000"/>
              </a:solidFill>
            </a:rPr>
            <a:t>Merci</a:t>
          </a:r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403860</xdr:colOff>
      <xdr:row>11</xdr:row>
      <xdr:rowOff>68580</xdr:rowOff>
    </xdr:from>
    <xdr:to>
      <xdr:col>5</xdr:col>
      <xdr:colOff>1120140</xdr:colOff>
      <xdr:row>14</xdr:row>
      <xdr:rowOff>53340</xdr:rowOff>
    </xdr:to>
    <xdr:sp macro="" textlink="">
      <xdr:nvSpPr>
        <xdr:cNvPr id="5" name="Virage 4"/>
        <xdr:cNvSpPr/>
      </xdr:nvSpPr>
      <xdr:spPr>
        <a:xfrm rot="16200000">
          <a:off x="4084320" y="-1097280"/>
          <a:ext cx="670560" cy="8031480"/>
        </a:xfrm>
        <a:prstGeom prst="bentArrow">
          <a:avLst>
            <a:gd name="adj1" fmla="val 11364"/>
            <a:gd name="adj2" fmla="val 25000"/>
            <a:gd name="adj3" fmla="val 25000"/>
            <a:gd name="adj4" fmla="val 43750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68580</xdr:colOff>
      <xdr:row>15</xdr:row>
      <xdr:rowOff>137160</xdr:rowOff>
    </xdr:from>
    <xdr:to>
      <xdr:col>5</xdr:col>
      <xdr:colOff>1127760</xdr:colOff>
      <xdr:row>25</xdr:row>
      <xdr:rowOff>53340</xdr:rowOff>
    </xdr:to>
    <xdr:sp macro="" textlink="">
      <xdr:nvSpPr>
        <xdr:cNvPr id="4" name="Virage 3"/>
        <xdr:cNvSpPr/>
      </xdr:nvSpPr>
      <xdr:spPr>
        <a:xfrm rot="16200000" flipH="1">
          <a:off x="3154680" y="480060"/>
          <a:ext cx="2202180" cy="8374380"/>
        </a:xfrm>
        <a:prstGeom prst="bentArrow">
          <a:avLst>
            <a:gd name="adj1" fmla="val 3141"/>
            <a:gd name="adj2" fmla="val 23819"/>
            <a:gd name="adj3" fmla="val 30637"/>
            <a:gd name="adj4" fmla="val 42434"/>
          </a:avLst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Y6" totalsRowShown="0" headerRowDxfId="45" dataDxfId="44">
  <tableColumns count="25">
    <tableColumn id="1" name="N°" dataDxfId="43"/>
    <tableColumn id="2" name="Date" dataDxfId="42"/>
    <tableColumn id="3" name="Mois" dataDxfId="41">
      <calculatedColumnFormula>UPPER(TEXT(30*MONTH(B:B),"mmmm"))</calculatedColumnFormula>
    </tableColumn>
    <tableColumn id="4" name="Noms et Prénoms" dataDxfId="40"/>
    <tableColumn id="5" name="Fonction" dataDxfId="39">
      <calculatedColumnFormula>VLOOKUP(D:D,Personnel!A:B,2,FALSE)</calculatedColumnFormula>
    </tableColumn>
    <tableColumn id="6" name="N° CCP" dataDxfId="38">
      <calculatedColumnFormula>VLOOKUP(D:D,Personnel!A:E,5,FALSE)</calculatedColumnFormula>
    </tableColumn>
    <tableColumn id="7" name="Rencontre" dataDxfId="37"/>
    <tableColumn id="8" name="Lieu" dataDxfId="36"/>
    <tableColumn id="9" name="Itinéraire" dataDxfId="35"/>
    <tableColumn id="10" name="Km" dataDxfId="34"/>
    <tableColumn id="11" name="Catégorie" dataDxfId="33"/>
    <tableColumn id="12" name="Nature de la Mission" dataDxfId="32"/>
    <tableColumn id="13" name="Indemnité Brute" dataDxfId="31"/>
    <tableColumn id="14" name="Indemnité après IRG" dataDxfId="30"/>
    <tableColumn id="15" name="Frais Mission" dataDxfId="29"/>
    <tableColumn id="16" name="Transport" dataDxfId="28"/>
    <tableColumn id="17" name="Salaire" dataDxfId="27"/>
    <tableColumn id="18" name="Indemnite des services" dataDxfId="26"/>
    <tableColumn id="19" name="Frais Restauration" dataDxfId="25"/>
    <tableColumn id="20" name="Net à Payer" dataDxfId="24"/>
    <tableColumn id="21" name="Prix Km" dataDxfId="23"/>
    <tableColumn id="22" name="Indemnité.M" dataDxfId="22"/>
    <tableColumn id="23" name="Sejour.M" dataDxfId="21"/>
    <tableColumn id="24" name="Nbr Jour" dataDxfId="20"/>
    <tableColumn id="25" name="Autres" dataDxfId="19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L5" totalsRowShown="0" headerRowDxfId="18" dataDxfId="17">
  <autoFilter ref="A1:L5"/>
  <tableColumns count="12">
    <tableColumn id="1" name="Noms et Prénoms" dataDxfId="16"/>
    <tableColumn id="2" name="Fonction" dataDxfId="15"/>
    <tableColumn id="3" name="Salaire" dataDxfId="14"/>
    <tableColumn id="4" name="Indemnité services Rendus" dataDxfId="13"/>
    <tableColumn id="5" name="N° CCP" dataDxfId="12"/>
    <tableColumn id="6" name="Indemnité Brute" dataDxfId="11"/>
    <tableColumn id="7" name="Adresse" dataDxfId="10"/>
    <tableColumn id="8" name="Tel" dataDxfId="9"/>
    <tableColumn id="9" name="Mat" dataDxfId="8"/>
    <tableColumn id="10" name="Prix Km" dataDxfId="7"/>
    <tableColumn id="11" name="Indemnité.M" dataDxfId="6"/>
    <tableColumn id="12" name="Sejour.M" dataDxfId="5"/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C6" totalsRowShown="0" headerRowDxfId="4" dataDxfId="3">
  <autoFilter ref="A1:C6"/>
  <tableColumns count="3">
    <tableColumn id="1" name="Itinéraire" dataDxfId="2"/>
    <tableColumn id="2" name="Km" dataDxfId="1"/>
    <tableColumn id="3" name="N°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Relationship Id="rId9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N29"/>
  <sheetViews>
    <sheetView zoomScale="90" zoomScaleNormal="90" workbookViewId="0">
      <selection activeCell="B8" sqref="B8"/>
    </sheetView>
  </sheetViews>
  <sheetFormatPr baseColWidth="10" defaultRowHeight="14.4"/>
  <cols>
    <col min="1" max="1" width="12.6640625" customWidth="1"/>
    <col min="2" max="2" width="20.6640625" customWidth="1"/>
    <col min="3" max="3" width="14.44140625" customWidth="1"/>
    <col min="4" max="4" width="15.6640625" customWidth="1"/>
    <col min="5" max="5" width="8.6640625" customWidth="1"/>
    <col min="6" max="6" width="7.5546875" customWidth="1"/>
    <col min="7" max="7" width="9.6640625" customWidth="1"/>
    <col min="8" max="8" width="7.33203125" customWidth="1"/>
    <col min="9" max="9" width="5.5546875" customWidth="1"/>
    <col min="10" max="10" width="6.6640625" customWidth="1"/>
    <col min="11" max="11" width="9.6640625" customWidth="1"/>
    <col min="12" max="12" width="7.109375" customWidth="1"/>
    <col min="13" max="13" width="10.33203125" customWidth="1"/>
    <col min="14" max="14" width="10.5546875" customWidth="1"/>
  </cols>
  <sheetData>
    <row r="2" spans="1:14" ht="21">
      <c r="B2" s="1"/>
    </row>
    <row r="3" spans="1:14" ht="21">
      <c r="B3" s="1"/>
      <c r="H3" s="7"/>
      <c r="I3" s="7"/>
      <c r="J3" s="7"/>
      <c r="K3" s="7"/>
      <c r="L3" s="7"/>
      <c r="M3" s="7"/>
      <c r="N3" s="7"/>
    </row>
    <row r="4" spans="1:14" ht="21.6" thickBot="1">
      <c r="A4" s="2"/>
      <c r="B4" s="6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6" spans="1:14" ht="15" customHeight="1">
      <c r="C6" s="4"/>
      <c r="D6" s="4"/>
      <c r="E6" s="4"/>
      <c r="F6" s="4"/>
      <c r="G6" s="4"/>
      <c r="H6" s="4"/>
      <c r="I6" s="4"/>
      <c r="J6" s="4"/>
    </row>
    <row r="7" spans="1:14" ht="15.75" customHeight="1">
      <c r="C7" s="4"/>
      <c r="D7" s="4"/>
      <c r="E7" s="4"/>
      <c r="F7" s="4"/>
      <c r="G7" s="4"/>
      <c r="H7" s="4"/>
      <c r="I7" s="4"/>
      <c r="J7" s="4"/>
    </row>
    <row r="9" spans="1:14">
      <c r="I9" s="42"/>
      <c r="J9" s="42"/>
    </row>
    <row r="10" spans="1:14" ht="20.399999999999999">
      <c r="B10" s="5" t="s">
        <v>0</v>
      </c>
      <c r="C10" s="46" t="s">
        <v>44</v>
      </c>
      <c r="D10" s="46"/>
      <c r="E10" s="46"/>
      <c r="K10" s="5" t="s">
        <v>1</v>
      </c>
      <c r="L10" s="44" t="s">
        <v>62</v>
      </c>
      <c r="M10" s="44"/>
      <c r="N10" s="44"/>
    </row>
    <row r="11" spans="1:14" ht="20.399999999999999">
      <c r="B11" s="5"/>
      <c r="C11" s="40"/>
      <c r="D11" s="40"/>
      <c r="E11" s="16"/>
      <c r="K11" s="5" t="s">
        <v>2</v>
      </c>
      <c r="L11" s="45">
        <v>42192</v>
      </c>
      <c r="M11" s="46"/>
      <c r="N11" s="46"/>
    </row>
    <row r="13" spans="1:14" ht="31.5" customHeight="1">
      <c r="A13" s="43" t="s">
        <v>3</v>
      </c>
      <c r="B13" s="43"/>
      <c r="C13" s="43" t="s">
        <v>4</v>
      </c>
      <c r="D13" s="43"/>
      <c r="E13" s="43" t="s">
        <v>5</v>
      </c>
      <c r="F13" s="43"/>
      <c r="G13" s="43" t="s">
        <v>6</v>
      </c>
      <c r="H13" s="43"/>
      <c r="I13" s="43" t="s">
        <v>7</v>
      </c>
      <c r="J13" s="43"/>
      <c r="K13" s="43" t="s">
        <v>8</v>
      </c>
      <c r="L13" s="43"/>
      <c r="M13" s="43" t="s">
        <v>9</v>
      </c>
      <c r="N13" s="43"/>
    </row>
    <row r="14" spans="1:14" ht="21" customHeight="1">
      <c r="A14" s="47"/>
      <c r="B14" s="48"/>
      <c r="C14" s="41"/>
      <c r="D14" s="41"/>
      <c r="E14" s="41"/>
      <c r="F14" s="41"/>
      <c r="G14" s="49"/>
      <c r="H14" s="50"/>
      <c r="I14" s="51">
        <f>G14*0.1</f>
        <v>0</v>
      </c>
      <c r="J14" s="51"/>
      <c r="K14" s="51">
        <f>G14-I14</f>
        <v>0</v>
      </c>
      <c r="L14" s="51"/>
      <c r="M14" s="41"/>
      <c r="N14" s="41"/>
    </row>
    <row r="15" spans="1:14" ht="21" customHeight="1">
      <c r="A15" s="47"/>
      <c r="B15" s="48"/>
      <c r="C15" s="41"/>
      <c r="D15" s="41"/>
      <c r="E15" s="41"/>
      <c r="F15" s="41"/>
      <c r="G15" s="49"/>
      <c r="H15" s="50"/>
      <c r="I15" s="51">
        <f t="shared" ref="I15:I25" si="0">G15*0.1</f>
        <v>0</v>
      </c>
      <c r="J15" s="51"/>
      <c r="K15" s="51">
        <f t="shared" ref="K15:K25" si="1">G15-I15</f>
        <v>0</v>
      </c>
      <c r="L15" s="51"/>
      <c r="M15" s="52"/>
      <c r="N15" s="52"/>
    </row>
    <row r="16" spans="1:14" ht="21" customHeight="1">
      <c r="A16" s="47"/>
      <c r="B16" s="48"/>
      <c r="C16" s="41"/>
      <c r="D16" s="41"/>
      <c r="E16" s="41"/>
      <c r="F16" s="41"/>
      <c r="G16" s="49"/>
      <c r="H16" s="50"/>
      <c r="I16" s="51">
        <f t="shared" si="0"/>
        <v>0</v>
      </c>
      <c r="J16" s="51"/>
      <c r="K16" s="51">
        <f t="shared" si="1"/>
        <v>0</v>
      </c>
      <c r="L16" s="51"/>
      <c r="M16" s="52"/>
      <c r="N16" s="52"/>
    </row>
    <row r="17" spans="1:14" ht="21" customHeight="1">
      <c r="A17" s="47"/>
      <c r="B17" s="48"/>
      <c r="C17" s="41"/>
      <c r="D17" s="41"/>
      <c r="E17" s="41"/>
      <c r="F17" s="41"/>
      <c r="G17" s="49"/>
      <c r="H17" s="50"/>
      <c r="I17" s="51">
        <f t="shared" si="0"/>
        <v>0</v>
      </c>
      <c r="J17" s="51"/>
      <c r="K17" s="51">
        <f t="shared" si="1"/>
        <v>0</v>
      </c>
      <c r="L17" s="51"/>
      <c r="M17" s="52"/>
      <c r="N17" s="52"/>
    </row>
    <row r="18" spans="1:14" ht="21" customHeight="1">
      <c r="A18" s="47"/>
      <c r="B18" s="48"/>
      <c r="C18" s="41"/>
      <c r="D18" s="41"/>
      <c r="E18" s="41"/>
      <c r="F18" s="41"/>
      <c r="G18" s="49"/>
      <c r="H18" s="50"/>
      <c r="I18" s="51">
        <f t="shared" si="0"/>
        <v>0</v>
      </c>
      <c r="J18" s="51"/>
      <c r="K18" s="51">
        <f t="shared" si="1"/>
        <v>0</v>
      </c>
      <c r="L18" s="51"/>
      <c r="M18" s="52"/>
      <c r="N18" s="52"/>
    </row>
    <row r="19" spans="1:14" ht="21" customHeight="1">
      <c r="A19" s="47"/>
      <c r="B19" s="48"/>
      <c r="C19" s="41"/>
      <c r="D19" s="41"/>
      <c r="E19" s="41"/>
      <c r="F19" s="41"/>
      <c r="G19" s="49"/>
      <c r="H19" s="50"/>
      <c r="I19" s="51">
        <f t="shared" si="0"/>
        <v>0</v>
      </c>
      <c r="J19" s="51"/>
      <c r="K19" s="51">
        <f t="shared" si="1"/>
        <v>0</v>
      </c>
      <c r="L19" s="51"/>
      <c r="M19" s="52"/>
      <c r="N19" s="52"/>
    </row>
    <row r="20" spans="1:14" ht="21" customHeight="1">
      <c r="A20" s="47"/>
      <c r="B20" s="48"/>
      <c r="C20" s="41"/>
      <c r="D20" s="41"/>
      <c r="E20" s="41"/>
      <c r="F20" s="41"/>
      <c r="G20" s="49"/>
      <c r="H20" s="50"/>
      <c r="I20" s="51">
        <f t="shared" si="0"/>
        <v>0</v>
      </c>
      <c r="J20" s="51"/>
      <c r="K20" s="51">
        <f t="shared" si="1"/>
        <v>0</v>
      </c>
      <c r="L20" s="51"/>
      <c r="M20" s="52"/>
      <c r="N20" s="52"/>
    </row>
    <row r="21" spans="1:14" ht="21" customHeight="1">
      <c r="A21" s="47"/>
      <c r="B21" s="48"/>
      <c r="C21" s="41"/>
      <c r="D21" s="41"/>
      <c r="E21" s="41"/>
      <c r="F21" s="41"/>
      <c r="G21" s="49"/>
      <c r="H21" s="50"/>
      <c r="I21" s="51">
        <f t="shared" si="0"/>
        <v>0</v>
      </c>
      <c r="J21" s="51"/>
      <c r="K21" s="51">
        <f t="shared" si="1"/>
        <v>0</v>
      </c>
      <c r="L21" s="51"/>
      <c r="M21" s="52"/>
      <c r="N21" s="52"/>
    </row>
    <row r="22" spans="1:14" ht="21" customHeight="1">
      <c r="A22" s="47"/>
      <c r="B22" s="48"/>
      <c r="C22" s="41"/>
      <c r="D22" s="41"/>
      <c r="E22" s="41"/>
      <c r="F22" s="41"/>
      <c r="G22" s="49"/>
      <c r="H22" s="50"/>
      <c r="I22" s="51">
        <f t="shared" si="0"/>
        <v>0</v>
      </c>
      <c r="J22" s="51"/>
      <c r="K22" s="51">
        <f t="shared" si="1"/>
        <v>0</v>
      </c>
      <c r="L22" s="51"/>
      <c r="M22" s="41"/>
      <c r="N22" s="41"/>
    </row>
    <row r="23" spans="1:14" ht="21" customHeight="1">
      <c r="A23" s="47"/>
      <c r="B23" s="48"/>
      <c r="C23" s="41"/>
      <c r="D23" s="41"/>
      <c r="E23" s="41"/>
      <c r="F23" s="41"/>
      <c r="G23" s="49"/>
      <c r="H23" s="50"/>
      <c r="I23" s="51">
        <f t="shared" si="0"/>
        <v>0</v>
      </c>
      <c r="J23" s="51"/>
      <c r="K23" s="51">
        <f t="shared" si="1"/>
        <v>0</v>
      </c>
      <c r="L23" s="51"/>
      <c r="M23" s="52"/>
      <c r="N23" s="52"/>
    </row>
    <row r="24" spans="1:14" ht="21" customHeight="1">
      <c r="A24" s="47"/>
      <c r="B24" s="48"/>
      <c r="C24" s="41"/>
      <c r="D24" s="41"/>
      <c r="E24" s="41"/>
      <c r="F24" s="41"/>
      <c r="G24" s="49"/>
      <c r="H24" s="50"/>
      <c r="I24" s="51">
        <f t="shared" si="0"/>
        <v>0</v>
      </c>
      <c r="J24" s="51"/>
      <c r="K24" s="51">
        <f t="shared" si="1"/>
        <v>0</v>
      </c>
      <c r="L24" s="51"/>
      <c r="M24" s="52"/>
      <c r="N24" s="52"/>
    </row>
    <row r="25" spans="1:14" ht="21" customHeight="1">
      <c r="A25" s="47"/>
      <c r="B25" s="48"/>
      <c r="C25" s="41"/>
      <c r="D25" s="41"/>
      <c r="E25" s="41"/>
      <c r="F25" s="41"/>
      <c r="G25" s="53"/>
      <c r="H25" s="54"/>
      <c r="I25" s="51">
        <f t="shared" si="0"/>
        <v>0</v>
      </c>
      <c r="J25" s="51"/>
      <c r="K25" s="51">
        <f t="shared" si="1"/>
        <v>0</v>
      </c>
      <c r="L25" s="51"/>
      <c r="M25" s="52"/>
      <c r="N25" s="52"/>
    </row>
    <row r="26" spans="1:14" ht="21" customHeight="1">
      <c r="A26" s="10"/>
      <c r="B26" s="10"/>
      <c r="C26" s="55" t="s">
        <v>10</v>
      </c>
      <c r="D26" s="55"/>
      <c r="E26" s="55"/>
      <c r="F26" s="55"/>
      <c r="G26" s="56">
        <f>SUM(G14:H25)</f>
        <v>0</v>
      </c>
      <c r="H26" s="56"/>
      <c r="I26" s="56">
        <f>SUM(I14:J25)</f>
        <v>0</v>
      </c>
      <c r="J26" s="56"/>
      <c r="K26" s="56">
        <f>SUM(K14:L25)</f>
        <v>0</v>
      </c>
      <c r="L26" s="56"/>
      <c r="M26" s="57"/>
      <c r="N26" s="57"/>
    </row>
    <row r="27" spans="1:14" ht="15" customHeight="1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1:14" ht="15" customHeight="1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1:14" ht="15" customHeight="1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</sheetData>
  <mergeCells count="100">
    <mergeCell ref="C26:F26"/>
    <mergeCell ref="M25:N25"/>
    <mergeCell ref="G26:H26"/>
    <mergeCell ref="I26:J26"/>
    <mergeCell ref="K26:L26"/>
    <mergeCell ref="M26:N26"/>
    <mergeCell ref="K25:L25"/>
    <mergeCell ref="M23:N23"/>
    <mergeCell ref="A24:B24"/>
    <mergeCell ref="C24:D24"/>
    <mergeCell ref="E24:F24"/>
    <mergeCell ref="G24:H24"/>
    <mergeCell ref="I24:J24"/>
    <mergeCell ref="K24:L24"/>
    <mergeCell ref="M24:N24"/>
    <mergeCell ref="A23:B23"/>
    <mergeCell ref="C23:D23"/>
    <mergeCell ref="E23:F23"/>
    <mergeCell ref="G23:H23"/>
    <mergeCell ref="I23:J23"/>
    <mergeCell ref="K23:L23"/>
    <mergeCell ref="A25:B25"/>
    <mergeCell ref="C25:D25"/>
    <mergeCell ref="E25:F25"/>
    <mergeCell ref="G25:H25"/>
    <mergeCell ref="I25:J25"/>
    <mergeCell ref="K22:L22"/>
    <mergeCell ref="M22:N22"/>
    <mergeCell ref="A21:B21"/>
    <mergeCell ref="C21:D21"/>
    <mergeCell ref="E21:F21"/>
    <mergeCell ref="G21:H21"/>
    <mergeCell ref="I21:J21"/>
    <mergeCell ref="K21:L21"/>
    <mergeCell ref="A22:B22"/>
    <mergeCell ref="C22:D22"/>
    <mergeCell ref="E22:F22"/>
    <mergeCell ref="G22:H22"/>
    <mergeCell ref="I22:J22"/>
    <mergeCell ref="M21:N21"/>
    <mergeCell ref="K20:L20"/>
    <mergeCell ref="M20:N20"/>
    <mergeCell ref="A19:B19"/>
    <mergeCell ref="C19:D19"/>
    <mergeCell ref="E19:F19"/>
    <mergeCell ref="G19:H19"/>
    <mergeCell ref="I19:J19"/>
    <mergeCell ref="K19:L19"/>
    <mergeCell ref="A20:B20"/>
    <mergeCell ref="C20:D20"/>
    <mergeCell ref="E20:F20"/>
    <mergeCell ref="G20:H20"/>
    <mergeCell ref="I20:J20"/>
    <mergeCell ref="M19:N19"/>
    <mergeCell ref="K18:L18"/>
    <mergeCell ref="M18:N18"/>
    <mergeCell ref="A17:B17"/>
    <mergeCell ref="C17:D17"/>
    <mergeCell ref="E17:F17"/>
    <mergeCell ref="G17:H17"/>
    <mergeCell ref="I17:J17"/>
    <mergeCell ref="K17:L17"/>
    <mergeCell ref="A18:B18"/>
    <mergeCell ref="C18:D18"/>
    <mergeCell ref="E18:F18"/>
    <mergeCell ref="G18:H18"/>
    <mergeCell ref="I18:J18"/>
    <mergeCell ref="M17:N17"/>
    <mergeCell ref="I14:J14"/>
    <mergeCell ref="K14:L14"/>
    <mergeCell ref="K16:L16"/>
    <mergeCell ref="M16:N16"/>
    <mergeCell ref="A15:B15"/>
    <mergeCell ref="C15:D15"/>
    <mergeCell ref="E15:F15"/>
    <mergeCell ref="G15:H15"/>
    <mergeCell ref="I15:J15"/>
    <mergeCell ref="K15:L15"/>
    <mergeCell ref="M15:N15"/>
    <mergeCell ref="A16:B16"/>
    <mergeCell ref="C16:D16"/>
    <mergeCell ref="E16:F16"/>
    <mergeCell ref="G16:H16"/>
    <mergeCell ref="I16:J16"/>
    <mergeCell ref="M14:N14"/>
    <mergeCell ref="I9:J9"/>
    <mergeCell ref="A13:B13"/>
    <mergeCell ref="C13:D13"/>
    <mergeCell ref="E13:F13"/>
    <mergeCell ref="G13:H13"/>
    <mergeCell ref="I13:J13"/>
    <mergeCell ref="K13:L13"/>
    <mergeCell ref="L10:N10"/>
    <mergeCell ref="L11:N11"/>
    <mergeCell ref="C10:E10"/>
    <mergeCell ref="C14:D14"/>
    <mergeCell ref="M13:N13"/>
    <mergeCell ref="A14:B14"/>
    <mergeCell ref="E14:F14"/>
    <mergeCell ref="G14:H14"/>
  </mergeCells>
  <pageMargins left="7.874015748031496E-2" right="0" top="0" bottom="0.3937007874015748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Y6"/>
  <sheetViews>
    <sheetView tabSelected="1" workbookViewId="0">
      <pane ySplit="2" topLeftCell="A3" activePane="bottomLeft" state="frozen"/>
      <selection pane="bottomLeft"/>
    </sheetView>
  </sheetViews>
  <sheetFormatPr baseColWidth="10" defaultColWidth="11.44140625" defaultRowHeight="18"/>
  <cols>
    <col min="1" max="1" width="9" style="25" customWidth="1"/>
    <col min="2" max="2" width="13" style="38" bestFit="1" customWidth="1"/>
    <col min="3" max="3" width="16.88671875" style="26" bestFit="1" customWidth="1"/>
    <col min="4" max="4" width="34.88671875" style="27" customWidth="1"/>
    <col min="5" max="5" width="32.88671875" style="27" customWidth="1"/>
    <col min="6" max="6" width="16.5546875" style="26" customWidth="1"/>
    <col min="7" max="7" width="22.88671875" style="26" customWidth="1"/>
    <col min="8" max="8" width="18" style="26" customWidth="1"/>
    <col min="9" max="9" width="31.88671875" style="26" customWidth="1"/>
    <col min="10" max="10" width="11.109375" style="26" customWidth="1"/>
    <col min="11" max="11" width="13.5546875" style="26" customWidth="1"/>
    <col min="12" max="12" width="29.88671875" style="26" customWidth="1"/>
    <col min="13" max="13" width="24.88671875" style="22" bestFit="1" customWidth="1"/>
    <col min="14" max="14" width="30.6640625" style="22" bestFit="1" customWidth="1"/>
    <col min="15" max="15" width="22" style="22" bestFit="1" customWidth="1"/>
    <col min="16" max="16" width="17.6640625" style="22" bestFit="1" customWidth="1"/>
    <col min="17" max="17" width="15.88671875" style="22" customWidth="1"/>
    <col min="18" max="18" width="32.44140625" style="22" bestFit="1" customWidth="1"/>
    <col min="19" max="19" width="28.109375" style="22" bestFit="1" customWidth="1"/>
    <col min="20" max="20" width="19.6640625" style="28" bestFit="1" customWidth="1"/>
    <col min="21" max="21" width="15.5546875" style="29" bestFit="1" customWidth="1"/>
    <col min="22" max="22" width="20.6640625" style="29" bestFit="1" customWidth="1"/>
    <col min="23" max="23" width="16.88671875" style="29" bestFit="1" customWidth="1"/>
    <col min="24" max="24" width="12.5546875" style="30" customWidth="1"/>
    <col min="25" max="25" width="12.44140625" style="29" bestFit="1" customWidth="1"/>
    <col min="26" max="16384" width="11.44140625" style="26"/>
  </cols>
  <sheetData>
    <row r="1" spans="1:25" s="23" customFormat="1">
      <c r="A1" s="23" t="s">
        <v>11</v>
      </c>
      <c r="B1" s="37" t="s">
        <v>12</v>
      </c>
      <c r="C1" s="23" t="s">
        <v>33</v>
      </c>
      <c r="D1" s="23" t="s">
        <v>3</v>
      </c>
      <c r="E1" s="23" t="s">
        <v>4</v>
      </c>
      <c r="F1" s="23" t="s">
        <v>5</v>
      </c>
      <c r="G1" s="23" t="s">
        <v>13</v>
      </c>
      <c r="H1" s="23" t="s">
        <v>23</v>
      </c>
      <c r="I1" s="23" t="s">
        <v>27</v>
      </c>
      <c r="J1" s="23" t="s">
        <v>32</v>
      </c>
      <c r="K1" s="23" t="s">
        <v>14</v>
      </c>
      <c r="L1" s="23" t="s">
        <v>24</v>
      </c>
      <c r="M1" s="24" t="s">
        <v>6</v>
      </c>
      <c r="N1" s="24" t="s">
        <v>15</v>
      </c>
      <c r="O1" s="24" t="s">
        <v>16</v>
      </c>
      <c r="P1" s="24" t="s">
        <v>17</v>
      </c>
      <c r="Q1" s="24" t="s">
        <v>18</v>
      </c>
      <c r="R1" s="24" t="s">
        <v>22</v>
      </c>
      <c r="S1" s="24" t="s">
        <v>35</v>
      </c>
      <c r="T1" s="24" t="s">
        <v>19</v>
      </c>
      <c r="U1" s="24" t="s">
        <v>34</v>
      </c>
      <c r="V1" s="24" t="s">
        <v>36</v>
      </c>
      <c r="W1" s="24" t="s">
        <v>37</v>
      </c>
      <c r="X1" s="23" t="s">
        <v>38</v>
      </c>
      <c r="Y1" s="24" t="s">
        <v>46</v>
      </c>
    </row>
    <row r="2" spans="1:25">
      <c r="A2" s="39">
        <v>1</v>
      </c>
      <c r="B2" s="38">
        <v>42147</v>
      </c>
      <c r="C2" s="26" t="str">
        <f>UPPER(TEXT(30*MONTH(B:B),"mmmm"))</f>
        <v>MAI</v>
      </c>
      <c r="D2" s="13" t="s">
        <v>63</v>
      </c>
      <c r="E2" s="27" t="str">
        <f>VLOOKUP(D:D,Personnel!A:B,2,FALSE)</f>
        <v>COMPTABLE</v>
      </c>
      <c r="F2" s="26" t="str">
        <f>VLOOKUP(D:D,Personnel!A:E,5,FALSE)</f>
        <v>1495875/45</v>
      </c>
      <c r="G2" s="26" t="s">
        <v>44</v>
      </c>
      <c r="H2" s="26" t="s">
        <v>67</v>
      </c>
      <c r="I2" s="26" t="s">
        <v>29</v>
      </c>
      <c r="J2" s="26">
        <f>VLOOKUP(I:I,Itinéraire!A:B,2,FALSE)</f>
        <v>220</v>
      </c>
      <c r="K2" s="26" t="s">
        <v>55</v>
      </c>
      <c r="L2" s="26" t="s">
        <v>45</v>
      </c>
      <c r="M2" s="22">
        <f>VLOOKUP(D:D,Personnel!A:F,6,FALSE)</f>
        <v>3000</v>
      </c>
      <c r="N2" s="22">
        <f>M2-M2*0.1</f>
        <v>2700</v>
      </c>
      <c r="O2" s="22">
        <f>(P2*2)+(S2+V2+W2)*X2</f>
        <v>8200</v>
      </c>
      <c r="P2" s="22">
        <f>J2*U2</f>
        <v>1100</v>
      </c>
      <c r="Q2" s="22">
        <f>VLOOKUP(D:D,Personnel!A:D,4,FALSE)</f>
        <v>0</v>
      </c>
      <c r="R2" s="22">
        <f>VLOOKUP(D:D,Personnel!A:D,4,FALSE)</f>
        <v>0</v>
      </c>
      <c r="S2" s="22">
        <v>1000</v>
      </c>
      <c r="T2" s="28">
        <f>SUM(N2:S2)</f>
        <v>13000</v>
      </c>
      <c r="U2" s="29">
        <f>VLOOKUP(D:D,Personnel!A:J,10,FALSE)</f>
        <v>5</v>
      </c>
      <c r="V2" s="29">
        <f>VLOOKUP(D:D,Personnel!A:K,11,FALSE)</f>
        <v>1000</v>
      </c>
      <c r="W2" s="29">
        <f>VLOOKUP(D:D,Personnel!A:L,12,FALSE)</f>
        <v>1000</v>
      </c>
      <c r="X2" s="30">
        <v>2</v>
      </c>
      <c r="Y2" s="29">
        <v>3450</v>
      </c>
    </row>
    <row r="3" spans="1:25">
      <c r="A3" s="25">
        <v>2</v>
      </c>
      <c r="B3" s="38">
        <v>42131</v>
      </c>
      <c r="C3" s="26" t="str">
        <f>UPPER(TEXT(30*MONTH(B:B),"mmmm"))</f>
        <v>MAI</v>
      </c>
      <c r="D3" s="13" t="s">
        <v>64</v>
      </c>
      <c r="E3" s="27" t="str">
        <f>VLOOKUP(D:D,Personnel!A:B,2,FALSE)</f>
        <v>ARBITRE</v>
      </c>
      <c r="F3" s="26" t="str">
        <f>VLOOKUP(D:D,Personnel!A:E,5,FALSE)</f>
        <v>2832754/13</v>
      </c>
      <c r="G3" s="26" t="s">
        <v>56</v>
      </c>
      <c r="H3" s="26" t="s">
        <v>68</v>
      </c>
      <c r="I3" s="26" t="s">
        <v>49</v>
      </c>
      <c r="J3" s="26">
        <f>VLOOKUP(I:I,Itinéraire!A:B,2,FALSE)</f>
        <v>20</v>
      </c>
      <c r="K3" s="26" t="s">
        <v>50</v>
      </c>
      <c r="L3" s="26" t="s">
        <v>45</v>
      </c>
      <c r="M3" s="22">
        <f>VLOOKUP(D:D,Personnel!A:F,6,FALSE)</f>
        <v>4000</v>
      </c>
      <c r="N3" s="22">
        <f>M3-M3*0.1</f>
        <v>3600</v>
      </c>
      <c r="O3" s="22">
        <f>(P3*2)+(S3+V3+W3)*X3</f>
        <v>2720</v>
      </c>
      <c r="P3" s="22">
        <f>J3*U3</f>
        <v>60</v>
      </c>
      <c r="Q3" s="22">
        <f>VLOOKUP(D:D,Personnel!A:D,4,FALSE)</f>
        <v>0</v>
      </c>
      <c r="R3" s="22">
        <f>VLOOKUP(D:D,Personnel!A:D,4,FALSE)</f>
        <v>0</v>
      </c>
      <c r="S3" s="22">
        <v>600</v>
      </c>
      <c r="T3" s="28">
        <f>SUM(N3:S3)</f>
        <v>6980</v>
      </c>
      <c r="U3" s="29">
        <f>VLOOKUP(D:D,Personnel!A:J,10,FALSE)</f>
        <v>3</v>
      </c>
      <c r="V3" s="29">
        <f>VLOOKUP(D:D,Personnel!A:K,11,FALSE)</f>
        <v>1000</v>
      </c>
      <c r="W3" s="29">
        <f>VLOOKUP(D:D,Personnel!A:L,12,FALSE)</f>
        <v>1000</v>
      </c>
      <c r="X3" s="30">
        <v>1</v>
      </c>
      <c r="Y3" s="29">
        <v>0</v>
      </c>
    </row>
    <row r="4" spans="1:25">
      <c r="A4" s="25">
        <v>3</v>
      </c>
      <c r="B4" s="38">
        <v>42192</v>
      </c>
      <c r="C4" s="26" t="str">
        <f>UPPER(TEXT(30*MONTH(B:B),"mmmm"))</f>
        <v>JUILLET</v>
      </c>
      <c r="D4" s="13" t="s">
        <v>63</v>
      </c>
      <c r="E4" s="27" t="str">
        <f>VLOOKUP(D:D,Personnel!A:B,2,FALSE)</f>
        <v>COMPTABLE</v>
      </c>
      <c r="F4" s="26" t="str">
        <f>VLOOKUP(D:D,Personnel!A:E,5,FALSE)</f>
        <v>1495875/45</v>
      </c>
      <c r="G4" s="26" t="s">
        <v>44</v>
      </c>
      <c r="H4" s="26" t="s">
        <v>67</v>
      </c>
      <c r="I4" s="26" t="s">
        <v>29</v>
      </c>
      <c r="J4" s="26">
        <f>VLOOKUP(I:I,Itinéraire!A:B,2,FALSE)</f>
        <v>220</v>
      </c>
      <c r="K4" s="26" t="s">
        <v>55</v>
      </c>
      <c r="L4" s="26" t="s">
        <v>54</v>
      </c>
      <c r="M4" s="22">
        <f>VLOOKUP(D:D,Personnel!A:F,6,FALSE)</f>
        <v>3000</v>
      </c>
      <c r="N4" s="22">
        <f>M4-M4*0.1</f>
        <v>2700</v>
      </c>
      <c r="O4" s="22">
        <f>(P4*2)+(S4+V4+W4)*X4</f>
        <v>5400</v>
      </c>
      <c r="P4" s="22">
        <f>J4*U4</f>
        <v>1100</v>
      </c>
      <c r="Q4" s="22">
        <f>VLOOKUP(D:D,Personnel!A:D,4,FALSE)</f>
        <v>0</v>
      </c>
      <c r="R4" s="22">
        <f>VLOOKUP(D:D,Personnel!A:D,4,FALSE)</f>
        <v>0</v>
      </c>
      <c r="S4" s="22">
        <v>1200</v>
      </c>
      <c r="T4" s="28">
        <f>SUM(N4:S4)</f>
        <v>10400</v>
      </c>
      <c r="U4" s="29">
        <f>VLOOKUP(D:D,Personnel!A:J,10,FALSE)</f>
        <v>5</v>
      </c>
      <c r="V4" s="29">
        <f>VLOOKUP(D:D,Personnel!A:K,11,FALSE)</f>
        <v>1000</v>
      </c>
      <c r="W4" s="29">
        <f>VLOOKUP(D:D,Personnel!A:L,12,FALSE)</f>
        <v>1000</v>
      </c>
      <c r="X4" s="30">
        <v>1</v>
      </c>
      <c r="Y4" s="29">
        <v>0</v>
      </c>
    </row>
    <row r="5" spans="1:25">
      <c r="A5" s="25">
        <v>4</v>
      </c>
      <c r="B5" s="38">
        <v>42192</v>
      </c>
      <c r="C5" s="26" t="str">
        <f>UPPER(TEXT(30*MONTH(B:B),"mmmm"))</f>
        <v>JUILLET</v>
      </c>
      <c r="D5" s="13" t="s">
        <v>65</v>
      </c>
      <c r="E5" s="27" t="str">
        <f>VLOOKUP(D:D,Personnel!A:B,2,FALSE)</f>
        <v>SACRETAIRE GENERALE</v>
      </c>
      <c r="F5" s="26" t="str">
        <f>VLOOKUP(D:D,Personnel!A:E,5,FALSE)</f>
        <v>8975684/32</v>
      </c>
      <c r="G5" s="26" t="s">
        <v>44</v>
      </c>
      <c r="H5" s="26" t="s">
        <v>67</v>
      </c>
      <c r="I5" s="26" t="s">
        <v>29</v>
      </c>
      <c r="J5" s="26">
        <f>VLOOKUP(I:I,Itinéraire!A:B,2,FALSE)</f>
        <v>220</v>
      </c>
      <c r="K5" s="26" t="s">
        <v>55</v>
      </c>
      <c r="L5" s="26" t="s">
        <v>54</v>
      </c>
      <c r="M5" s="22">
        <f>VLOOKUP(D:D,Personnel!A:F,6,FALSE)</f>
        <v>4000</v>
      </c>
      <c r="N5" s="22">
        <f>M5-M5*0.1</f>
        <v>3600</v>
      </c>
      <c r="O5" s="22">
        <f>(P5*2)+(S5+V5+W5)*X5</f>
        <v>4200</v>
      </c>
      <c r="P5" s="22">
        <f>J5*U5</f>
        <v>1100</v>
      </c>
      <c r="Q5" s="22">
        <f>VLOOKUP(D:D,Personnel!A:D,4,FALSE)</f>
        <v>0</v>
      </c>
      <c r="R5" s="22">
        <f>VLOOKUP(D:D,Personnel!A:D,4,FALSE)</f>
        <v>0</v>
      </c>
      <c r="S5" s="22">
        <v>0</v>
      </c>
      <c r="T5" s="28">
        <f>SUM(N5:S5)</f>
        <v>8900</v>
      </c>
      <c r="U5" s="29">
        <f>VLOOKUP(D:D,Personnel!A:J,10,FALSE)</f>
        <v>5</v>
      </c>
      <c r="V5" s="29">
        <f>VLOOKUP(D:D,Personnel!A:K,11,FALSE)</f>
        <v>1000</v>
      </c>
      <c r="W5" s="29">
        <f>VLOOKUP(D:D,Personnel!A:L,12,FALSE)</f>
        <v>1000</v>
      </c>
      <c r="X5" s="30">
        <v>1</v>
      </c>
      <c r="Y5" s="29">
        <v>100</v>
      </c>
    </row>
    <row r="6" spans="1:25">
      <c r="A6" s="25">
        <v>5</v>
      </c>
      <c r="B6" s="38" t="s">
        <v>57</v>
      </c>
      <c r="C6" s="26" t="str">
        <f>UPPER(TEXT(30*MONTH(B:B),"mmmm"))</f>
        <v>JUILLET</v>
      </c>
      <c r="D6" s="13" t="s">
        <v>65</v>
      </c>
      <c r="E6" s="27" t="str">
        <f>VLOOKUP(D:D,Personnel!A:B,2,FALSE)</f>
        <v>SACRETAIRE GENERALE</v>
      </c>
      <c r="F6" s="26" t="str">
        <f>VLOOKUP(D:D,Personnel!A:E,5,FALSE)</f>
        <v>8975684/32</v>
      </c>
      <c r="G6" s="26" t="s">
        <v>58</v>
      </c>
      <c r="H6" s="26" t="s">
        <v>69</v>
      </c>
      <c r="I6" s="26" t="s">
        <v>53</v>
      </c>
      <c r="J6" s="26">
        <f>VLOOKUP(I:I,Itinéraire!A:B,2,FALSE)</f>
        <v>120</v>
      </c>
      <c r="K6" s="26" t="s">
        <v>50</v>
      </c>
      <c r="L6" s="26" t="s">
        <v>45</v>
      </c>
      <c r="M6" s="36">
        <f>VLOOKUP(D:D,Personnel!A:F,6,FALSE)</f>
        <v>4000</v>
      </c>
      <c r="N6" s="36">
        <f>M6-M6*0.1</f>
        <v>3600</v>
      </c>
      <c r="O6" s="36">
        <f>(P6*2)+(S6+V6+W6)*X6</f>
        <v>5200</v>
      </c>
      <c r="P6" s="36">
        <f>J6*U6</f>
        <v>600</v>
      </c>
      <c r="Q6" s="36">
        <f>VLOOKUP(D:D,Personnel!A:D,4,FALSE)</f>
        <v>0</v>
      </c>
      <c r="R6" s="36">
        <f>VLOOKUP(D:D,Personnel!A:D,4,FALSE)</f>
        <v>0</v>
      </c>
      <c r="S6" s="22">
        <v>0</v>
      </c>
      <c r="T6" s="28">
        <f>SUM(N6:S6)</f>
        <v>9400</v>
      </c>
      <c r="U6" s="29">
        <f>VLOOKUP(D:D,Personnel!A:J,10,FALSE)</f>
        <v>5</v>
      </c>
      <c r="V6" s="29">
        <f>VLOOKUP(D:D,Personnel!A:K,11,FALSE)</f>
        <v>1000</v>
      </c>
      <c r="W6" s="29">
        <f>VLOOKUP(D:D,Personnel!A:L,12,FALSE)</f>
        <v>1000</v>
      </c>
      <c r="X6" s="30">
        <v>2</v>
      </c>
      <c r="Y6" s="29">
        <v>0</v>
      </c>
    </row>
  </sheetData>
  <pageMargins left="0.25" right="0.25" top="0.75" bottom="0.75" header="0.3" footer="0.3"/>
  <pageSetup paperSize="9" orientation="landscape" r:id="rId1"/>
  <drawing r:id="rId2"/>
  <legacyDrawing r:id="rId3"/>
  <controls>
    <control shapeId="9222" r:id="rId4" name="TBx5"/>
    <control shapeId="9221" r:id="rId5" name="Tbx4"/>
    <control shapeId="9220" r:id="rId6" name="Tbx3"/>
    <control shapeId="9219" r:id="rId7" name="Tbx2"/>
    <control shapeId="9218" r:id="rId8" name="Tbx1"/>
  </controls>
  <tableParts count="1"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L5"/>
  <sheetViews>
    <sheetView workbookViewId="0">
      <selection activeCell="A4" sqref="A4"/>
    </sheetView>
  </sheetViews>
  <sheetFormatPr baseColWidth="10" defaultColWidth="11.44140625" defaultRowHeight="18"/>
  <cols>
    <col min="1" max="1" width="40" style="13" customWidth="1"/>
    <col min="2" max="2" width="35.44140625" style="9" customWidth="1"/>
    <col min="3" max="3" width="43.44140625" style="9" customWidth="1"/>
    <col min="4" max="4" width="37.44140625" style="12" bestFit="1" customWidth="1"/>
    <col min="5" max="5" width="31.6640625" style="12" customWidth="1"/>
    <col min="6" max="6" width="20" style="3" customWidth="1"/>
    <col min="7" max="7" width="29.44140625" style="12" bestFit="1" customWidth="1"/>
    <col min="8" max="8" width="41" style="3" customWidth="1"/>
    <col min="9" max="9" width="12.88671875" style="14" bestFit="1" customWidth="1"/>
    <col min="10" max="10" width="12" style="15" customWidth="1"/>
    <col min="11" max="11" width="16.5546875" style="15" customWidth="1"/>
    <col min="12" max="12" width="13" style="15" customWidth="1"/>
    <col min="13" max="16384" width="11.44140625" style="3"/>
  </cols>
  <sheetData>
    <row r="1" spans="1:12" s="18" customFormat="1">
      <c r="A1" s="18" t="s">
        <v>3</v>
      </c>
      <c r="B1" s="18" t="s">
        <v>4</v>
      </c>
      <c r="C1" s="18" t="s">
        <v>18</v>
      </c>
      <c r="D1" s="17" t="s">
        <v>21</v>
      </c>
      <c r="E1" s="17" t="s">
        <v>5</v>
      </c>
      <c r="F1" s="18" t="s">
        <v>6</v>
      </c>
      <c r="G1" s="17" t="s">
        <v>25</v>
      </c>
      <c r="H1" s="18" t="s">
        <v>26</v>
      </c>
      <c r="I1" s="19" t="s">
        <v>20</v>
      </c>
      <c r="J1" s="17" t="s">
        <v>34</v>
      </c>
      <c r="K1" s="17" t="s">
        <v>36</v>
      </c>
      <c r="L1" s="17" t="s">
        <v>37</v>
      </c>
    </row>
    <row r="2" spans="1:12">
      <c r="A2" s="13" t="s">
        <v>63</v>
      </c>
      <c r="B2" s="9" t="s">
        <v>48</v>
      </c>
      <c r="E2" s="12" t="s">
        <v>47</v>
      </c>
      <c r="F2" s="3">
        <v>3000</v>
      </c>
      <c r="I2" s="14">
        <v>2</v>
      </c>
      <c r="J2" s="15">
        <v>5</v>
      </c>
      <c r="K2" s="15">
        <v>1000</v>
      </c>
      <c r="L2" s="15">
        <v>1000</v>
      </c>
    </row>
    <row r="3" spans="1:12">
      <c r="A3" s="13" t="s">
        <v>64</v>
      </c>
      <c r="B3" s="9" t="s">
        <v>30</v>
      </c>
      <c r="E3" s="12" t="s">
        <v>31</v>
      </c>
      <c r="F3" s="3">
        <v>4000</v>
      </c>
      <c r="I3" s="14">
        <v>3</v>
      </c>
      <c r="J3" s="15">
        <v>3</v>
      </c>
      <c r="K3" s="15">
        <v>1000</v>
      </c>
      <c r="L3" s="15">
        <v>1000</v>
      </c>
    </row>
    <row r="4" spans="1:12">
      <c r="A4" s="13" t="s">
        <v>65</v>
      </c>
      <c r="B4" s="9" t="s">
        <v>52</v>
      </c>
      <c r="E4" s="12" t="s">
        <v>51</v>
      </c>
      <c r="F4" s="3">
        <v>4000</v>
      </c>
      <c r="I4" s="14">
        <v>4</v>
      </c>
      <c r="J4" s="15">
        <v>5</v>
      </c>
      <c r="K4" s="15">
        <v>1000</v>
      </c>
      <c r="L4" s="15">
        <v>1000</v>
      </c>
    </row>
    <row r="5" spans="1:12">
      <c r="A5" s="26" t="s">
        <v>66</v>
      </c>
      <c r="B5" s="32" t="s">
        <v>60</v>
      </c>
      <c r="C5" s="32"/>
      <c r="D5" s="33"/>
      <c r="E5" s="33" t="s">
        <v>59</v>
      </c>
      <c r="F5" s="34">
        <v>3000</v>
      </c>
      <c r="G5" s="33"/>
      <c r="H5" s="34"/>
      <c r="I5" s="35">
        <v>5</v>
      </c>
      <c r="J5" s="22">
        <v>5</v>
      </c>
      <c r="K5" s="22">
        <v>1000</v>
      </c>
      <c r="L5" s="22">
        <v>1000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1:D6"/>
  <sheetViews>
    <sheetView workbookViewId="0">
      <selection activeCell="A2" sqref="A2"/>
    </sheetView>
  </sheetViews>
  <sheetFormatPr baseColWidth="10" defaultRowHeight="21"/>
  <cols>
    <col min="1" max="1" width="63.109375" style="13" customWidth="1"/>
    <col min="2" max="2" width="10.88671875" style="13" customWidth="1"/>
    <col min="3" max="3" width="11.44140625" style="13"/>
    <col min="4" max="4" width="11.44140625" style="11"/>
  </cols>
  <sheetData>
    <row r="1" spans="1:4" s="21" customFormat="1">
      <c r="A1" s="31" t="s">
        <v>27</v>
      </c>
      <c r="B1" s="31" t="s">
        <v>32</v>
      </c>
      <c r="C1" s="31" t="s">
        <v>11</v>
      </c>
      <c r="D1" s="20"/>
    </row>
    <row r="2" spans="1:4">
      <c r="A2" s="13" t="s">
        <v>28</v>
      </c>
      <c r="B2" s="13">
        <v>36</v>
      </c>
      <c r="C2" s="13">
        <v>1</v>
      </c>
    </row>
    <row r="3" spans="1:4">
      <c r="A3" s="13" t="s">
        <v>49</v>
      </c>
      <c r="B3" s="13">
        <v>20</v>
      </c>
      <c r="C3" s="13">
        <v>2</v>
      </c>
    </row>
    <row r="4" spans="1:4">
      <c r="A4" s="13" t="s">
        <v>29</v>
      </c>
      <c r="B4" s="13">
        <v>220</v>
      </c>
      <c r="C4" s="13">
        <v>3</v>
      </c>
    </row>
    <row r="5" spans="1:4">
      <c r="A5" s="13" t="s">
        <v>53</v>
      </c>
      <c r="B5" s="13">
        <v>120</v>
      </c>
      <c r="C5" s="13">
        <v>4</v>
      </c>
    </row>
    <row r="6" spans="1:4">
      <c r="A6" s="26" t="s">
        <v>61</v>
      </c>
      <c r="B6" s="26">
        <v>80</v>
      </c>
      <c r="C6" s="26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B7"/>
  <sheetViews>
    <sheetView workbookViewId="0">
      <selection activeCell="A3" sqref="A3"/>
    </sheetView>
  </sheetViews>
  <sheetFormatPr baseColWidth="10" defaultRowHeight="18"/>
  <cols>
    <col min="1" max="1" width="11.44140625" style="13"/>
    <col min="2" max="2" width="18.33203125" style="15" bestFit="1" customWidth="1"/>
  </cols>
  <sheetData>
    <row r="1" spans="1:2">
      <c r="A1" s="13" t="s">
        <v>14</v>
      </c>
      <c r="B1" s="15" t="s">
        <v>6</v>
      </c>
    </row>
    <row r="2" spans="1:2">
      <c r="A2" s="13" t="s">
        <v>39</v>
      </c>
      <c r="B2" s="15">
        <v>4000</v>
      </c>
    </row>
    <row r="3" spans="1:2">
      <c r="B3" s="15">
        <v>3000</v>
      </c>
    </row>
    <row r="4" spans="1:2">
      <c r="A4" s="13" t="s">
        <v>40</v>
      </c>
      <c r="B4" s="15">
        <v>2500</v>
      </c>
    </row>
    <row r="5" spans="1:2">
      <c r="A5" s="13" t="s">
        <v>41</v>
      </c>
      <c r="B5" s="15">
        <v>2500</v>
      </c>
    </row>
    <row r="6" spans="1:2">
      <c r="A6" s="13" t="s">
        <v>42</v>
      </c>
      <c r="B6" s="15">
        <v>2500</v>
      </c>
    </row>
    <row r="7" spans="1:2">
      <c r="A7" s="13" t="s">
        <v>43</v>
      </c>
      <c r="B7" s="15">
        <v>2500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Feuil1</vt:lpstr>
      <vt:lpstr>BDD</vt:lpstr>
      <vt:lpstr>Personnel</vt:lpstr>
      <vt:lpstr>Itinéraire</vt:lpstr>
      <vt:lpstr>Cat</vt:lpstr>
      <vt:lpstr>BDD</vt:lpstr>
      <vt:lpstr>Itinéraire</vt:lpstr>
      <vt:lpstr>Liste</vt:lpstr>
      <vt:lpstr>Personnel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MoiM</dc:creator>
  <cp:lastModifiedBy>Abdeslem</cp:lastModifiedBy>
  <cp:lastPrinted>2015-07-17T03:19:35Z</cp:lastPrinted>
  <dcterms:created xsi:type="dcterms:W3CDTF">2015-07-04T06:25:52Z</dcterms:created>
  <dcterms:modified xsi:type="dcterms:W3CDTF">2015-09-28T19:21:02Z</dcterms:modified>
</cp:coreProperties>
</file>