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hidePivotFieldList="1" defaultThemeVersion="124226"/>
  <bookViews>
    <workbookView xWindow="0" yWindow="0" windowWidth="15360" windowHeight="7665" tabRatio="682"/>
  </bookViews>
  <sheets>
    <sheet name="Feuil2" sheetId="74" r:id="rId1"/>
    <sheet name="CROIS SEM" sheetId="54" state="hidden" r:id="rId2"/>
    <sheet name="FICHE" sheetId="48" state="hidden" r:id="rId3"/>
    <sheet name="BENEFICE (2)" sheetId="57" state="hidden" r:id="rId4"/>
  </sheets>
  <externalReferences>
    <externalReference r:id="rId5"/>
    <externalReference r:id="rId6"/>
  </externalReferences>
  <definedNames>
    <definedName name="Ancien">#REF!</definedName>
    <definedName name="Date">#REF!</definedName>
    <definedName name="Dépenses">#REF!</definedName>
    <definedName name="Désignation">#REF!</definedName>
    <definedName name="_xlnm.Print_Titles" localSheetId="3">'BENEFICE (2)'!$3:$3</definedName>
    <definedName name="_xlnm.Print_Titles" localSheetId="1">'CROIS SEM'!$6:$6</definedName>
    <definedName name="Nom">#REF!</definedName>
    <definedName name="OBS">#REF!</definedName>
    <definedName name="Recettes">#REF!</definedName>
    <definedName name="Solde">#REF!</definedName>
    <definedName name="Tableau10">[1]!Tableau143[#Data]</definedName>
    <definedName name="Tableau13" localSheetId="3">#REF!</definedName>
    <definedName name="Tableau13" localSheetId="1">[2]!Tableau15[#Data]</definedName>
    <definedName name="Tableau13" localSheetId="2">#REF!</definedName>
    <definedName name="Tableau13">#REF!</definedName>
    <definedName name="Tableau20" localSheetId="3">#REF!</definedName>
    <definedName name="Tableau20" localSheetId="1">[2]!Tableau15[#Data]</definedName>
    <definedName name="Tableau20" localSheetId="2">#REF!</definedName>
    <definedName name="Tableau20">#REF!</definedName>
    <definedName name="Tableau41">#REF!</definedName>
    <definedName name="Tableau46" localSheetId="3">#REF!</definedName>
    <definedName name="Tableau46" localSheetId="1">[2]!Tableau47[#Data]</definedName>
    <definedName name="Tableau46">#REF!</definedName>
    <definedName name="_xlnm.Print_Area" localSheetId="3">'BENEFICE (2)'!$B$3:$W$67</definedName>
    <definedName name="_xlnm.Print_Area" localSheetId="1">'CROIS SEM'!$B$2:$K$62</definedName>
    <definedName name="_xlnm.Print_Area" localSheetId="2">FICHE!$B$5:$L$57</definedName>
  </definedNames>
  <calcPr calcId="162913"/>
  <pivotCaches>
    <pivotCache cacheId="2" r:id="rId7"/>
  </pivotCaches>
  <fileRecoveryPr autoRecover="0"/>
</workbook>
</file>

<file path=xl/calcChain.xml><?xml version="1.0" encoding="utf-8"?>
<calcChain xmlns="http://schemas.openxmlformats.org/spreadsheetml/2006/main">
  <c r="H15" i="48" l="1"/>
  <c r="K26" i="48"/>
  <c r="B11" i="48"/>
  <c r="B12" i="48"/>
  <c r="B13" i="48"/>
  <c r="B14" i="48"/>
  <c r="B15" i="48"/>
  <c r="B16" i="48"/>
  <c r="B17" i="48"/>
  <c r="B18" i="48"/>
  <c r="B19" i="48"/>
  <c r="B20" i="48"/>
  <c r="B21" i="48"/>
  <c r="B22" i="48"/>
  <c r="B23" i="48"/>
  <c r="B24" i="48"/>
  <c r="B25" i="48"/>
  <c r="B26" i="48"/>
  <c r="B27" i="48"/>
  <c r="B28" i="48"/>
  <c r="B29" i="48"/>
  <c r="B30" i="48"/>
  <c r="B31" i="48"/>
  <c r="B32" i="48"/>
  <c r="B33" i="48"/>
  <c r="B34" i="48"/>
  <c r="B35" i="48"/>
  <c r="B36" i="48"/>
  <c r="B37" i="48"/>
  <c r="B38" i="48"/>
  <c r="B39" i="48"/>
  <c r="B40" i="48"/>
  <c r="B41" i="48"/>
  <c r="B42" i="48"/>
  <c r="B43" i="48"/>
  <c r="B44" i="48"/>
  <c r="B45" i="48"/>
  <c r="B46" i="48"/>
  <c r="B47" i="48"/>
  <c r="B48" i="48"/>
  <c r="B49" i="48"/>
  <c r="B50" i="48"/>
  <c r="B51" i="48"/>
  <c r="B52" i="48"/>
  <c r="B53" i="48"/>
  <c r="B54" i="48"/>
  <c r="B55" i="48"/>
  <c r="B56" i="48"/>
  <c r="B57" i="48"/>
  <c r="B58" i="48"/>
  <c r="B59" i="48"/>
  <c r="B60" i="48"/>
  <c r="B61" i="48"/>
  <c r="B62" i="48"/>
  <c r="B63" i="48"/>
  <c r="B64" i="48"/>
  <c r="B65" i="48"/>
  <c r="B66" i="48"/>
  <c r="B67" i="48"/>
  <c r="B68" i="48"/>
  <c r="B69" i="48"/>
  <c r="B70" i="48"/>
  <c r="B71" i="48"/>
  <c r="B72" i="48"/>
  <c r="B73" i="48"/>
  <c r="B74" i="48"/>
  <c r="B75" i="48"/>
  <c r="B76" i="48"/>
  <c r="B77" i="48"/>
  <c r="B78" i="48"/>
  <c r="B79" i="48"/>
  <c r="B80" i="48"/>
  <c r="B81" i="48"/>
  <c r="B82" i="48"/>
  <c r="B83" i="48"/>
  <c r="B84" i="48"/>
  <c r="B85" i="48"/>
  <c r="B86" i="48"/>
  <c r="B87" i="48"/>
  <c r="B88" i="48"/>
  <c r="B89" i="48"/>
  <c r="B90" i="48"/>
  <c r="B91" i="48"/>
  <c r="B92" i="48"/>
  <c r="B93" i="48"/>
  <c r="B94" i="48"/>
  <c r="B95" i="48"/>
  <c r="B96" i="48"/>
  <c r="B97" i="48"/>
  <c r="B98" i="48"/>
  <c r="B99" i="48"/>
  <c r="B100" i="48"/>
  <c r="B101" i="48"/>
  <c r="B102" i="48"/>
  <c r="B103" i="48"/>
  <c r="B104" i="48"/>
  <c r="B105" i="48"/>
  <c r="B106" i="48"/>
  <c r="B107" i="48"/>
  <c r="B108" i="48"/>
  <c r="B109" i="48"/>
  <c r="B110" i="48"/>
  <c r="B111" i="48"/>
  <c r="B112" i="48"/>
  <c r="B113" i="48"/>
  <c r="B114" i="48"/>
  <c r="B115" i="48"/>
  <c r="B116" i="48"/>
  <c r="B117" i="48"/>
  <c r="B118" i="48"/>
  <c r="B119" i="48"/>
  <c r="B120" i="48"/>
  <c r="B121" i="48"/>
  <c r="B122" i="48"/>
  <c r="B123" i="48"/>
  <c r="B124" i="48"/>
  <c r="B125" i="48"/>
  <c r="B126" i="48"/>
  <c r="B127" i="48"/>
  <c r="B128" i="48"/>
  <c r="B129" i="48"/>
  <c r="B130" i="48"/>
  <c r="B131" i="48"/>
  <c r="B132" i="48"/>
  <c r="B133" i="48"/>
  <c r="B134" i="48"/>
  <c r="B135" i="48"/>
  <c r="B136" i="48"/>
  <c r="B137" i="48"/>
  <c r="B138" i="48"/>
  <c r="B139" i="48"/>
  <c r="B140" i="48"/>
  <c r="B141" i="48"/>
  <c r="B142" i="48"/>
  <c r="B143" i="48"/>
  <c r="B144" i="48"/>
  <c r="B145" i="48"/>
  <c r="B146" i="48"/>
  <c r="B147" i="48"/>
  <c r="B148" i="48"/>
  <c r="B149" i="48"/>
  <c r="B150" i="48"/>
  <c r="B151" i="48"/>
  <c r="B152" i="48"/>
  <c r="B153" i="48"/>
  <c r="B154" i="48"/>
  <c r="B155" i="48"/>
  <c r="B156" i="48"/>
  <c r="B157" i="48"/>
  <c r="B158" i="48"/>
  <c r="B159" i="48"/>
  <c r="B160" i="48"/>
  <c r="B161" i="48"/>
  <c r="B162" i="48"/>
  <c r="B163" i="48"/>
  <c r="B164" i="48"/>
  <c r="B165" i="48"/>
  <c r="B166" i="48"/>
  <c r="B167" i="48"/>
  <c r="B168" i="48"/>
  <c r="B169" i="48"/>
  <c r="B170" i="48"/>
  <c r="B171" i="48"/>
  <c r="B172" i="48"/>
  <c r="B173" i="48"/>
  <c r="B174" i="48"/>
  <c r="B175" i="48"/>
  <c r="B176" i="48"/>
  <c r="B177" i="48"/>
  <c r="B178" i="48"/>
  <c r="B179" i="48"/>
  <c r="B180" i="48"/>
  <c r="B181" i="48"/>
  <c r="B182" i="48"/>
  <c r="B183" i="48"/>
  <c r="B184" i="48"/>
  <c r="B185" i="48"/>
  <c r="F95" i="48"/>
  <c r="E95" i="48"/>
  <c r="F96" i="48"/>
  <c r="E96" i="48"/>
  <c r="F97" i="48"/>
  <c r="E97" i="48"/>
  <c r="F98" i="48"/>
  <c r="E98" i="48"/>
  <c r="F99" i="48"/>
  <c r="E99" i="48"/>
  <c r="F100" i="48"/>
  <c r="E100" i="48"/>
  <c r="F101" i="48"/>
  <c r="E101" i="48"/>
  <c r="H95" i="48"/>
  <c r="K95" i="48"/>
  <c r="H96" i="48"/>
  <c r="G96" i="48" s="1"/>
  <c r="H97" i="48"/>
  <c r="G97" i="48" s="1"/>
  <c r="H98" i="48"/>
  <c r="G98" i="48" s="1"/>
  <c r="H99" i="48"/>
  <c r="K99" i="48"/>
  <c r="H100" i="48"/>
  <c r="G100" i="48" s="1"/>
  <c r="H101" i="48"/>
  <c r="G101" i="48" s="1"/>
  <c r="I95" i="48"/>
  <c r="I96" i="48"/>
  <c r="I97" i="48"/>
  <c r="I98" i="48"/>
  <c r="I99" i="48"/>
  <c r="I100" i="48"/>
  <c r="I101" i="48"/>
  <c r="K96" i="48"/>
  <c r="J96" i="48" s="1"/>
  <c r="K97" i="48"/>
  <c r="J97" i="48" s="1"/>
  <c r="K98" i="48"/>
  <c r="K100" i="48"/>
  <c r="J100" i="48" s="1"/>
  <c r="K101" i="48"/>
  <c r="J101" i="48" s="1"/>
  <c r="H10" i="48"/>
  <c r="K10" i="48"/>
  <c r="J10" i="48" s="1"/>
  <c r="H11" i="48"/>
  <c r="K11" i="48"/>
  <c r="J11" i="48" s="1"/>
  <c r="H12" i="48"/>
  <c r="K12" i="48"/>
  <c r="H13" i="48"/>
  <c r="K13" i="48"/>
  <c r="H14" i="48"/>
  <c r="K14" i="48"/>
  <c r="J14" i="48" s="1"/>
  <c r="K15" i="48"/>
  <c r="H16" i="48"/>
  <c r="K16" i="48"/>
  <c r="H17" i="48"/>
  <c r="G17" i="48" s="1"/>
  <c r="K17" i="48"/>
  <c r="H18" i="48"/>
  <c r="K18" i="48"/>
  <c r="H19" i="48"/>
  <c r="K19" i="48"/>
  <c r="H20" i="48"/>
  <c r="K20" i="48"/>
  <c r="H21" i="48"/>
  <c r="K21" i="48"/>
  <c r="H22" i="48"/>
  <c r="K22" i="48"/>
  <c r="H23" i="48"/>
  <c r="K23" i="48"/>
  <c r="H24" i="48"/>
  <c r="K24" i="48"/>
  <c r="H25" i="48"/>
  <c r="K25" i="48"/>
  <c r="H26" i="48"/>
  <c r="H27" i="48"/>
  <c r="K27" i="48"/>
  <c r="H28" i="48"/>
  <c r="K28" i="48"/>
  <c r="H29" i="48"/>
  <c r="K29" i="48"/>
  <c r="H30" i="48"/>
  <c r="K30" i="48"/>
  <c r="J30" i="48" s="1"/>
  <c r="H31" i="48"/>
  <c r="K31" i="48"/>
  <c r="J31" i="48" s="1"/>
  <c r="H32" i="48"/>
  <c r="K32" i="48"/>
  <c r="H33" i="48"/>
  <c r="K33" i="48"/>
  <c r="H34" i="48"/>
  <c r="K34" i="48"/>
  <c r="J34" i="48" s="1"/>
  <c r="H35" i="48"/>
  <c r="K35" i="48"/>
  <c r="H36" i="48"/>
  <c r="K36" i="48"/>
  <c r="H37" i="48"/>
  <c r="K37" i="48"/>
  <c r="J37" i="48" s="1"/>
  <c r="H38" i="48"/>
  <c r="K38" i="48"/>
  <c r="H39" i="48"/>
  <c r="K39" i="48"/>
  <c r="H40" i="48"/>
  <c r="K40" i="48"/>
  <c r="H41" i="48"/>
  <c r="K41" i="48"/>
  <c r="J41" i="48" s="1"/>
  <c r="H42" i="48"/>
  <c r="K42" i="48"/>
  <c r="H43" i="48"/>
  <c r="K43" i="48"/>
  <c r="H44" i="48"/>
  <c r="K44" i="48"/>
  <c r="J44" i="48" s="1"/>
  <c r="H45" i="48"/>
  <c r="K45" i="48"/>
  <c r="H46" i="48"/>
  <c r="K46" i="48"/>
  <c r="H47" i="48"/>
  <c r="K47" i="48"/>
  <c r="H48" i="48"/>
  <c r="K48" i="48"/>
  <c r="H49" i="48"/>
  <c r="K49" i="48"/>
  <c r="H50" i="48"/>
  <c r="K50" i="48"/>
  <c r="H51" i="48"/>
  <c r="K51" i="48"/>
  <c r="J51" i="48" s="1"/>
  <c r="H52" i="48"/>
  <c r="K52" i="48"/>
  <c r="H53" i="48"/>
  <c r="K53" i="48"/>
  <c r="H54" i="48"/>
  <c r="K54" i="48"/>
  <c r="H55" i="48"/>
  <c r="K55" i="48"/>
  <c r="H56" i="48"/>
  <c r="K56" i="48"/>
  <c r="H57" i="48"/>
  <c r="K57" i="48"/>
  <c r="H58" i="48"/>
  <c r="K58" i="48"/>
  <c r="J58" i="48" s="1"/>
  <c r="H59" i="48"/>
  <c r="K59" i="48"/>
  <c r="H60" i="48"/>
  <c r="K60" i="48"/>
  <c r="H61" i="48"/>
  <c r="K61" i="48"/>
  <c r="H62" i="48"/>
  <c r="K62" i="48"/>
  <c r="H63" i="48"/>
  <c r="K63" i="48"/>
  <c r="H64" i="48"/>
  <c r="K64" i="48"/>
  <c r="H65" i="48"/>
  <c r="K65" i="48"/>
  <c r="H66" i="48"/>
  <c r="K66" i="48"/>
  <c r="H67" i="48"/>
  <c r="K67" i="48"/>
  <c r="H68" i="48"/>
  <c r="K68" i="48"/>
  <c r="H69" i="48"/>
  <c r="K69" i="48"/>
  <c r="H70" i="48"/>
  <c r="K70" i="48"/>
  <c r="H71" i="48"/>
  <c r="K71" i="48"/>
  <c r="H72" i="48"/>
  <c r="K72" i="48"/>
  <c r="H73" i="48"/>
  <c r="K73" i="48"/>
  <c r="H74" i="48"/>
  <c r="K74" i="48"/>
  <c r="H75" i="48"/>
  <c r="K75" i="48"/>
  <c r="H76" i="48"/>
  <c r="K76" i="48"/>
  <c r="H77" i="48"/>
  <c r="K77" i="48"/>
  <c r="H78" i="48"/>
  <c r="K78" i="48"/>
  <c r="H79" i="48"/>
  <c r="K79" i="48"/>
  <c r="H80" i="48"/>
  <c r="K80" i="48"/>
  <c r="J80" i="48" s="1"/>
  <c r="H81" i="48"/>
  <c r="K81" i="48"/>
  <c r="H82" i="48"/>
  <c r="K82" i="48"/>
  <c r="H83" i="48"/>
  <c r="K83" i="48"/>
  <c r="H84" i="48"/>
  <c r="K84" i="48"/>
  <c r="H85" i="48"/>
  <c r="K85" i="48"/>
  <c r="H86" i="48"/>
  <c r="K86" i="48"/>
  <c r="J86" i="48" s="1"/>
  <c r="H87" i="48"/>
  <c r="K87" i="48"/>
  <c r="H88" i="48"/>
  <c r="K88" i="48"/>
  <c r="H89" i="48"/>
  <c r="K89" i="48"/>
  <c r="H90" i="48"/>
  <c r="K90" i="48"/>
  <c r="H91" i="48"/>
  <c r="K91" i="48"/>
  <c r="H92" i="48"/>
  <c r="K92" i="48"/>
  <c r="H93" i="48"/>
  <c r="K93" i="48"/>
  <c r="J93" i="48" s="1"/>
  <c r="H94" i="48"/>
  <c r="K94" i="48"/>
  <c r="H102" i="48"/>
  <c r="G102" i="48" s="1"/>
  <c r="K102" i="48"/>
  <c r="J102" i="48" s="1"/>
  <c r="H103" i="48"/>
  <c r="G103" i="48" s="1"/>
  <c r="K103" i="48"/>
  <c r="J103" i="48" s="1"/>
  <c r="H104" i="48"/>
  <c r="G104" i="48" s="1"/>
  <c r="K104" i="48"/>
  <c r="H105" i="48"/>
  <c r="G105" i="48" s="1"/>
  <c r="K105" i="48"/>
  <c r="J105" i="48" s="1"/>
  <c r="H106" i="48"/>
  <c r="G106" i="48" s="1"/>
  <c r="K106" i="48"/>
  <c r="J106" i="48" s="1"/>
  <c r="H107" i="48"/>
  <c r="G107" i="48" s="1"/>
  <c r="K107" i="48"/>
  <c r="J107" i="48" s="1"/>
  <c r="H108" i="48"/>
  <c r="G108" i="48" s="1"/>
  <c r="K108" i="48"/>
  <c r="J108" i="48" s="1"/>
  <c r="H109" i="48"/>
  <c r="G109" i="48" s="1"/>
  <c r="K109" i="48"/>
  <c r="J109" i="48" s="1"/>
  <c r="H110" i="48"/>
  <c r="G110" i="48" s="1"/>
  <c r="K110" i="48"/>
  <c r="J110" i="48" s="1"/>
  <c r="H111" i="48"/>
  <c r="G111" i="48" s="1"/>
  <c r="K111" i="48"/>
  <c r="J111" i="48" s="1"/>
  <c r="H112" i="48"/>
  <c r="G112" i="48" s="1"/>
  <c r="K112" i="48"/>
  <c r="H113" i="48"/>
  <c r="G113" i="48" s="1"/>
  <c r="K113" i="48"/>
  <c r="J113" i="48" s="1"/>
  <c r="H114" i="48"/>
  <c r="G114" i="48" s="1"/>
  <c r="K114" i="48"/>
  <c r="H115" i="48"/>
  <c r="G115" i="48" s="1"/>
  <c r="K115" i="48"/>
  <c r="H116" i="48"/>
  <c r="K116" i="48"/>
  <c r="H117" i="48"/>
  <c r="G117" i="48" s="1"/>
  <c r="K117" i="48"/>
  <c r="H118" i="48"/>
  <c r="G118" i="48" s="1"/>
  <c r="K118" i="48"/>
  <c r="J118" i="48" s="1"/>
  <c r="H119" i="48"/>
  <c r="G119" i="48" s="1"/>
  <c r="K119" i="48"/>
  <c r="J119" i="48" s="1"/>
  <c r="H120" i="48"/>
  <c r="K120" i="48"/>
  <c r="J120" i="48" s="1"/>
  <c r="H121" i="48"/>
  <c r="G121" i="48" s="1"/>
  <c r="K121" i="48"/>
  <c r="H122" i="48"/>
  <c r="G122" i="48" s="1"/>
  <c r="K122" i="48"/>
  <c r="J122" i="48" s="1"/>
  <c r="H123" i="48"/>
  <c r="K123" i="48"/>
  <c r="J123" i="48" s="1"/>
  <c r="H124" i="48"/>
  <c r="G124" i="48" s="1"/>
  <c r="K124" i="48"/>
  <c r="J124" i="48" s="1"/>
  <c r="H125" i="48"/>
  <c r="G125" i="48" s="1"/>
  <c r="K125" i="48"/>
  <c r="J125" i="48" s="1"/>
  <c r="H126" i="48"/>
  <c r="G126" i="48" s="1"/>
  <c r="K126" i="48"/>
  <c r="H127" i="48"/>
  <c r="K127" i="48"/>
  <c r="J127" i="48" s="1"/>
  <c r="H128" i="48"/>
  <c r="G128" i="48" s="1"/>
  <c r="K128" i="48"/>
  <c r="J128" i="48" s="1"/>
  <c r="H129" i="48"/>
  <c r="G129" i="48" s="1"/>
  <c r="K129" i="48"/>
  <c r="J129" i="48" s="1"/>
  <c r="H130" i="48"/>
  <c r="G130" i="48" s="1"/>
  <c r="K130" i="48"/>
  <c r="H131" i="48"/>
  <c r="G131" i="48" s="1"/>
  <c r="K131" i="48"/>
  <c r="J131" i="48" s="1"/>
  <c r="H132" i="48"/>
  <c r="G132" i="48" s="1"/>
  <c r="K132" i="48"/>
  <c r="J132" i="48" s="1"/>
  <c r="H133" i="48"/>
  <c r="G133" i="48" s="1"/>
  <c r="K133" i="48"/>
  <c r="H134" i="48"/>
  <c r="G134" i="48" s="1"/>
  <c r="K134" i="48"/>
  <c r="H135" i="48"/>
  <c r="G135" i="48" s="1"/>
  <c r="K135" i="48"/>
  <c r="J135" i="48" s="1"/>
  <c r="H136" i="48"/>
  <c r="G136" i="48" s="1"/>
  <c r="K136" i="48"/>
  <c r="J136" i="48" s="1"/>
  <c r="H137" i="48"/>
  <c r="G137" i="48" s="1"/>
  <c r="K137" i="48"/>
  <c r="H138" i="48"/>
  <c r="G138" i="48" s="1"/>
  <c r="K138" i="48"/>
  <c r="J138" i="48" s="1"/>
  <c r="H139" i="48"/>
  <c r="G139" i="48" s="1"/>
  <c r="K139" i="48"/>
  <c r="J139" i="48" s="1"/>
  <c r="H140" i="48"/>
  <c r="G140" i="48" s="1"/>
  <c r="K140" i="48"/>
  <c r="H141" i="48"/>
  <c r="G141" i="48" s="1"/>
  <c r="K141" i="48"/>
  <c r="J141" i="48" s="1"/>
  <c r="H142" i="48"/>
  <c r="G142" i="48" s="1"/>
  <c r="K142" i="48"/>
  <c r="J142" i="48" s="1"/>
  <c r="H143" i="48"/>
  <c r="G143" i="48" s="1"/>
  <c r="K143" i="48"/>
  <c r="H144" i="48"/>
  <c r="K144" i="48"/>
  <c r="H145" i="48"/>
  <c r="G145" i="48" s="1"/>
  <c r="K145" i="48"/>
  <c r="J145" i="48" s="1"/>
  <c r="H146" i="48"/>
  <c r="G146" i="48" s="1"/>
  <c r="K146" i="48"/>
  <c r="H147" i="48"/>
  <c r="G147" i="48" s="1"/>
  <c r="K147" i="48"/>
  <c r="H148" i="48"/>
  <c r="K148" i="48"/>
  <c r="J148" i="48" s="1"/>
  <c r="H149" i="48"/>
  <c r="G149" i="48" s="1"/>
  <c r="K149" i="48"/>
  <c r="J149" i="48" s="1"/>
  <c r="H150" i="48"/>
  <c r="K150" i="48"/>
  <c r="J150" i="48" s="1"/>
  <c r="H151" i="48"/>
  <c r="G151" i="48" s="1"/>
  <c r="K151" i="48"/>
  <c r="H152" i="48"/>
  <c r="G152" i="48" s="1"/>
  <c r="K152" i="48"/>
  <c r="J152" i="48" s="1"/>
  <c r="H153" i="48"/>
  <c r="G153" i="48" s="1"/>
  <c r="K153" i="48"/>
  <c r="H154" i="48"/>
  <c r="G154" i="48" s="1"/>
  <c r="K154" i="48"/>
  <c r="J154" i="48" s="1"/>
  <c r="H155" i="48"/>
  <c r="G155" i="48" s="1"/>
  <c r="K155" i="48"/>
  <c r="H156" i="48"/>
  <c r="G156" i="48" s="1"/>
  <c r="K156" i="48"/>
  <c r="J156" i="48" s="1"/>
  <c r="H157" i="48"/>
  <c r="K157" i="48"/>
  <c r="H158" i="48"/>
  <c r="G158" i="48" s="1"/>
  <c r="K158" i="48"/>
  <c r="H159" i="48"/>
  <c r="G159" i="48" s="1"/>
  <c r="K159" i="48"/>
  <c r="J159" i="48" s="1"/>
  <c r="H160" i="48"/>
  <c r="G160" i="48" s="1"/>
  <c r="K160" i="48"/>
  <c r="H161" i="48"/>
  <c r="G161" i="48" s="1"/>
  <c r="K161" i="48"/>
  <c r="H162" i="48"/>
  <c r="G162" i="48" s="1"/>
  <c r="K162" i="48"/>
  <c r="H163" i="48"/>
  <c r="G163" i="48" s="1"/>
  <c r="K163" i="48"/>
  <c r="J163" i="48" s="1"/>
  <c r="H164" i="48"/>
  <c r="G164" i="48" s="1"/>
  <c r="K164" i="48"/>
  <c r="J164" i="48" s="1"/>
  <c r="H165" i="48"/>
  <c r="G165" i="48" s="1"/>
  <c r="K165" i="48"/>
  <c r="H166" i="48"/>
  <c r="G166" i="48" s="1"/>
  <c r="K166" i="48"/>
  <c r="H167" i="48"/>
  <c r="G167" i="48" s="1"/>
  <c r="K167" i="48"/>
  <c r="H168" i="48"/>
  <c r="G168" i="48" s="1"/>
  <c r="K168" i="48"/>
  <c r="H169" i="48"/>
  <c r="G169" i="48" s="1"/>
  <c r="K169" i="48"/>
  <c r="H170" i="48"/>
  <c r="G170" i="48" s="1"/>
  <c r="K170" i="48"/>
  <c r="H171" i="48"/>
  <c r="G171" i="48" s="1"/>
  <c r="K171" i="48"/>
  <c r="H172" i="48"/>
  <c r="G172" i="48" s="1"/>
  <c r="K172" i="48"/>
  <c r="H173" i="48"/>
  <c r="G173" i="48" s="1"/>
  <c r="K173" i="48"/>
  <c r="J173" i="48" s="1"/>
  <c r="H174" i="48"/>
  <c r="G174" i="48" s="1"/>
  <c r="K174" i="48"/>
  <c r="H175" i="48"/>
  <c r="G175" i="48" s="1"/>
  <c r="K175" i="48"/>
  <c r="J175" i="48" s="1"/>
  <c r="H176" i="48"/>
  <c r="G176" i="48" s="1"/>
  <c r="K176" i="48"/>
  <c r="J176" i="48" s="1"/>
  <c r="H177" i="48"/>
  <c r="G177" i="48" s="1"/>
  <c r="K177" i="48"/>
  <c r="H178" i="48"/>
  <c r="G178" i="48" s="1"/>
  <c r="K178" i="48"/>
  <c r="H179" i="48"/>
  <c r="G179" i="48" s="1"/>
  <c r="K179" i="48"/>
  <c r="H180" i="48"/>
  <c r="G180" i="48" s="1"/>
  <c r="K180" i="48"/>
  <c r="J180" i="48" s="1"/>
  <c r="H181" i="48"/>
  <c r="G181" i="48" s="1"/>
  <c r="K181" i="48"/>
  <c r="H182" i="48"/>
  <c r="G182" i="48" s="1"/>
  <c r="K182" i="48"/>
  <c r="H183" i="48"/>
  <c r="G183" i="48" s="1"/>
  <c r="K183" i="48"/>
  <c r="H184" i="48"/>
  <c r="G184" i="48" s="1"/>
  <c r="K184" i="48"/>
  <c r="H185" i="48"/>
  <c r="G185" i="48" s="1"/>
  <c r="K185" i="48"/>
  <c r="J185" i="48" s="1"/>
  <c r="L6" i="48"/>
  <c r="F102" i="48"/>
  <c r="E102" i="48"/>
  <c r="F103" i="48"/>
  <c r="E103" i="48"/>
  <c r="F104" i="48"/>
  <c r="E104" i="48"/>
  <c r="F105" i="48"/>
  <c r="E105" i="48"/>
  <c r="F106" i="48"/>
  <c r="E106" i="48"/>
  <c r="F107" i="48"/>
  <c r="E107" i="48"/>
  <c r="F108" i="48"/>
  <c r="E108" i="48"/>
  <c r="I102" i="48"/>
  <c r="I103" i="48"/>
  <c r="I104" i="48"/>
  <c r="I105" i="48"/>
  <c r="I106" i="48"/>
  <c r="I107" i="48"/>
  <c r="I108" i="48"/>
  <c r="F109" i="48"/>
  <c r="E109" i="48"/>
  <c r="F110" i="48"/>
  <c r="E110" i="48"/>
  <c r="F111" i="48"/>
  <c r="E111" i="48"/>
  <c r="F112" i="48"/>
  <c r="E112" i="48"/>
  <c r="F113" i="48"/>
  <c r="E113" i="48"/>
  <c r="F114" i="48"/>
  <c r="E114" i="48"/>
  <c r="F115" i="48"/>
  <c r="E115" i="48"/>
  <c r="I109" i="48"/>
  <c r="I110" i="48"/>
  <c r="I111" i="48"/>
  <c r="I112" i="48"/>
  <c r="I113" i="48"/>
  <c r="I114" i="48"/>
  <c r="I115" i="48"/>
  <c r="J112" i="48"/>
  <c r="F116" i="48"/>
  <c r="E116" i="48"/>
  <c r="F117" i="48"/>
  <c r="E117" i="48"/>
  <c r="F118" i="48"/>
  <c r="E118" i="48"/>
  <c r="F119" i="48"/>
  <c r="E119" i="48"/>
  <c r="F120" i="48"/>
  <c r="E120" i="48"/>
  <c r="F121" i="48"/>
  <c r="E121" i="48"/>
  <c r="F122" i="48"/>
  <c r="E122" i="48"/>
  <c r="I116" i="48"/>
  <c r="I117" i="48"/>
  <c r="I118" i="48"/>
  <c r="I119" i="48"/>
  <c r="I120" i="48"/>
  <c r="I121" i="48"/>
  <c r="I122" i="48"/>
  <c r="J116" i="48"/>
  <c r="F123" i="48"/>
  <c r="E123" i="48"/>
  <c r="F124" i="48"/>
  <c r="E124" i="48"/>
  <c r="F125" i="48"/>
  <c r="E125" i="48"/>
  <c r="F126" i="48"/>
  <c r="E126" i="48"/>
  <c r="F127" i="48"/>
  <c r="E127" i="48"/>
  <c r="F128" i="48"/>
  <c r="E128" i="48"/>
  <c r="F129" i="48"/>
  <c r="E129" i="48"/>
  <c r="I123" i="48"/>
  <c r="I124" i="48"/>
  <c r="I125" i="48"/>
  <c r="I126" i="48"/>
  <c r="I127" i="48"/>
  <c r="I128" i="48"/>
  <c r="I129" i="48"/>
  <c r="F130" i="48"/>
  <c r="E130" i="48"/>
  <c r="F131" i="48"/>
  <c r="E131" i="48"/>
  <c r="F132" i="48"/>
  <c r="E132" i="48"/>
  <c r="F133" i="48"/>
  <c r="E133" i="48"/>
  <c r="F134" i="48"/>
  <c r="E134" i="48"/>
  <c r="F135" i="48"/>
  <c r="E135" i="48"/>
  <c r="F136" i="48"/>
  <c r="E136" i="48"/>
  <c r="I130" i="48"/>
  <c r="I131" i="48"/>
  <c r="I132" i="48"/>
  <c r="I133" i="48"/>
  <c r="I134" i="48"/>
  <c r="I135" i="48"/>
  <c r="I136" i="48"/>
  <c r="F137" i="48"/>
  <c r="E137" i="48"/>
  <c r="F138" i="48"/>
  <c r="D138" i="48" s="1"/>
  <c r="E138" i="48"/>
  <c r="F139" i="48"/>
  <c r="E139" i="48"/>
  <c r="F140" i="48"/>
  <c r="E140" i="48"/>
  <c r="F141" i="48"/>
  <c r="E141" i="48"/>
  <c r="F142" i="48"/>
  <c r="E142" i="48"/>
  <c r="F143" i="48"/>
  <c r="E143" i="48"/>
  <c r="I137" i="48"/>
  <c r="I138" i="48"/>
  <c r="I139" i="48"/>
  <c r="I140" i="48"/>
  <c r="I141" i="48"/>
  <c r="I142" i="48"/>
  <c r="I143" i="48"/>
  <c r="J140" i="48"/>
  <c r="J143" i="48"/>
  <c r="F144" i="48"/>
  <c r="E144" i="48"/>
  <c r="F145" i="48"/>
  <c r="E145" i="48"/>
  <c r="F146" i="48"/>
  <c r="E146" i="48"/>
  <c r="F147" i="48"/>
  <c r="E147" i="48"/>
  <c r="F148" i="48"/>
  <c r="E148" i="48"/>
  <c r="F149" i="48"/>
  <c r="E149" i="48"/>
  <c r="F150" i="48"/>
  <c r="E150" i="48"/>
  <c r="I144" i="48"/>
  <c r="I145" i="48"/>
  <c r="I146" i="48"/>
  <c r="I147" i="48"/>
  <c r="I148" i="48"/>
  <c r="I149" i="48"/>
  <c r="I150" i="48"/>
  <c r="J144" i="48"/>
  <c r="J147" i="48"/>
  <c r="F151" i="48"/>
  <c r="E151" i="48"/>
  <c r="F152" i="48"/>
  <c r="D152" i="48" s="1"/>
  <c r="E152" i="48"/>
  <c r="F153" i="48"/>
  <c r="E153" i="48"/>
  <c r="F154" i="48"/>
  <c r="E154" i="48"/>
  <c r="F155" i="48"/>
  <c r="E155" i="48"/>
  <c r="F156" i="48"/>
  <c r="E156" i="48"/>
  <c r="F157" i="48"/>
  <c r="E157" i="48"/>
  <c r="G157" i="48"/>
  <c r="I151" i="48"/>
  <c r="I152" i="48"/>
  <c r="I153" i="48"/>
  <c r="I154" i="48"/>
  <c r="I155" i="48"/>
  <c r="I156" i="48"/>
  <c r="I157" i="48"/>
  <c r="J151" i="48"/>
  <c r="J153" i="48"/>
  <c r="J155" i="48"/>
  <c r="F158" i="48"/>
  <c r="E158" i="48"/>
  <c r="F159" i="48"/>
  <c r="E159" i="48"/>
  <c r="F160" i="48"/>
  <c r="E160" i="48"/>
  <c r="F161" i="48"/>
  <c r="E161" i="48"/>
  <c r="F162" i="48"/>
  <c r="E162" i="48"/>
  <c r="F163" i="48"/>
  <c r="E163" i="48"/>
  <c r="F164" i="48"/>
  <c r="E164" i="48"/>
  <c r="I158" i="48"/>
  <c r="I159" i="48"/>
  <c r="I160" i="48"/>
  <c r="I161" i="48"/>
  <c r="I162" i="48"/>
  <c r="I163" i="48"/>
  <c r="I164" i="48"/>
  <c r="J160" i="48"/>
  <c r="F165" i="48"/>
  <c r="E165" i="48"/>
  <c r="F166" i="48"/>
  <c r="E166" i="48"/>
  <c r="F167" i="48"/>
  <c r="E167" i="48"/>
  <c r="F168" i="48"/>
  <c r="E168" i="48"/>
  <c r="F169" i="48"/>
  <c r="E169" i="48"/>
  <c r="F170" i="48"/>
  <c r="E170" i="48"/>
  <c r="F171" i="48"/>
  <c r="E171" i="48"/>
  <c r="I165" i="48"/>
  <c r="I166" i="48"/>
  <c r="I167" i="48"/>
  <c r="I168" i="48"/>
  <c r="I169" i="48"/>
  <c r="I170" i="48"/>
  <c r="I171" i="48"/>
  <c r="J168" i="48"/>
  <c r="F172" i="48"/>
  <c r="E172" i="48"/>
  <c r="F173" i="48"/>
  <c r="E173" i="48"/>
  <c r="F174" i="48"/>
  <c r="E174" i="48"/>
  <c r="F175" i="48"/>
  <c r="E175" i="48"/>
  <c r="F176" i="48"/>
  <c r="E176" i="48"/>
  <c r="F177" i="48"/>
  <c r="E177" i="48"/>
  <c r="F178" i="48"/>
  <c r="E178" i="48"/>
  <c r="I172" i="48"/>
  <c r="I173" i="48"/>
  <c r="I174" i="48"/>
  <c r="I175" i="48"/>
  <c r="I176" i="48"/>
  <c r="I177" i="48"/>
  <c r="I178" i="48"/>
  <c r="J172" i="48"/>
  <c r="J178" i="48"/>
  <c r="F179" i="48"/>
  <c r="E179" i="48"/>
  <c r="I179" i="48"/>
  <c r="F180" i="48"/>
  <c r="E180" i="48"/>
  <c r="I180" i="48"/>
  <c r="F181" i="48"/>
  <c r="E181" i="48"/>
  <c r="I181" i="48"/>
  <c r="F182" i="48"/>
  <c r="E182" i="48"/>
  <c r="I182" i="48"/>
  <c r="F183" i="48"/>
  <c r="E183" i="48"/>
  <c r="I183" i="48"/>
  <c r="J183" i="48"/>
  <c r="F184" i="48"/>
  <c r="E184" i="48"/>
  <c r="I184" i="48"/>
  <c r="F185" i="48"/>
  <c r="E185" i="48"/>
  <c r="I185" i="48"/>
  <c r="I10" i="48"/>
  <c r="I11" i="48"/>
  <c r="I12" i="48"/>
  <c r="I13" i="48"/>
  <c r="I14" i="48"/>
  <c r="I15" i="48"/>
  <c r="I16" i="48"/>
  <c r="I17" i="48"/>
  <c r="I18" i="48"/>
  <c r="I19" i="48"/>
  <c r="I20" i="48"/>
  <c r="I21" i="48"/>
  <c r="I22" i="48"/>
  <c r="I23" i="48"/>
  <c r="I24" i="48"/>
  <c r="I25" i="48"/>
  <c r="I26" i="48"/>
  <c r="I27" i="48"/>
  <c r="I28" i="48"/>
  <c r="I29" i="48"/>
  <c r="I30" i="48"/>
  <c r="I31" i="48"/>
  <c r="I32" i="48"/>
  <c r="I33" i="48"/>
  <c r="I34" i="48"/>
  <c r="I35" i="48"/>
  <c r="I36" i="48"/>
  <c r="I37" i="48"/>
  <c r="I38" i="48"/>
  <c r="I39" i="48"/>
  <c r="I40" i="48"/>
  <c r="I41" i="48"/>
  <c r="I42" i="48"/>
  <c r="I43" i="48"/>
  <c r="I44" i="48"/>
  <c r="I45" i="48"/>
  <c r="I46" i="48"/>
  <c r="I47" i="48"/>
  <c r="I48" i="48"/>
  <c r="I49" i="48"/>
  <c r="I50" i="48"/>
  <c r="I51" i="48"/>
  <c r="I52" i="48"/>
  <c r="I53" i="48"/>
  <c r="I54" i="48"/>
  <c r="I55" i="48"/>
  <c r="I56" i="48"/>
  <c r="I57" i="48"/>
  <c r="I58" i="48"/>
  <c r="I59" i="48"/>
  <c r="I60" i="48"/>
  <c r="I61" i="48"/>
  <c r="I62" i="48"/>
  <c r="I63" i="48"/>
  <c r="I64" i="48"/>
  <c r="I65" i="48"/>
  <c r="I66" i="48"/>
  <c r="I67" i="48"/>
  <c r="I68" i="48"/>
  <c r="I69" i="48"/>
  <c r="I70" i="48"/>
  <c r="I71" i="48"/>
  <c r="I72" i="48"/>
  <c r="I73" i="48"/>
  <c r="I74" i="48"/>
  <c r="I75" i="48"/>
  <c r="I76" i="48"/>
  <c r="I77" i="48"/>
  <c r="I78" i="48"/>
  <c r="I79" i="48"/>
  <c r="I80" i="48"/>
  <c r="I81" i="48"/>
  <c r="I82" i="48"/>
  <c r="I83" i="48"/>
  <c r="I84" i="48"/>
  <c r="I85" i="48"/>
  <c r="I86" i="48"/>
  <c r="I87" i="48"/>
  <c r="I88" i="48"/>
  <c r="I89" i="48"/>
  <c r="I90" i="48"/>
  <c r="I91" i="48"/>
  <c r="I92" i="48"/>
  <c r="I93" i="48"/>
  <c r="I94" i="48"/>
  <c r="E10" i="48"/>
  <c r="E11" i="48"/>
  <c r="E12" i="48"/>
  <c r="E13" i="48"/>
  <c r="E14" i="48"/>
  <c r="E15" i="48"/>
  <c r="D15" i="48" s="1"/>
  <c r="E16" i="48"/>
  <c r="E17" i="48"/>
  <c r="D17" i="48" s="1"/>
  <c r="E18" i="48"/>
  <c r="E19" i="48"/>
  <c r="D19" i="48" s="1"/>
  <c r="E20" i="48"/>
  <c r="E21" i="48"/>
  <c r="D21" i="48" s="1"/>
  <c r="E22" i="48"/>
  <c r="E23" i="48"/>
  <c r="D23" i="48" s="1"/>
  <c r="E24" i="48"/>
  <c r="E25" i="48"/>
  <c r="D25" i="48" s="1"/>
  <c r="E26" i="48"/>
  <c r="E27" i="48"/>
  <c r="E28" i="48"/>
  <c r="E29" i="48"/>
  <c r="E30" i="48"/>
  <c r="E31" i="48"/>
  <c r="E32" i="48"/>
  <c r="E33" i="48"/>
  <c r="D33" i="48" s="1"/>
  <c r="E34" i="48"/>
  <c r="E35" i="48"/>
  <c r="E36" i="48"/>
  <c r="E37" i="48"/>
  <c r="D37" i="48" s="1"/>
  <c r="E38" i="48"/>
  <c r="E39" i="48"/>
  <c r="E40" i="48"/>
  <c r="E41" i="48"/>
  <c r="D41" i="48" s="1"/>
  <c r="E42" i="48"/>
  <c r="E43" i="48"/>
  <c r="E44" i="48"/>
  <c r="E45" i="48"/>
  <c r="D45" i="48" s="1"/>
  <c r="E46" i="48"/>
  <c r="E47" i="48"/>
  <c r="D47" i="48" s="1"/>
  <c r="E48" i="48"/>
  <c r="E49" i="48"/>
  <c r="D49" i="48" s="1"/>
  <c r="E50" i="48"/>
  <c r="E51" i="48"/>
  <c r="E52" i="48"/>
  <c r="E53" i="48"/>
  <c r="D53" i="48" s="1"/>
  <c r="E54" i="48"/>
  <c r="E55" i="48"/>
  <c r="D55" i="48" s="1"/>
  <c r="E56" i="48"/>
  <c r="E57" i="48"/>
  <c r="D57" i="48" s="1"/>
  <c r="E58" i="48"/>
  <c r="E59" i="48"/>
  <c r="E60" i="48"/>
  <c r="E61" i="48"/>
  <c r="D61" i="48" s="1"/>
  <c r="E62" i="48"/>
  <c r="E63" i="48"/>
  <c r="D63" i="48" s="1"/>
  <c r="E64" i="48"/>
  <c r="E65" i="48"/>
  <c r="D65" i="48" s="1"/>
  <c r="E66" i="48"/>
  <c r="E67" i="48"/>
  <c r="E68" i="48"/>
  <c r="E69" i="48"/>
  <c r="D69" i="48" s="1"/>
  <c r="E70" i="48"/>
  <c r="E71" i="48"/>
  <c r="D71" i="48" s="1"/>
  <c r="E72" i="48"/>
  <c r="E73" i="48"/>
  <c r="E74" i="48"/>
  <c r="E75" i="48"/>
  <c r="E76" i="48"/>
  <c r="E77" i="48"/>
  <c r="D77" i="48" s="1"/>
  <c r="E78" i="48"/>
  <c r="E79" i="48"/>
  <c r="E80" i="48"/>
  <c r="E81" i="48"/>
  <c r="D81" i="48" s="1"/>
  <c r="E82" i="48"/>
  <c r="E83" i="48"/>
  <c r="E84" i="48"/>
  <c r="E85" i="48"/>
  <c r="D85" i="48" s="1"/>
  <c r="E86" i="48"/>
  <c r="E87" i="48"/>
  <c r="E88" i="48"/>
  <c r="E89" i="48"/>
  <c r="E90" i="48"/>
  <c r="E91" i="48"/>
  <c r="D91" i="48" s="1"/>
  <c r="E92" i="48"/>
  <c r="E93" i="48"/>
  <c r="D93" i="48" s="1"/>
  <c r="E94" i="48"/>
  <c r="F10" i="48"/>
  <c r="F11" i="48"/>
  <c r="F12" i="48"/>
  <c r="D12" i="48" s="1"/>
  <c r="F13" i="48"/>
  <c r="F14" i="48"/>
  <c r="F15" i="48"/>
  <c r="F16" i="48"/>
  <c r="F17" i="48"/>
  <c r="F18" i="48"/>
  <c r="D18" i="48" s="1"/>
  <c r="F19" i="48"/>
  <c r="F20" i="48"/>
  <c r="F21" i="48"/>
  <c r="F22" i="48"/>
  <c r="D22" i="48" s="1"/>
  <c r="F23" i="48"/>
  <c r="F24" i="48"/>
  <c r="F25" i="48"/>
  <c r="F26" i="48"/>
  <c r="D26" i="48" s="1"/>
  <c r="F27" i="48"/>
  <c r="F28" i="48"/>
  <c r="D28" i="48" s="1"/>
  <c r="F29" i="48"/>
  <c r="F30" i="48"/>
  <c r="F31" i="48"/>
  <c r="F32" i="48"/>
  <c r="D32" i="48" s="1"/>
  <c r="F33" i="48"/>
  <c r="F34" i="48"/>
  <c r="D34" i="48" s="1"/>
  <c r="F35" i="48"/>
  <c r="F36" i="48"/>
  <c r="D36" i="48" s="1"/>
  <c r="F37" i="48"/>
  <c r="F38" i="48"/>
  <c r="D38" i="48" s="1"/>
  <c r="F39" i="48"/>
  <c r="F40" i="48"/>
  <c r="D40" i="48" s="1"/>
  <c r="F41" i="48"/>
  <c r="F42" i="48"/>
  <c r="F43" i="48"/>
  <c r="F44" i="48"/>
  <c r="F45" i="48"/>
  <c r="F46" i="48"/>
  <c r="F47" i="48"/>
  <c r="F48" i="48"/>
  <c r="D48" i="48" s="1"/>
  <c r="F49" i="48"/>
  <c r="F50" i="48"/>
  <c r="D50" i="48" s="1"/>
  <c r="F51" i="48"/>
  <c r="F52" i="48"/>
  <c r="D52" i="48" s="1"/>
  <c r="F53" i="48"/>
  <c r="F54" i="48"/>
  <c r="D54" i="48" s="1"/>
  <c r="F55" i="48"/>
  <c r="F56" i="48"/>
  <c r="D56" i="48" s="1"/>
  <c r="F57" i="48"/>
  <c r="F58" i="48"/>
  <c r="D58" i="48" s="1"/>
  <c r="F59" i="48"/>
  <c r="F60" i="48"/>
  <c r="D60" i="48" s="1"/>
  <c r="F61" i="48"/>
  <c r="F62" i="48"/>
  <c r="F63" i="48"/>
  <c r="F64" i="48"/>
  <c r="D64" i="48" s="1"/>
  <c r="F65" i="48"/>
  <c r="F66" i="48"/>
  <c r="D66" i="48" s="1"/>
  <c r="F67" i="48"/>
  <c r="F68" i="48"/>
  <c r="F69" i="48"/>
  <c r="F70" i="48"/>
  <c r="D70" i="48" s="1"/>
  <c r="F71" i="48"/>
  <c r="F72" i="48"/>
  <c r="D72" i="48" s="1"/>
  <c r="F73" i="48"/>
  <c r="F74" i="48"/>
  <c r="D74" i="48" s="1"/>
  <c r="F75" i="48"/>
  <c r="F76" i="48"/>
  <c r="F77" i="48"/>
  <c r="F78" i="48"/>
  <c r="D78" i="48" s="1"/>
  <c r="F79" i="48"/>
  <c r="F80" i="48"/>
  <c r="D80" i="48" s="1"/>
  <c r="F81" i="48"/>
  <c r="F82" i="48"/>
  <c r="D82" i="48" s="1"/>
  <c r="F83" i="48"/>
  <c r="F84" i="48"/>
  <c r="F85" i="48"/>
  <c r="F86" i="48"/>
  <c r="D86" i="48" s="1"/>
  <c r="F87" i="48"/>
  <c r="F88" i="48"/>
  <c r="D88" i="48" s="1"/>
  <c r="F89" i="48"/>
  <c r="F90" i="48"/>
  <c r="D90" i="48" s="1"/>
  <c r="F91" i="48"/>
  <c r="F92" i="48"/>
  <c r="D92" i="48" s="1"/>
  <c r="F93" i="48"/>
  <c r="F94" i="48"/>
  <c r="L4" i="48" a="1"/>
  <c r="L4" i="48"/>
  <c r="L3" i="48" a="1"/>
  <c r="L3" i="48"/>
  <c r="I7" i="54"/>
  <c r="I8" i="54"/>
  <c r="I9" i="54"/>
  <c r="I10" i="54"/>
  <c r="I11" i="54"/>
  <c r="I12" i="54"/>
  <c r="I13" i="54"/>
  <c r="I14" i="54"/>
  <c r="J14" i="54" s="1"/>
  <c r="I15" i="54"/>
  <c r="I16" i="54"/>
  <c r="J16" i="54" s="1"/>
  <c r="I17" i="54"/>
  <c r="I18" i="54"/>
  <c r="J18" i="54" s="1"/>
  <c r="I19" i="54"/>
  <c r="I20" i="54"/>
  <c r="J20" i="54" s="1"/>
  <c r="I21" i="54"/>
  <c r="I22" i="54"/>
  <c r="I23" i="54"/>
  <c r="I24" i="54"/>
  <c r="I25" i="54"/>
  <c r="I26" i="54"/>
  <c r="I27" i="54"/>
  <c r="I28" i="54"/>
  <c r="J28" i="54" s="1"/>
  <c r="I29" i="54"/>
  <c r="I30" i="54"/>
  <c r="I31" i="54"/>
  <c r="I32" i="54"/>
  <c r="J32" i="54" s="1"/>
  <c r="I33" i="54"/>
  <c r="I34" i="54"/>
  <c r="J34" i="54" s="1"/>
  <c r="I35" i="54"/>
  <c r="I36" i="54"/>
  <c r="I37" i="54"/>
  <c r="I38" i="54"/>
  <c r="J38" i="54" s="1"/>
  <c r="I39" i="54"/>
  <c r="I40" i="54"/>
  <c r="J40" i="54" s="1"/>
  <c r="I41" i="54"/>
  <c r="I42" i="54"/>
  <c r="I43" i="54"/>
  <c r="I44" i="54"/>
  <c r="J44" i="54" s="1"/>
  <c r="I45" i="54"/>
  <c r="I46" i="54"/>
  <c r="J46" i="54" s="1"/>
  <c r="I47" i="54"/>
  <c r="I48" i="54"/>
  <c r="I49" i="54"/>
  <c r="I50" i="54"/>
  <c r="J50" i="54" s="1"/>
  <c r="I51" i="54"/>
  <c r="I52" i="54"/>
  <c r="J52" i="54" s="1"/>
  <c r="I53" i="54"/>
  <c r="I54" i="54"/>
  <c r="G7" i="54"/>
  <c r="H7" i="54"/>
  <c r="H8" i="54"/>
  <c r="H9" i="54"/>
  <c r="H10" i="54"/>
  <c r="H11" i="54"/>
  <c r="H12" i="54"/>
  <c r="H13" i="54"/>
  <c r="G14" i="54"/>
  <c r="H14" i="54"/>
  <c r="G15" i="54"/>
  <c r="H15" i="54"/>
  <c r="G16" i="54"/>
  <c r="H16" i="54"/>
  <c r="G17" i="54"/>
  <c r="H17" i="54"/>
  <c r="G18" i="54"/>
  <c r="H18" i="54"/>
  <c r="G19" i="54"/>
  <c r="H19" i="54"/>
  <c r="G20" i="54"/>
  <c r="H20" i="54"/>
  <c r="G21" i="54"/>
  <c r="H21" i="54"/>
  <c r="G22" i="54"/>
  <c r="H22" i="54"/>
  <c r="G23" i="54"/>
  <c r="J23" i="54" s="1"/>
  <c r="H23" i="54"/>
  <c r="G24" i="54"/>
  <c r="H24" i="54"/>
  <c r="J24" i="54"/>
  <c r="G25" i="54"/>
  <c r="H25" i="54"/>
  <c r="J25" i="54"/>
  <c r="G26" i="54"/>
  <c r="J26" i="54" s="1"/>
  <c r="H26" i="54"/>
  <c r="G27" i="54"/>
  <c r="H27" i="54"/>
  <c r="J27" i="54"/>
  <c r="G28" i="54"/>
  <c r="H28" i="54"/>
  <c r="G29" i="54"/>
  <c r="H29" i="54"/>
  <c r="G30" i="54"/>
  <c r="H30" i="54"/>
  <c r="G31" i="54"/>
  <c r="H31" i="54"/>
  <c r="G32" i="54"/>
  <c r="H32" i="54"/>
  <c r="G33" i="54"/>
  <c r="H33" i="54"/>
  <c r="G34" i="54"/>
  <c r="H34" i="54"/>
  <c r="G35" i="54"/>
  <c r="J35" i="54" s="1"/>
  <c r="H35" i="54"/>
  <c r="G36" i="54"/>
  <c r="H36" i="54"/>
  <c r="J36" i="54"/>
  <c r="G37" i="54"/>
  <c r="H37" i="54"/>
  <c r="G38" i="54"/>
  <c r="H38" i="54"/>
  <c r="G39" i="54"/>
  <c r="H39" i="54"/>
  <c r="G40" i="54"/>
  <c r="H40" i="54"/>
  <c r="G41" i="54"/>
  <c r="H41" i="54"/>
  <c r="J41" i="54"/>
  <c r="G42" i="54"/>
  <c r="H42" i="54"/>
  <c r="G43" i="54"/>
  <c r="H43" i="54"/>
  <c r="J43" i="54"/>
  <c r="G44" i="54"/>
  <c r="H44" i="54"/>
  <c r="G45" i="54"/>
  <c r="H45" i="54"/>
  <c r="G46" i="54"/>
  <c r="H46" i="54"/>
  <c r="G47" i="54"/>
  <c r="J47" i="54" s="1"/>
  <c r="H47" i="54"/>
  <c r="G48" i="54"/>
  <c r="H48" i="54"/>
  <c r="J48" i="54"/>
  <c r="G49" i="54"/>
  <c r="H49" i="54"/>
  <c r="G50" i="54"/>
  <c r="H50" i="54"/>
  <c r="G51" i="54"/>
  <c r="H51" i="54"/>
  <c r="G52" i="54"/>
  <c r="H52" i="54"/>
  <c r="G53" i="54"/>
  <c r="H53" i="54"/>
  <c r="J53" i="54"/>
  <c r="G54" i="54"/>
  <c r="H54" i="54"/>
  <c r="D16" i="54"/>
  <c r="E16" i="54"/>
  <c r="F16" i="54"/>
  <c r="D17" i="54"/>
  <c r="E17" i="54"/>
  <c r="F17" i="54"/>
  <c r="D18" i="54"/>
  <c r="E18" i="54"/>
  <c r="F18" i="54"/>
  <c r="D19" i="54"/>
  <c r="E19" i="54"/>
  <c r="F19" i="54"/>
  <c r="D20" i="54"/>
  <c r="E20" i="54"/>
  <c r="F20" i="54"/>
  <c r="D21" i="54"/>
  <c r="E21" i="54"/>
  <c r="F21" i="54"/>
  <c r="D22" i="54"/>
  <c r="E22" i="54"/>
  <c r="F22" i="54"/>
  <c r="D23" i="54"/>
  <c r="E23" i="54"/>
  <c r="F23" i="54"/>
  <c r="D24" i="54"/>
  <c r="E24" i="54"/>
  <c r="F24" i="54"/>
  <c r="D25" i="54"/>
  <c r="E25" i="54"/>
  <c r="F25" i="54"/>
  <c r="D26" i="54"/>
  <c r="E26" i="54"/>
  <c r="F26" i="54"/>
  <c r="D27" i="54"/>
  <c r="E27" i="54"/>
  <c r="F27" i="54"/>
  <c r="D28" i="54"/>
  <c r="E28" i="54"/>
  <c r="F28" i="54"/>
  <c r="D29" i="54"/>
  <c r="E29" i="54"/>
  <c r="F29" i="54"/>
  <c r="D30" i="54"/>
  <c r="E30" i="54"/>
  <c r="F30" i="54"/>
  <c r="D31" i="54"/>
  <c r="E31" i="54"/>
  <c r="F31" i="54"/>
  <c r="D32" i="54"/>
  <c r="E32" i="54"/>
  <c r="F32" i="54"/>
  <c r="D33" i="54"/>
  <c r="E33" i="54"/>
  <c r="F33" i="54"/>
  <c r="D34" i="54"/>
  <c r="E34" i="54"/>
  <c r="F34" i="54"/>
  <c r="D35" i="54"/>
  <c r="E35" i="54"/>
  <c r="F35" i="54"/>
  <c r="D36" i="54"/>
  <c r="E36" i="54"/>
  <c r="F36" i="54"/>
  <c r="D37" i="54"/>
  <c r="E37" i="54"/>
  <c r="F37" i="54"/>
  <c r="D38" i="54"/>
  <c r="E38" i="54"/>
  <c r="F38" i="54"/>
  <c r="D39" i="54"/>
  <c r="E39" i="54"/>
  <c r="F39" i="54"/>
  <c r="D40" i="54"/>
  <c r="E40" i="54"/>
  <c r="F40" i="54"/>
  <c r="D41" i="54"/>
  <c r="E41" i="54"/>
  <c r="F41" i="54"/>
  <c r="D42" i="54"/>
  <c r="E42" i="54"/>
  <c r="F42" i="54"/>
  <c r="D43" i="54"/>
  <c r="E43" i="54"/>
  <c r="F43" i="54"/>
  <c r="D44" i="54"/>
  <c r="E44" i="54"/>
  <c r="F44" i="54"/>
  <c r="D45" i="54"/>
  <c r="E45" i="54"/>
  <c r="F45" i="54"/>
  <c r="D46" i="54"/>
  <c r="E46" i="54"/>
  <c r="F46" i="54"/>
  <c r="D47" i="54"/>
  <c r="E47" i="54"/>
  <c r="F47" i="54"/>
  <c r="D48" i="54"/>
  <c r="E48" i="54"/>
  <c r="F48" i="54"/>
  <c r="D49" i="54"/>
  <c r="E49" i="54"/>
  <c r="F49" i="54"/>
  <c r="D50" i="54"/>
  <c r="E50" i="54"/>
  <c r="F50" i="54"/>
  <c r="D51" i="54"/>
  <c r="E51" i="54"/>
  <c r="F51" i="54"/>
  <c r="D52" i="54"/>
  <c r="E52" i="54"/>
  <c r="F52" i="54"/>
  <c r="D53" i="54"/>
  <c r="E53" i="54"/>
  <c r="F53" i="54"/>
  <c r="D54" i="54"/>
  <c r="E54" i="54"/>
  <c r="F54" i="54"/>
  <c r="F7" i="54"/>
  <c r="F8" i="54"/>
  <c r="F9" i="54"/>
  <c r="F10" i="54"/>
  <c r="F11" i="54"/>
  <c r="F12" i="54"/>
  <c r="F13" i="54"/>
  <c r="F14" i="54"/>
  <c r="F15" i="54"/>
  <c r="E7" i="54"/>
  <c r="E8" i="54"/>
  <c r="E9" i="54"/>
  <c r="E10" i="54"/>
  <c r="E11" i="54"/>
  <c r="E12" i="54"/>
  <c r="E13" i="54"/>
  <c r="E14" i="54"/>
  <c r="E15" i="54"/>
  <c r="D8" i="54"/>
  <c r="D9" i="54"/>
  <c r="D10" i="54"/>
  <c r="D11" i="54"/>
  <c r="D12" i="54"/>
  <c r="D13" i="54"/>
  <c r="D14" i="54"/>
  <c r="D15" i="54"/>
  <c r="D7" i="54"/>
  <c r="L66" i="57"/>
  <c r="W65" i="57"/>
  <c r="J65" i="57"/>
  <c r="I65" i="57"/>
  <c r="H65" i="57"/>
  <c r="E65" i="57"/>
  <c r="B65" i="57"/>
  <c r="W64" i="57"/>
  <c r="J64" i="57"/>
  <c r="I64" i="57"/>
  <c r="H64" i="57"/>
  <c r="S64" i="57" s="1"/>
  <c r="E64" i="57"/>
  <c r="B64" i="57"/>
  <c r="W63" i="57"/>
  <c r="J63" i="57"/>
  <c r="I63" i="57"/>
  <c r="H63" i="57"/>
  <c r="T63" i="57" s="1"/>
  <c r="E63" i="57"/>
  <c r="B63" i="57"/>
  <c r="W62" i="57"/>
  <c r="J62" i="57"/>
  <c r="I62" i="57"/>
  <c r="H62" i="57"/>
  <c r="S62" i="57"/>
  <c r="V62" i="57" s="1"/>
  <c r="E62" i="57"/>
  <c r="B62" i="57"/>
  <c r="W61" i="57"/>
  <c r="J61" i="57"/>
  <c r="I61" i="57"/>
  <c r="H61" i="57"/>
  <c r="S61" i="57" s="1"/>
  <c r="V61" i="57" s="1"/>
  <c r="E61" i="57"/>
  <c r="B61" i="57"/>
  <c r="W60" i="57"/>
  <c r="J60" i="57"/>
  <c r="I60" i="57"/>
  <c r="H60" i="57"/>
  <c r="T60" i="57" s="1"/>
  <c r="E60" i="57"/>
  <c r="B60" i="57"/>
  <c r="W59" i="57"/>
  <c r="K59" i="57"/>
  <c r="J59" i="57"/>
  <c r="I59" i="57"/>
  <c r="H59" i="57"/>
  <c r="S59" i="57" s="1"/>
  <c r="F59" i="57"/>
  <c r="G59" i="57" s="1"/>
  <c r="E59" i="57"/>
  <c r="B59" i="57"/>
  <c r="W58" i="57"/>
  <c r="J58" i="57"/>
  <c r="I58" i="57"/>
  <c r="H58" i="57"/>
  <c r="T58" i="57" s="1"/>
  <c r="E58" i="57"/>
  <c r="B58" i="57"/>
  <c r="W57" i="57"/>
  <c r="J57" i="57"/>
  <c r="I57" i="57"/>
  <c r="H57" i="57"/>
  <c r="U57" i="57" s="1"/>
  <c r="E57" i="57"/>
  <c r="B57" i="57"/>
  <c r="W56" i="57"/>
  <c r="J56" i="57"/>
  <c r="I56" i="57"/>
  <c r="H56" i="57"/>
  <c r="S56" i="57"/>
  <c r="E56" i="57"/>
  <c r="B56" i="57"/>
  <c r="W55" i="57"/>
  <c r="J55" i="57"/>
  <c r="I55" i="57"/>
  <c r="H55" i="57"/>
  <c r="U55" i="57" s="1"/>
  <c r="E55" i="57"/>
  <c r="B55" i="57"/>
  <c r="W54" i="57"/>
  <c r="J54" i="57"/>
  <c r="I54" i="57"/>
  <c r="H54" i="57"/>
  <c r="T54" i="57" s="1"/>
  <c r="E54" i="57"/>
  <c r="B54" i="57"/>
  <c r="W53" i="57"/>
  <c r="J53" i="57"/>
  <c r="I53" i="57"/>
  <c r="H53" i="57"/>
  <c r="U53" i="57" s="1"/>
  <c r="E53" i="57"/>
  <c r="B53" i="57"/>
  <c r="W52" i="57"/>
  <c r="K52" i="57"/>
  <c r="J52" i="57"/>
  <c r="I52" i="57"/>
  <c r="H52" i="57"/>
  <c r="U52" i="57" s="1"/>
  <c r="F52" i="57"/>
  <c r="G52" i="57" s="1"/>
  <c r="E52" i="57"/>
  <c r="B52" i="57"/>
  <c r="W51" i="57"/>
  <c r="J51" i="57"/>
  <c r="I51" i="57"/>
  <c r="H51" i="57"/>
  <c r="U51" i="57" s="1"/>
  <c r="E51" i="57"/>
  <c r="B51" i="57"/>
  <c r="W50" i="57"/>
  <c r="J50" i="57"/>
  <c r="I50" i="57"/>
  <c r="H50" i="57"/>
  <c r="U50" i="57"/>
  <c r="E50" i="57"/>
  <c r="B50" i="57"/>
  <c r="W49" i="57"/>
  <c r="J49" i="57"/>
  <c r="I49" i="57"/>
  <c r="H49" i="57"/>
  <c r="T49" i="57" s="1"/>
  <c r="E49" i="57"/>
  <c r="B49" i="57"/>
  <c r="W48" i="57"/>
  <c r="J48" i="57"/>
  <c r="I48" i="57"/>
  <c r="H48" i="57"/>
  <c r="S48" i="57" s="1"/>
  <c r="E48" i="57"/>
  <c r="B48" i="57"/>
  <c r="W47" i="57"/>
  <c r="J47" i="57"/>
  <c r="I47" i="57"/>
  <c r="H47" i="57"/>
  <c r="S47" i="57" s="1"/>
  <c r="E47" i="57"/>
  <c r="B47" i="57"/>
  <c r="W46" i="57"/>
  <c r="J46" i="57"/>
  <c r="I46" i="57"/>
  <c r="H46" i="57"/>
  <c r="U46" i="57" s="1"/>
  <c r="E46" i="57"/>
  <c r="B46" i="57"/>
  <c r="W45" i="57"/>
  <c r="K45" i="57"/>
  <c r="J45" i="57"/>
  <c r="I45" i="57"/>
  <c r="H45" i="57"/>
  <c r="T45" i="57" s="1"/>
  <c r="F45" i="57"/>
  <c r="G45" i="57" s="1"/>
  <c r="E45" i="57"/>
  <c r="B45" i="57"/>
  <c r="W44" i="57"/>
  <c r="J44" i="57"/>
  <c r="I44" i="57"/>
  <c r="H44" i="57"/>
  <c r="U44" i="57" s="1"/>
  <c r="E44" i="57"/>
  <c r="B44" i="57"/>
  <c r="W43" i="57"/>
  <c r="J43" i="57"/>
  <c r="I43" i="57"/>
  <c r="H43" i="57"/>
  <c r="U43" i="57"/>
  <c r="E43" i="57"/>
  <c r="B43" i="57"/>
  <c r="W42" i="57"/>
  <c r="J42" i="57"/>
  <c r="I42" i="57"/>
  <c r="H42" i="57"/>
  <c r="E42" i="57"/>
  <c r="B42" i="57"/>
  <c r="W41" i="57"/>
  <c r="J41" i="57"/>
  <c r="I41" i="57"/>
  <c r="H41" i="57"/>
  <c r="S41" i="57" s="1"/>
  <c r="V41" i="57" s="1"/>
  <c r="E41" i="57"/>
  <c r="B41" i="57"/>
  <c r="W40" i="57"/>
  <c r="J40" i="57"/>
  <c r="I40" i="57"/>
  <c r="H40" i="57"/>
  <c r="T40" i="57"/>
  <c r="E40" i="57"/>
  <c r="B40" i="57"/>
  <c r="W39" i="57"/>
  <c r="J39" i="57"/>
  <c r="I39" i="57"/>
  <c r="H39" i="57"/>
  <c r="E39" i="57"/>
  <c r="B39" i="57"/>
  <c r="W38" i="57"/>
  <c r="K38" i="57"/>
  <c r="J38" i="57"/>
  <c r="I38" i="57"/>
  <c r="H38" i="57"/>
  <c r="S38" i="57"/>
  <c r="F38" i="57"/>
  <c r="G38" i="57" s="1"/>
  <c r="E38" i="57"/>
  <c r="B38" i="57"/>
  <c r="W37" i="57"/>
  <c r="J37" i="57"/>
  <c r="I37" i="57"/>
  <c r="H37" i="57"/>
  <c r="U37" i="57"/>
  <c r="E37" i="57"/>
  <c r="B37" i="57"/>
  <c r="W36" i="57"/>
  <c r="J36" i="57"/>
  <c r="I36" i="57"/>
  <c r="H36" i="57"/>
  <c r="S36" i="57" s="1"/>
  <c r="V36" i="57" s="1"/>
  <c r="E36" i="57"/>
  <c r="B36" i="57"/>
  <c r="W35" i="57"/>
  <c r="J35" i="57"/>
  <c r="I35" i="57"/>
  <c r="H35" i="57"/>
  <c r="T35" i="57" s="1"/>
  <c r="E35" i="57"/>
  <c r="B35" i="57"/>
  <c r="W34" i="57"/>
  <c r="J34" i="57"/>
  <c r="I34" i="57"/>
  <c r="H34" i="57"/>
  <c r="S34" i="57" s="1"/>
  <c r="V34" i="57" s="1"/>
  <c r="E34" i="57"/>
  <c r="B34" i="57"/>
  <c r="W33" i="57"/>
  <c r="J33" i="57"/>
  <c r="E33" i="57"/>
  <c r="B33" i="57"/>
  <c r="W32" i="57"/>
  <c r="J32" i="57"/>
  <c r="E32" i="57"/>
  <c r="B32" i="57"/>
  <c r="W31" i="57"/>
  <c r="K31" i="57"/>
  <c r="J31" i="57"/>
  <c r="I31" i="57"/>
  <c r="H31" i="57"/>
  <c r="U31" i="57" s="1"/>
  <c r="F31" i="57"/>
  <c r="G31" i="57" s="1"/>
  <c r="E31" i="57"/>
  <c r="B31" i="57"/>
  <c r="W30" i="57"/>
  <c r="J30" i="57"/>
  <c r="E30" i="57"/>
  <c r="B30" i="57"/>
  <c r="W29" i="57"/>
  <c r="J29" i="57"/>
  <c r="E29" i="57"/>
  <c r="B29" i="57"/>
  <c r="W28" i="57"/>
  <c r="J28" i="57"/>
  <c r="E28" i="57"/>
  <c r="B28" i="57"/>
  <c r="W27" i="57"/>
  <c r="J27" i="57"/>
  <c r="E27" i="57"/>
  <c r="B27" i="57"/>
  <c r="W26" i="57"/>
  <c r="J26" i="57"/>
  <c r="E26" i="57"/>
  <c r="B26" i="57"/>
  <c r="W25" i="57"/>
  <c r="J25" i="57"/>
  <c r="E25" i="57"/>
  <c r="B25" i="57"/>
  <c r="W24" i="57"/>
  <c r="K24" i="57"/>
  <c r="J24" i="57"/>
  <c r="I24" i="57"/>
  <c r="H24" i="57"/>
  <c r="T24" i="57" s="1"/>
  <c r="F24" i="57"/>
  <c r="G24" i="57" s="1"/>
  <c r="E24" i="57"/>
  <c r="B24" i="57"/>
  <c r="W23" i="57"/>
  <c r="J23" i="57"/>
  <c r="E23" i="57"/>
  <c r="B23" i="57"/>
  <c r="W22" i="57"/>
  <c r="J22" i="57"/>
  <c r="E22" i="57"/>
  <c r="B22" i="57"/>
  <c r="W21" i="57"/>
  <c r="J21" i="57"/>
  <c r="E21" i="57"/>
  <c r="B21" i="57"/>
  <c r="W20" i="57"/>
  <c r="J20" i="57"/>
  <c r="E20" i="57"/>
  <c r="B20" i="57"/>
  <c r="W19" i="57"/>
  <c r="J19" i="57"/>
  <c r="E19" i="57"/>
  <c r="B19" i="57"/>
  <c r="W18" i="57"/>
  <c r="J18" i="57"/>
  <c r="E18" i="57"/>
  <c r="B18" i="57"/>
  <c r="W17" i="57"/>
  <c r="K17" i="57"/>
  <c r="J17" i="57"/>
  <c r="I17" i="57"/>
  <c r="H17" i="57"/>
  <c r="T17" i="57" s="1"/>
  <c r="S17" i="57"/>
  <c r="V17" i="57" s="1"/>
  <c r="F17" i="57"/>
  <c r="G17" i="57" s="1"/>
  <c r="E17" i="57"/>
  <c r="B17" i="57"/>
  <c r="J16" i="57"/>
  <c r="E16" i="57"/>
  <c r="B16" i="57"/>
  <c r="J15" i="57"/>
  <c r="E15" i="57"/>
  <c r="B15" i="57"/>
  <c r="J14" i="57"/>
  <c r="E14" i="57"/>
  <c r="B14" i="57"/>
  <c r="J13" i="57"/>
  <c r="E13" i="57"/>
  <c r="B13" i="57"/>
  <c r="J12" i="57"/>
  <c r="E12" i="57"/>
  <c r="B12" i="57"/>
  <c r="J11" i="57"/>
  <c r="E11" i="57"/>
  <c r="B11" i="57"/>
  <c r="V10" i="57"/>
  <c r="K10" i="57"/>
  <c r="J10" i="57"/>
  <c r="I10" i="57"/>
  <c r="H10" i="57"/>
  <c r="F10" i="57"/>
  <c r="E10" i="57"/>
  <c r="D10" i="57"/>
  <c r="W10" i="57" s="1"/>
  <c r="B10" i="57"/>
  <c r="J9" i="57"/>
  <c r="E9" i="57"/>
  <c r="B9" i="57"/>
  <c r="J8" i="57"/>
  <c r="E8" i="57"/>
  <c r="B8" i="57"/>
  <c r="J7" i="57"/>
  <c r="E7" i="57"/>
  <c r="B7" i="57"/>
  <c r="J6" i="57"/>
  <c r="E6" i="57"/>
  <c r="B6" i="57"/>
  <c r="J5" i="57"/>
  <c r="E5" i="57"/>
  <c r="B5" i="57"/>
  <c r="J4" i="57"/>
  <c r="E4" i="57"/>
  <c r="B4" i="57"/>
  <c r="G93" i="48"/>
  <c r="G86" i="48"/>
  <c r="J79" i="48"/>
  <c r="G79" i="48"/>
  <c r="J76" i="48"/>
  <c r="G76" i="48"/>
  <c r="J73" i="48"/>
  <c r="G73" i="48"/>
  <c r="J68" i="48"/>
  <c r="G68" i="48"/>
  <c r="J66" i="48"/>
  <c r="G66" i="48"/>
  <c r="J65" i="48"/>
  <c r="G65" i="48"/>
  <c r="J62" i="48"/>
  <c r="G58" i="48"/>
  <c r="G51" i="48"/>
  <c r="G44" i="48"/>
  <c r="G41" i="48"/>
  <c r="G37" i="48"/>
  <c r="G30" i="48"/>
  <c r="J23" i="48"/>
  <c r="G23" i="48"/>
  <c r="J16" i="48"/>
  <c r="G16" i="48"/>
  <c r="G14" i="48"/>
  <c r="G11" i="48"/>
  <c r="B10" i="48"/>
  <c r="I4" i="57"/>
  <c r="H4" i="57"/>
  <c r="U4" i="57" s="1"/>
  <c r="I5" i="57"/>
  <c r="H5" i="57"/>
  <c r="T5" i="57"/>
  <c r="I6" i="57"/>
  <c r="H6" i="57"/>
  <c r="T6" i="57" s="1"/>
  <c r="I7" i="57"/>
  <c r="H7" i="57"/>
  <c r="S7" i="57" s="1"/>
  <c r="V7" i="57" s="1"/>
  <c r="I8" i="57"/>
  <c r="H8" i="57"/>
  <c r="S8" i="57"/>
  <c r="V8" i="57" s="1"/>
  <c r="T8" i="57"/>
  <c r="U8" i="57"/>
  <c r="I9" i="57"/>
  <c r="H9" i="57"/>
  <c r="S9" i="57"/>
  <c r="V9" i="57" s="1"/>
  <c r="I11" i="57"/>
  <c r="H11" i="57"/>
  <c r="T11" i="57" s="1"/>
  <c r="I12" i="57"/>
  <c r="H12" i="57"/>
  <c r="T12" i="57" s="1"/>
  <c r="I13" i="57"/>
  <c r="H13" i="57"/>
  <c r="S13" i="57"/>
  <c r="V13" i="57" s="1"/>
  <c r="I14" i="57"/>
  <c r="H14" i="57"/>
  <c r="T14" i="57" s="1"/>
  <c r="I15" i="57"/>
  <c r="H15" i="57"/>
  <c r="U15" i="57" s="1"/>
  <c r="S15" i="57"/>
  <c r="I16" i="57"/>
  <c r="H16" i="57"/>
  <c r="S16" i="57" s="1"/>
  <c r="U16" i="57"/>
  <c r="H18" i="57"/>
  <c r="S18" i="57" s="1"/>
  <c r="V18" i="57" s="1"/>
  <c r="I18" i="57"/>
  <c r="I19" i="57"/>
  <c r="H19" i="57"/>
  <c r="U19" i="57" s="1"/>
  <c r="H20" i="57"/>
  <c r="T20" i="57" s="1"/>
  <c r="I20" i="57"/>
  <c r="I21" i="57"/>
  <c r="H21" i="57"/>
  <c r="T21" i="57" s="1"/>
  <c r="H22" i="57"/>
  <c r="U22" i="57" s="1"/>
  <c r="I22" i="57"/>
  <c r="I23" i="57"/>
  <c r="H23" i="57"/>
  <c r="H25" i="57"/>
  <c r="S25" i="57" s="1"/>
  <c r="I25" i="57"/>
  <c r="I26" i="57"/>
  <c r="H26" i="57"/>
  <c r="U26" i="57" s="1"/>
  <c r="H27" i="57"/>
  <c r="S27" i="57"/>
  <c r="V27" i="57" s="1"/>
  <c r="I27" i="57"/>
  <c r="I28" i="57"/>
  <c r="H28" i="57"/>
  <c r="T28" i="57"/>
  <c r="H29" i="57"/>
  <c r="U29" i="57"/>
  <c r="I29" i="57"/>
  <c r="I30" i="57"/>
  <c r="H30" i="57"/>
  <c r="H32" i="57"/>
  <c r="T32" i="57" s="1"/>
  <c r="I32" i="57"/>
  <c r="I33" i="57"/>
  <c r="H33" i="57"/>
  <c r="T33" i="57" s="1"/>
  <c r="G25" i="48"/>
  <c r="D13" i="57"/>
  <c r="W13" i="57" s="1"/>
  <c r="D8" i="57"/>
  <c r="W8" i="57" s="1"/>
  <c r="D7" i="57"/>
  <c r="W7" i="57" s="1"/>
  <c r="D14" i="57"/>
  <c r="W14" i="57" s="1"/>
  <c r="D6" i="57"/>
  <c r="W6" i="57" s="1"/>
  <c r="D5" i="57"/>
  <c r="W5" i="57" s="1"/>
  <c r="D9" i="57"/>
  <c r="D15" i="57"/>
  <c r="D11" i="57"/>
  <c r="W11" i="57" s="1"/>
  <c r="D4" i="57"/>
  <c r="D66" i="57" s="1"/>
  <c r="D12" i="57"/>
  <c r="W12" i="57"/>
  <c r="D16" i="57"/>
  <c r="W16" i="57"/>
  <c r="J92" i="48"/>
  <c r="D94" i="48"/>
  <c r="G89" i="48"/>
  <c r="J82" i="48"/>
  <c r="G22" i="48"/>
  <c r="G31" i="48"/>
  <c r="G35" i="48"/>
  <c r="G33" i="48"/>
  <c r="S44" i="57"/>
  <c r="U63" i="57"/>
  <c r="D73" i="48"/>
  <c r="G83" i="48"/>
  <c r="D62" i="48"/>
  <c r="D16" i="48"/>
  <c r="G12" i="48"/>
  <c r="G19" i="48"/>
  <c r="G38" i="48"/>
  <c r="G29" i="48"/>
  <c r="G39" i="48"/>
  <c r="D29" i="48"/>
  <c r="G15" i="48"/>
  <c r="G24" i="48"/>
  <c r="J72" i="48"/>
  <c r="D14" i="48"/>
  <c r="D20" i="48"/>
  <c r="D31" i="48"/>
  <c r="D35" i="48"/>
  <c r="D43" i="48"/>
  <c r="D51" i="48"/>
  <c r="D59" i="48"/>
  <c r="D67" i="48"/>
  <c r="G13" i="48"/>
  <c r="J43" i="48"/>
  <c r="J45" i="48"/>
  <c r="J53" i="48"/>
  <c r="J55" i="48"/>
  <c r="J59" i="48"/>
  <c r="D75" i="48"/>
  <c r="D79" i="48"/>
  <c r="G40" i="48"/>
  <c r="G42" i="48"/>
  <c r="G46" i="48"/>
  <c r="G50" i="48"/>
  <c r="G52" i="48"/>
  <c r="G56" i="48"/>
  <c r="G60" i="48"/>
  <c r="G62" i="48"/>
  <c r="G64" i="48"/>
  <c r="G70" i="48"/>
  <c r="G72" i="48"/>
  <c r="G80" i="48"/>
  <c r="G82" i="48"/>
  <c r="G84" i="48"/>
  <c r="G92" i="48"/>
  <c r="G94" i="48"/>
  <c r="G28" i="48"/>
  <c r="J52" i="48"/>
  <c r="G21" i="48"/>
  <c r="G18" i="48"/>
  <c r="D83" i="48"/>
  <c r="D87" i="48"/>
  <c r="J32" i="48"/>
  <c r="J20" i="48"/>
  <c r="J63" i="48"/>
  <c r="J67" i="48"/>
  <c r="J71" i="48"/>
  <c r="J75" i="48"/>
  <c r="J81" i="48"/>
  <c r="J83" i="48"/>
  <c r="J85" i="48"/>
  <c r="J87" i="48"/>
  <c r="J89" i="48"/>
  <c r="D10" i="48"/>
  <c r="D24" i="48"/>
  <c r="D27" i="48"/>
  <c r="D30" i="48"/>
  <c r="D39" i="48"/>
  <c r="J40" i="48"/>
  <c r="D42" i="48"/>
  <c r="G43" i="48"/>
  <c r="D44" i="48"/>
  <c r="G45" i="48"/>
  <c r="D46" i="48"/>
  <c r="J46" i="48"/>
  <c r="G47" i="48"/>
  <c r="J50" i="48"/>
  <c r="G53" i="48"/>
  <c r="J54" i="48"/>
  <c r="G55" i="48"/>
  <c r="G57" i="48"/>
  <c r="G59" i="48"/>
  <c r="J60" i="48"/>
  <c r="G63" i="48"/>
  <c r="J64" i="48"/>
  <c r="G67" i="48"/>
  <c r="D68" i="48"/>
  <c r="G69" i="48"/>
  <c r="J70" i="48"/>
  <c r="G71" i="48"/>
  <c r="J74" i="48"/>
  <c r="G75" i="48"/>
  <c r="D76" i="48"/>
  <c r="G77" i="48"/>
  <c r="J78" i="48"/>
  <c r="G81" i="48"/>
  <c r="D84" i="48"/>
  <c r="J84" i="48"/>
  <c r="G85" i="48"/>
  <c r="G87" i="48"/>
  <c r="J88" i="48"/>
  <c r="J90" i="48"/>
  <c r="G91" i="48"/>
  <c r="J94" i="48"/>
  <c r="G90" i="48"/>
  <c r="J77" i="48"/>
  <c r="J47" i="48"/>
  <c r="J91" i="48"/>
  <c r="J61" i="48"/>
  <c r="G88" i="48"/>
  <c r="D89" i="48"/>
  <c r="J42" i="48"/>
  <c r="J48" i="48"/>
  <c r="G49" i="48"/>
  <c r="J56" i="48"/>
  <c r="G54" i="48"/>
  <c r="G74" i="48"/>
  <c r="G78" i="48"/>
  <c r="G61" i="48"/>
  <c r="G20" i="48"/>
  <c r="G36" i="48"/>
  <c r="J69" i="48"/>
  <c r="J57" i="48"/>
  <c r="J13" i="48"/>
  <c r="J15" i="48"/>
  <c r="G10" i="57"/>
  <c r="S53" i="57"/>
  <c r="U60" i="57"/>
  <c r="T50" i="57"/>
  <c r="J25" i="48"/>
  <c r="J27" i="48"/>
  <c r="J24" i="48"/>
  <c r="J39" i="48"/>
  <c r="G34" i="48"/>
  <c r="J36" i="48"/>
  <c r="J49" i="48"/>
  <c r="J29" i="48"/>
  <c r="G48" i="48"/>
  <c r="T62" i="57"/>
  <c r="J21" i="48"/>
  <c r="J17" i="48"/>
  <c r="J22" i="48"/>
  <c r="J28" i="48"/>
  <c r="J18" i="48"/>
  <c r="J26" i="48"/>
  <c r="J33" i="48"/>
  <c r="D13" i="48"/>
  <c r="G26" i="48"/>
  <c r="G27" i="48"/>
  <c r="G10" i="48"/>
  <c r="J12" i="48"/>
  <c r="J35" i="48"/>
  <c r="D11" i="48"/>
  <c r="J38" i="48"/>
  <c r="J19" i="48"/>
  <c r="G32" i="48"/>
  <c r="U54" i="57"/>
  <c r="S54" i="57"/>
  <c r="V54" i="57" s="1"/>
  <c r="S43" i="57"/>
  <c r="T43" i="57"/>
  <c r="V43" i="57"/>
  <c r="S30" i="57"/>
  <c r="V30" i="57" s="1"/>
  <c r="T30" i="57"/>
  <c r="U30" i="57"/>
  <c r="S39" i="57"/>
  <c r="U39" i="57"/>
  <c r="U59" i="57"/>
  <c r="T59" i="57"/>
  <c r="U7" i="57"/>
  <c r="T41" i="57"/>
  <c r="S58" i="57"/>
  <c r="V58" i="57" s="1"/>
  <c r="T39" i="57"/>
  <c r="J66" i="57"/>
  <c r="T37" i="57"/>
  <c r="S37" i="57"/>
  <c r="V37" i="57" s="1"/>
  <c r="T38" i="57"/>
  <c r="S65" i="57"/>
  <c r="V65" i="57"/>
  <c r="S12" i="57"/>
  <c r="U40" i="57"/>
  <c r="U38" i="57"/>
  <c r="T61" i="57"/>
  <c r="S5" i="57"/>
  <c r="T47" i="57"/>
  <c r="U47" i="57"/>
  <c r="U5" i="57"/>
  <c r="U33" i="57"/>
  <c r="U27" i="57"/>
  <c r="T22" i="57"/>
  <c r="U12" i="57"/>
  <c r="S57" i="57"/>
  <c r="U32" i="57"/>
  <c r="T7" i="57"/>
  <c r="T29" i="57"/>
  <c r="T34" i="57"/>
  <c r="U11" i="57"/>
  <c r="S20" i="57"/>
  <c r="U20" i="57"/>
  <c r="V20" i="57"/>
  <c r="U18" i="57"/>
  <c r="W15" i="57"/>
  <c r="U36" i="57"/>
  <c r="T15" i="57"/>
  <c r="S29" i="57"/>
  <c r="V29" i="57" s="1"/>
  <c r="S40" i="57"/>
  <c r="V40" i="57" s="1"/>
  <c r="F43" i="57"/>
  <c r="G43" i="57" s="1"/>
  <c r="F63" i="57"/>
  <c r="G63" i="57" s="1"/>
  <c r="F65" i="57"/>
  <c r="G65" i="57" s="1"/>
  <c r="F35" i="57"/>
  <c r="G35" i="57" s="1"/>
  <c r="F58" i="57"/>
  <c r="G58" i="57" s="1"/>
  <c r="F23" i="57"/>
  <c r="G23" i="57" s="1"/>
  <c r="F7" i="57"/>
  <c r="G7" i="57" s="1"/>
  <c r="F25" i="57"/>
  <c r="G25" i="57" s="1"/>
  <c r="F6" i="57"/>
  <c r="G6" i="57" s="1"/>
  <c r="F14" i="57"/>
  <c r="F22" i="57"/>
  <c r="G22" i="57" s="1"/>
  <c r="F61" i="57"/>
  <c r="G61" i="57" s="1"/>
  <c r="F11" i="57"/>
  <c r="G11" i="57" s="1"/>
  <c r="F32" i="57"/>
  <c r="G32" i="57" s="1"/>
  <c r="F36" i="57"/>
  <c r="G36" i="57" s="1"/>
  <c r="F19" i="57"/>
  <c r="G19" i="57" s="1"/>
  <c r="F26" i="57"/>
  <c r="G26" i="57" s="1"/>
  <c r="F46" i="57"/>
  <c r="G46" i="57" s="1"/>
  <c r="F48" i="57"/>
  <c r="G48" i="57" s="1"/>
  <c r="F53" i="57"/>
  <c r="G53" i="57" s="1"/>
  <c r="F44" i="57"/>
  <c r="G44" i="57" s="1"/>
  <c r="F42" i="57"/>
  <c r="G42" i="57" s="1"/>
  <c r="F50" i="57"/>
  <c r="G50" i="57" s="1"/>
  <c r="F34" i="57"/>
  <c r="G34" i="57" s="1"/>
  <c r="F56" i="57"/>
  <c r="G56" i="57" s="1"/>
  <c r="F4" i="57"/>
  <c r="F39" i="57"/>
  <c r="G39" i="57" s="1"/>
  <c r="F12" i="57"/>
  <c r="G12" i="57" s="1"/>
  <c r="F8" i="57"/>
  <c r="G8" i="57" s="1"/>
  <c r="F9" i="57"/>
  <c r="G9" i="57" s="1"/>
  <c r="F15" i="57"/>
  <c r="G15" i="57" s="1"/>
  <c r="F41" i="57"/>
  <c r="G41" i="57" s="1"/>
  <c r="F49" i="57"/>
  <c r="G49" i="57" s="1"/>
  <c r="F30" i="57"/>
  <c r="G30" i="57" s="1"/>
  <c r="F28" i="57"/>
  <c r="G28" i="57" s="1"/>
  <c r="F64" i="57"/>
  <c r="G64" i="57" s="1"/>
  <c r="F40" i="57"/>
  <c r="G40" i="57" s="1"/>
  <c r="F33" i="57"/>
  <c r="G33" i="57" s="1"/>
  <c r="F20" i="57"/>
  <c r="G20" i="57" s="1"/>
  <c r="F37" i="57"/>
  <c r="G37" i="57" s="1"/>
  <c r="F54" i="57"/>
  <c r="G54" i="57" s="1"/>
  <c r="F62" i="57"/>
  <c r="G62" i="57" s="1"/>
  <c r="F5" i="57"/>
  <c r="G5" i="57" s="1"/>
  <c r="F18" i="57"/>
  <c r="G18" i="57" s="1"/>
  <c r="F27" i="57"/>
  <c r="G27" i="57" s="1"/>
  <c r="F57" i="57"/>
  <c r="G57" i="57" s="1"/>
  <c r="F60" i="57"/>
  <c r="G60" i="57" s="1"/>
  <c r="F16" i="57"/>
  <c r="G16" i="57" s="1"/>
  <c r="F29" i="57"/>
  <c r="G29" i="57" s="1"/>
  <c r="F21" i="57"/>
  <c r="G21" i="57" s="1"/>
  <c r="F51" i="57"/>
  <c r="G51" i="57" s="1"/>
  <c r="F13" i="57"/>
  <c r="G13" i="57" s="1"/>
  <c r="F55" i="57"/>
  <c r="G55" i="57" s="1"/>
  <c r="F47" i="57"/>
  <c r="G47" i="57" s="1"/>
  <c r="K35" i="57"/>
  <c r="K40" i="57"/>
  <c r="K42" i="57"/>
  <c r="K25" i="57"/>
  <c r="K11" i="57"/>
  <c r="K56" i="57"/>
  <c r="K61" i="57"/>
  <c r="K12" i="57"/>
  <c r="K20" i="57"/>
  <c r="K26" i="57"/>
  <c r="K46" i="57"/>
  <c r="K49" i="57"/>
  <c r="K63" i="57"/>
  <c r="K58" i="57"/>
  <c r="K54" i="57"/>
  <c r="K14" i="57"/>
  <c r="K64" i="57"/>
  <c r="K4" i="57"/>
  <c r="K66" i="57" s="1"/>
  <c r="K16" i="57"/>
  <c r="K5" i="57"/>
  <c r="K6" i="57"/>
  <c r="K7" i="57"/>
  <c r="K8" i="57"/>
  <c r="K9" i="57"/>
  <c r="K13" i="57"/>
  <c r="K15" i="57"/>
  <c r="K18" i="57"/>
  <c r="K19" i="57"/>
  <c r="K21" i="57"/>
  <c r="K22" i="57"/>
  <c r="K23" i="57"/>
  <c r="K27" i="57"/>
  <c r="K28" i="57"/>
  <c r="K29" i="57"/>
  <c r="K30" i="57"/>
  <c r="K32" i="57"/>
  <c r="K33" i="57"/>
  <c r="K34" i="57"/>
  <c r="K36" i="57"/>
  <c r="K37" i="57"/>
  <c r="K39" i="57"/>
  <c r="K41" i="57"/>
  <c r="K43" i="57"/>
  <c r="K44" i="57"/>
  <c r="K47" i="57"/>
  <c r="K48" i="57"/>
  <c r="K50" i="57"/>
  <c r="K51" i="57"/>
  <c r="K53" i="57"/>
  <c r="K55" i="57"/>
  <c r="K57" i="57"/>
  <c r="K60" i="57"/>
  <c r="K62" i="57"/>
  <c r="K65" i="57"/>
  <c r="J51" i="54"/>
  <c r="J49" i="54"/>
  <c r="J42" i="54"/>
  <c r="J33" i="54"/>
  <c r="J19" i="54"/>
  <c r="J17" i="54"/>
  <c r="J54" i="54"/>
  <c r="J45" i="54"/>
  <c r="J31" i="54"/>
  <c r="J29" i="54"/>
  <c r="J22" i="54"/>
  <c r="J15" i="54"/>
  <c r="J39" i="54"/>
  <c r="J37" i="54"/>
  <c r="J30" i="54"/>
  <c r="J21" i="54"/>
  <c r="J7" i="54"/>
  <c r="K7" i="54" s="1"/>
  <c r="D124" i="48"/>
  <c r="D121" i="48"/>
  <c r="D110" i="48"/>
  <c r="L180" i="48"/>
  <c r="L164" i="48"/>
  <c r="L144" i="48"/>
  <c r="G144" i="48"/>
  <c r="G123" i="48"/>
  <c r="L123" i="48"/>
  <c r="L120" i="48"/>
  <c r="G120" i="48"/>
  <c r="D145" i="48"/>
  <c r="D135" i="48"/>
  <c r="D107" i="48"/>
  <c r="L172" i="48"/>
  <c r="L156" i="48"/>
  <c r="L176" i="48"/>
  <c r="L160" i="48"/>
  <c r="L148" i="48"/>
  <c r="G148" i="48"/>
  <c r="L140" i="48"/>
  <c r="L132" i="48"/>
  <c r="G127" i="48"/>
  <c r="L127" i="48"/>
  <c r="L124" i="48"/>
  <c r="L116" i="48"/>
  <c r="G116" i="48"/>
  <c r="L108" i="48"/>
  <c r="L93" i="48"/>
  <c r="L85" i="48"/>
  <c r="L77" i="48"/>
  <c r="L69" i="48"/>
  <c r="L53" i="48"/>
  <c r="L61" i="48"/>
  <c r="L97" i="48"/>
  <c r="L101" i="48"/>
  <c r="G99" i="48"/>
  <c r="G95" i="48"/>
  <c r="V15" i="57"/>
  <c r="S4" i="57"/>
  <c r="S22" i="57"/>
  <c r="V22" i="57" s="1"/>
  <c r="V39" i="57"/>
  <c r="I66" i="57"/>
  <c r="S51" i="57"/>
  <c r="T51" i="57"/>
  <c r="V51" i="57"/>
  <c r="S46" i="57"/>
  <c r="V46" i="57" s="1"/>
  <c r="T46" i="57"/>
  <c r="U49" i="57"/>
  <c r="V38" i="57"/>
  <c r="V47" i="57"/>
  <c r="T16" i="57"/>
  <c r="V16" i="57"/>
  <c r="U24" i="57"/>
  <c r="W9" i="57"/>
  <c r="T55" i="57"/>
  <c r="S33" i="57"/>
  <c r="V33" i="57" s="1"/>
  <c r="T4" i="57"/>
  <c r="S55" i="57"/>
  <c r="V55" i="57" s="1"/>
  <c r="T42" i="57"/>
  <c r="V48" i="57"/>
  <c r="U25" i="57"/>
  <c r="T31" i="57"/>
  <c r="V59" i="57"/>
  <c r="U62" i="57"/>
  <c r="U41" i="57"/>
  <c r="V12" i="57"/>
  <c r="V5" i="57"/>
  <c r="T52" i="57"/>
  <c r="T64" i="57"/>
  <c r="T27" i="57"/>
  <c r="U28" i="57"/>
  <c r="T36" i="57"/>
  <c r="U34" i="57"/>
  <c r="U14" i="57"/>
  <c r="T18" i="57"/>
  <c r="S11" i="57"/>
  <c r="V11" i="57"/>
  <c r="U64" i="57"/>
  <c r="S60" i="57"/>
  <c r="V60" i="57" s="1"/>
  <c r="T13" i="57"/>
  <c r="U13" i="57"/>
  <c r="S35" i="57"/>
  <c r="V35" i="57" s="1"/>
  <c r="T53" i="57"/>
  <c r="V53" i="57"/>
  <c r="S28" i="57"/>
  <c r="V28" i="57" s="1"/>
  <c r="T56" i="57"/>
  <c r="T25" i="57"/>
  <c r="V25" i="57"/>
  <c r="S45" i="57"/>
  <c r="V45" i="57" s="1"/>
  <c r="S50" i="57"/>
  <c r="V50" i="57" s="1"/>
  <c r="T57" i="57"/>
  <c r="V57" i="57"/>
  <c r="T44" i="57"/>
  <c r="V44" i="57"/>
  <c r="W4" i="57"/>
  <c r="U35" i="57"/>
  <c r="U56" i="57"/>
  <c r="S63" i="57"/>
  <c r="V63" i="57"/>
  <c r="V4" i="57"/>
  <c r="V64" i="57"/>
  <c r="V56" i="57"/>
  <c r="U23" i="57" l="1"/>
  <c r="T23" i="57"/>
  <c r="S42" i="57"/>
  <c r="V42" i="57" s="1"/>
  <c r="U42" i="57"/>
  <c r="U21" i="57"/>
  <c r="T19" i="57"/>
  <c r="S32" i="57"/>
  <c r="V32" i="57" s="1"/>
  <c r="S21" i="57"/>
  <c r="V21" i="57" s="1"/>
  <c r="U45" i="57"/>
  <c r="U6" i="57"/>
  <c r="S52" i="57"/>
  <c r="V52" i="57" s="1"/>
  <c r="U48" i="57"/>
  <c r="S31" i="57"/>
  <c r="V31" i="57" s="1"/>
  <c r="S26" i="57"/>
  <c r="V26" i="57" s="1"/>
  <c r="G4" i="57"/>
  <c r="G14" i="57"/>
  <c r="S14" i="57"/>
  <c r="V14" i="57" s="1"/>
  <c r="S49" i="57"/>
  <c r="V49" i="57" s="1"/>
  <c r="S6" i="57"/>
  <c r="V6" i="57" s="1"/>
  <c r="S19" i="57"/>
  <c r="V19" i="57" s="1"/>
  <c r="S23" i="57"/>
  <c r="V23" i="57" s="1"/>
  <c r="U58" i="57"/>
  <c r="T26" i="57"/>
  <c r="S24" i="57"/>
  <c r="V24" i="57" s="1"/>
  <c r="U61" i="57"/>
  <c r="U9" i="57"/>
  <c r="T9" i="57"/>
  <c r="T48" i="57"/>
  <c r="T65" i="57"/>
  <c r="U65" i="57"/>
  <c r="U17" i="57"/>
  <c r="L48" i="48"/>
  <c r="D130" i="48"/>
  <c r="L121" i="48"/>
  <c r="L87" i="48"/>
  <c r="L68" i="48"/>
  <c r="L59" i="48"/>
  <c r="L52" i="48"/>
  <c r="L50" i="48"/>
  <c r="L49" i="48"/>
  <c r="L16" i="48"/>
  <c r="D96" i="48"/>
  <c r="W66" i="57"/>
  <c r="D171" i="48"/>
  <c r="D118" i="48"/>
  <c r="D102" i="48"/>
  <c r="D143" i="48"/>
  <c r="D139" i="48"/>
  <c r="J121" i="48"/>
  <c r="L155" i="48"/>
  <c r="D184" i="48"/>
  <c r="D183" i="48"/>
  <c r="D172" i="48"/>
  <c r="D157" i="48"/>
  <c r="D153" i="48"/>
  <c r="D134" i="48"/>
  <c r="D132" i="48"/>
  <c r="D131" i="48"/>
  <c r="D113" i="48"/>
  <c r="L175" i="48"/>
  <c r="L166" i="48"/>
  <c r="L161" i="48"/>
  <c r="L158" i="48"/>
  <c r="L157" i="48"/>
  <c r="L103" i="48"/>
  <c r="L91" i="48"/>
  <c r="L89" i="48"/>
  <c r="L88" i="48"/>
  <c r="L32" i="48"/>
  <c r="L24" i="48"/>
  <c r="L20" i="48"/>
  <c r="L18" i="48"/>
  <c r="L17" i="48"/>
  <c r="D100" i="48"/>
  <c r="D98" i="48"/>
  <c r="D97" i="48"/>
  <c r="D182" i="48"/>
  <c r="D180" i="48"/>
  <c r="D179" i="48"/>
  <c r="J166" i="48"/>
  <c r="J158" i="48"/>
  <c r="D158" i="48"/>
  <c r="D146" i="48"/>
  <c r="D129" i="48"/>
  <c r="D125" i="48"/>
  <c r="D120" i="48"/>
  <c r="D119" i="48"/>
  <c r="D115" i="48"/>
  <c r="D114" i="48"/>
  <c r="L185" i="48"/>
  <c r="L181" i="48"/>
  <c r="L178" i="48"/>
  <c r="L177" i="48"/>
  <c r="L147" i="48"/>
  <c r="L142" i="48"/>
  <c r="L138" i="48"/>
  <c r="L137" i="48"/>
  <c r="L111" i="48"/>
  <c r="L106" i="48"/>
  <c r="L104" i="48"/>
  <c r="L78" i="48"/>
  <c r="L73" i="48"/>
  <c r="L71" i="48"/>
  <c r="L70" i="48"/>
  <c r="L40" i="48"/>
  <c r="L36" i="48"/>
  <c r="L34" i="48"/>
  <c r="L33" i="48"/>
  <c r="D176" i="48"/>
  <c r="D174" i="48"/>
  <c r="D173" i="48"/>
  <c r="D167" i="48"/>
  <c r="D165" i="48"/>
  <c r="D162" i="48"/>
  <c r="D160" i="48"/>
  <c r="D159" i="48"/>
  <c r="D150" i="48"/>
  <c r="D148" i="48"/>
  <c r="D147" i="48"/>
  <c r="D106" i="48"/>
  <c r="D104" i="48"/>
  <c r="D103" i="48"/>
  <c r="L170" i="48"/>
  <c r="L168" i="48"/>
  <c r="L167" i="48"/>
  <c r="L151" i="48"/>
  <c r="L149" i="48"/>
  <c r="L133" i="48"/>
  <c r="L131" i="48"/>
  <c r="L130" i="48"/>
  <c r="L129" i="48"/>
  <c r="L117" i="48"/>
  <c r="L114" i="48"/>
  <c r="L112" i="48"/>
  <c r="L82" i="48"/>
  <c r="L80" i="48"/>
  <c r="L79" i="48"/>
  <c r="L64" i="48"/>
  <c r="L62" i="48"/>
  <c r="L60" i="48"/>
  <c r="L44" i="48"/>
  <c r="L42" i="48"/>
  <c r="L41" i="48"/>
  <c r="L28" i="48"/>
  <c r="L26" i="48"/>
  <c r="L25" i="48"/>
  <c r="L12" i="48"/>
  <c r="L10" i="48"/>
  <c r="D185" i="48"/>
  <c r="J181" i="48"/>
  <c r="D181" i="48"/>
  <c r="J177" i="48"/>
  <c r="D178" i="48"/>
  <c r="D177" i="48"/>
  <c r="J170" i="48"/>
  <c r="D169" i="48"/>
  <c r="D168" i="48"/>
  <c r="J161" i="48"/>
  <c r="D164" i="48"/>
  <c r="D163" i="48"/>
  <c r="D155" i="48"/>
  <c r="D154" i="48"/>
  <c r="J137" i="48"/>
  <c r="D141" i="48"/>
  <c r="D140" i="48"/>
  <c r="J133" i="48"/>
  <c r="J130" i="48"/>
  <c r="D136" i="48"/>
  <c r="D127" i="48"/>
  <c r="D126" i="48"/>
  <c r="J117" i="48"/>
  <c r="D116" i="48"/>
  <c r="J114" i="48"/>
  <c r="D111" i="48"/>
  <c r="D109" i="48"/>
  <c r="D108" i="48"/>
  <c r="L183" i="48"/>
  <c r="L182" i="48"/>
  <c r="L173" i="48"/>
  <c r="L171" i="48"/>
  <c r="L163" i="48"/>
  <c r="L162" i="48"/>
  <c r="L153" i="48"/>
  <c r="L152" i="48"/>
  <c r="L145" i="48"/>
  <c r="L143" i="48"/>
  <c r="L135" i="48"/>
  <c r="L134" i="48"/>
  <c r="L128" i="48"/>
  <c r="L126" i="48"/>
  <c r="L125" i="48"/>
  <c r="L107" i="48"/>
  <c r="L94" i="48"/>
  <c r="L92" i="48"/>
  <c r="L84" i="48"/>
  <c r="L83" i="48"/>
  <c r="L75" i="48"/>
  <c r="L74" i="48"/>
  <c r="L66" i="48"/>
  <c r="L65" i="48"/>
  <c r="L57" i="48"/>
  <c r="L56" i="48"/>
  <c r="L55" i="48"/>
  <c r="L54" i="48"/>
  <c r="L46" i="48"/>
  <c r="L45" i="48"/>
  <c r="L38" i="48"/>
  <c r="L37" i="48"/>
  <c r="L30" i="48"/>
  <c r="L29" i="48"/>
  <c r="L22" i="48"/>
  <c r="L21" i="48"/>
  <c r="L14" i="48"/>
  <c r="L13" i="48"/>
  <c r="D101" i="48"/>
  <c r="L98" i="48"/>
  <c r="J98" i="48"/>
  <c r="D175" i="48"/>
  <c r="D170" i="48"/>
  <c r="D166" i="48"/>
  <c r="D161" i="48"/>
  <c r="D156" i="48"/>
  <c r="D151" i="48"/>
  <c r="D149" i="48"/>
  <c r="D144" i="48"/>
  <c r="D142" i="48"/>
  <c r="D137" i="48"/>
  <c r="D133" i="48"/>
  <c r="D128" i="48"/>
  <c r="D123" i="48"/>
  <c r="D122" i="48"/>
  <c r="D117" i="48"/>
  <c r="D112" i="48"/>
  <c r="D105" i="48"/>
  <c r="L184" i="48"/>
  <c r="L179" i="48"/>
  <c r="L174" i="48"/>
  <c r="L169" i="48"/>
  <c r="L165" i="48"/>
  <c r="L159" i="48"/>
  <c r="L154" i="48"/>
  <c r="L150" i="48"/>
  <c r="L146" i="48"/>
  <c r="L139" i="48"/>
  <c r="L136" i="48"/>
  <c r="L122" i="48"/>
  <c r="L119" i="48"/>
  <c r="L118" i="48"/>
  <c r="L115" i="48"/>
  <c r="L110" i="48"/>
  <c r="L109" i="48"/>
  <c r="L105" i="48"/>
  <c r="J104" i="48"/>
  <c r="L102" i="48"/>
  <c r="L90" i="48"/>
  <c r="L86" i="48"/>
  <c r="L81" i="48"/>
  <c r="L76" i="48"/>
  <c r="L72" i="48"/>
  <c r="L67" i="48"/>
  <c r="L63" i="48"/>
  <c r="L58" i="48"/>
  <c r="L96" i="48"/>
  <c r="L95" i="48"/>
  <c r="J95" i="48"/>
  <c r="G13" i="54"/>
  <c r="J13" i="54" s="1"/>
  <c r="L51" i="48"/>
  <c r="L47" i="48"/>
  <c r="L43" i="48"/>
  <c r="L39" i="48"/>
  <c r="L35" i="48"/>
  <c r="L31" i="48"/>
  <c r="L27" i="48"/>
  <c r="L23" i="48"/>
  <c r="L19" i="48"/>
  <c r="L15" i="48"/>
  <c r="L11" i="48"/>
  <c r="L99" i="48"/>
  <c r="D99" i="48"/>
  <c r="D95" i="48"/>
  <c r="G10" i="54"/>
  <c r="J10" i="54" s="1"/>
  <c r="G66" i="57"/>
  <c r="M77" i="48"/>
  <c r="M71" i="48"/>
  <c r="J184" i="48"/>
  <c r="J182" i="48"/>
  <c r="J179" i="48"/>
  <c r="J174" i="48"/>
  <c r="J171" i="48"/>
  <c r="J169" i="48"/>
  <c r="J167" i="48"/>
  <c r="J165" i="48"/>
  <c r="J162" i="48"/>
  <c r="J157" i="48"/>
  <c r="J146" i="48"/>
  <c r="G150" i="48"/>
  <c r="J134" i="48"/>
  <c r="J126" i="48"/>
  <c r="J115" i="48"/>
  <c r="L141" i="48"/>
  <c r="L113" i="48"/>
  <c r="L100" i="48"/>
  <c r="J99" i="48"/>
  <c r="G12" i="54" l="1"/>
  <c r="J12" i="54" s="1"/>
  <c r="G9" i="54"/>
  <c r="J9" i="54" s="1"/>
  <c r="M70" i="48"/>
  <c r="N66" i="48"/>
  <c r="M89" i="48"/>
  <c r="N77" i="48"/>
  <c r="N95" i="48"/>
  <c r="M95" i="48"/>
  <c r="N64" i="48"/>
  <c r="M78" i="48"/>
  <c r="M90" i="48"/>
  <c r="M64" i="48"/>
  <c r="N16" i="48"/>
  <c r="M97" i="48"/>
  <c r="N68" i="48"/>
  <c r="N65" i="48"/>
  <c r="M83" i="48"/>
  <c r="M86" i="48"/>
  <c r="N70" i="48"/>
  <c r="N91" i="48"/>
  <c r="N88" i="48"/>
  <c r="M82" i="48"/>
  <c r="M10" i="48"/>
  <c r="N10" i="48"/>
  <c r="N99" i="48"/>
  <c r="N98" i="48"/>
  <c r="N97" i="48"/>
  <c r="N78" i="48"/>
  <c r="N92" i="48"/>
  <c r="N93" i="48"/>
  <c r="N83" i="48"/>
  <c r="N63" i="48"/>
  <c r="M76" i="48"/>
  <c r="M85" i="48"/>
  <c r="M80" i="48"/>
  <c r="M74" i="48"/>
  <c r="N84" i="48"/>
  <c r="M94" i="48"/>
  <c r="M67" i="48"/>
  <c r="M65" i="48"/>
  <c r="N62" i="48"/>
  <c r="M92" i="48"/>
  <c r="N94" i="48"/>
  <c r="G11" i="54"/>
  <c r="J11" i="54" s="1"/>
  <c r="G8" i="54"/>
  <c r="J8" i="54" s="1"/>
  <c r="K8" i="54" s="1"/>
  <c r="K9" i="54" s="1"/>
  <c r="K10" i="54" s="1"/>
  <c r="K11" i="54" s="1"/>
  <c r="K12" i="54" s="1"/>
  <c r="K13" i="54" s="1"/>
  <c r="K14" i="54" s="1"/>
  <c r="K15" i="54" s="1"/>
  <c r="K16" i="54" s="1"/>
  <c r="K17" i="54" s="1"/>
  <c r="K18" i="54" s="1"/>
  <c r="K19" i="54" s="1"/>
  <c r="K20" i="54" s="1"/>
  <c r="K21" i="54" s="1"/>
  <c r="K22" i="54" s="1"/>
  <c r="K23" i="54" s="1"/>
  <c r="K24" i="54" s="1"/>
  <c r="K25" i="54" s="1"/>
  <c r="K26" i="54" s="1"/>
  <c r="K27" i="54" s="1"/>
  <c r="K28" i="54" s="1"/>
  <c r="K29" i="54" s="1"/>
  <c r="K30" i="54" s="1"/>
  <c r="K31" i="54" s="1"/>
  <c r="K32" i="54" s="1"/>
  <c r="K33" i="54" s="1"/>
  <c r="K34" i="54" s="1"/>
  <c r="K35" i="54" s="1"/>
  <c r="K36" i="54" s="1"/>
  <c r="K37" i="54" s="1"/>
  <c r="K38" i="54" s="1"/>
  <c r="K39" i="54" s="1"/>
  <c r="K40" i="54" s="1"/>
  <c r="K41" i="54" s="1"/>
  <c r="K42" i="54" s="1"/>
  <c r="K43" i="54" s="1"/>
  <c r="K44" i="54" s="1"/>
  <c r="K45" i="54" s="1"/>
  <c r="K46" i="54" s="1"/>
  <c r="K47" i="54" s="1"/>
  <c r="K48" i="54" s="1"/>
  <c r="K49" i="54" s="1"/>
  <c r="K50" i="54" s="1"/>
  <c r="K51" i="54" s="1"/>
  <c r="K52" i="54" s="1"/>
  <c r="K53" i="54" s="1"/>
  <c r="K54" i="54" s="1"/>
  <c r="N20" i="48"/>
  <c r="N17" i="48"/>
  <c r="M44" i="48"/>
  <c r="M18" i="48"/>
  <c r="N44" i="48"/>
  <c r="M40" i="48"/>
  <c r="N50" i="48"/>
  <c r="N38" i="48"/>
  <c r="M36" i="48"/>
  <c r="N40" i="48"/>
  <c r="N22" i="48"/>
  <c r="N12" i="48"/>
  <c r="N43" i="48"/>
  <c r="N32" i="48"/>
  <c r="N42" i="48"/>
  <c r="M12" i="48"/>
  <c r="M29" i="48"/>
  <c r="M22" i="48"/>
  <c r="N26" i="48"/>
  <c r="M26" i="48"/>
  <c r="N33" i="48"/>
  <c r="M39" i="48"/>
  <c r="M49" i="48"/>
  <c r="M41" i="48"/>
  <c r="M17" i="48"/>
  <c r="N19" i="48"/>
  <c r="M28" i="48"/>
  <c r="N15" i="48"/>
  <c r="M31" i="48"/>
  <c r="M47" i="48"/>
  <c r="N52" i="48"/>
  <c r="N39" i="48"/>
  <c r="N29" i="48"/>
  <c r="N49" i="48"/>
  <c r="M48" i="48"/>
  <c r="M52" i="48"/>
  <c r="M23" i="48"/>
  <c r="M43" i="48"/>
  <c r="M32" i="48"/>
  <c r="M19" i="48"/>
  <c r="N96" i="48"/>
  <c r="M68" i="48"/>
  <c r="N53" i="48"/>
  <c r="M60" i="48"/>
  <c r="N81" i="48"/>
  <c r="M87" i="48"/>
  <c r="M91" i="48"/>
  <c r="M53" i="48"/>
  <c r="M88" i="48"/>
  <c r="N87" i="48"/>
  <c r="M79" i="48"/>
  <c r="N54" i="48"/>
  <c r="N76" i="48"/>
  <c r="M55" i="48"/>
  <c r="N57" i="48"/>
  <c r="M93" i="48"/>
  <c r="N71" i="48"/>
  <c r="N80" i="48"/>
  <c r="M84" i="48"/>
  <c r="N69" i="48"/>
  <c r="M69" i="48"/>
  <c r="M59" i="48"/>
  <c r="M56" i="48"/>
  <c r="N85" i="48"/>
  <c r="M81" i="48"/>
  <c r="N59" i="48"/>
  <c r="M11" i="48"/>
  <c r="N11" i="48"/>
  <c r="N13" i="48"/>
  <c r="M34" i="48"/>
  <c r="M37" i="48"/>
  <c r="N48" i="48"/>
  <c r="N37" i="48"/>
  <c r="M15" i="48"/>
  <c r="N41" i="48"/>
  <c r="N34" i="48"/>
  <c r="M13" i="48"/>
  <c r="M14" i="48"/>
  <c r="N30" i="48"/>
  <c r="M38" i="48"/>
  <c r="M46" i="48"/>
  <c r="N25" i="48"/>
  <c r="N27" i="48"/>
  <c r="M16" i="48"/>
  <c r="M45" i="48"/>
  <c r="M20" i="48"/>
  <c r="M30" i="48"/>
  <c r="N18" i="48"/>
  <c r="M33" i="48"/>
  <c r="M98" i="48"/>
  <c r="M96" i="48"/>
  <c r="M99" i="48"/>
  <c r="N75" i="48"/>
  <c r="N82" i="48"/>
  <c r="N90" i="48"/>
  <c r="N89" i="48"/>
  <c r="N79" i="48"/>
  <c r="N56" i="48"/>
  <c r="M62" i="48"/>
  <c r="N86" i="48"/>
  <c r="N55" i="48"/>
  <c r="N58" i="48"/>
  <c r="M66" i="48"/>
  <c r="M73" i="48"/>
  <c r="M75" i="48"/>
  <c r="N46" i="48"/>
  <c r="N36" i="48"/>
  <c r="M50" i="48"/>
  <c r="M51" i="48"/>
  <c r="M42" i="48"/>
  <c r="N35" i="48"/>
  <c r="N31" i="48"/>
  <c r="N28" i="48"/>
  <c r="N24" i="48"/>
  <c r="M24" i="48"/>
  <c r="M35" i="48"/>
  <c r="N21" i="48"/>
  <c r="M27" i="48"/>
  <c r="N23" i="48"/>
  <c r="N47" i="48"/>
  <c r="N14" i="48"/>
  <c r="N51" i="48"/>
  <c r="M25" i="48"/>
  <c r="N45" i="48"/>
  <c r="M21" i="48"/>
  <c r="M72" i="48"/>
  <c r="N61" i="48"/>
  <c r="M57" i="48"/>
  <c r="M58" i="48"/>
  <c r="N74" i="48"/>
  <c r="M61" i="48"/>
  <c r="N60" i="48"/>
  <c r="M63" i="48"/>
  <c r="M54" i="48"/>
  <c r="N67" i="48"/>
  <c r="N73" i="48"/>
  <c r="N72" i="48"/>
  <c r="N115" i="48"/>
  <c r="M128" i="48"/>
  <c r="M138" i="48"/>
  <c r="M150" i="48"/>
  <c r="N154" i="48"/>
  <c r="M167" i="48"/>
  <c r="M178" i="48"/>
  <c r="N100" i="48"/>
  <c r="M107" i="48"/>
  <c r="M113" i="48"/>
  <c r="M116" i="48"/>
  <c r="M129" i="48"/>
  <c r="N133" i="48"/>
  <c r="M146" i="48"/>
  <c r="N151" i="48"/>
  <c r="N162" i="48"/>
  <c r="M175" i="48"/>
  <c r="M114" i="48"/>
  <c r="N121" i="48"/>
  <c r="M131" i="48"/>
  <c r="N139" i="48"/>
  <c r="M155" i="48"/>
  <c r="M162" i="48"/>
  <c r="M169" i="48"/>
  <c r="M176" i="48"/>
  <c r="M180" i="48"/>
  <c r="M184" i="48"/>
  <c r="M104" i="48"/>
  <c r="N108" i="48"/>
  <c r="M115" i="48"/>
  <c r="N122" i="48"/>
  <c r="N131" i="48"/>
  <c r="N140" i="48"/>
  <c r="M152" i="48"/>
  <c r="M159" i="48"/>
  <c r="M166" i="48"/>
  <c r="M173" i="48"/>
  <c r="N179" i="48"/>
  <c r="N183" i="48"/>
  <c r="M133" i="48"/>
  <c r="N127" i="48"/>
  <c r="N130" i="48"/>
  <c r="N113" i="48"/>
  <c r="M100" i="48"/>
  <c r="M106" i="48"/>
  <c r="M111" i="48"/>
  <c r="N118" i="48"/>
  <c r="M134" i="48"/>
  <c r="N142" i="48"/>
  <c r="M153" i="48"/>
  <c r="M164" i="48"/>
  <c r="N168" i="48"/>
  <c r="N119" i="48"/>
  <c r="M130" i="48"/>
  <c r="N138" i="48"/>
  <c r="N150" i="48"/>
  <c r="M161" i="48"/>
  <c r="N165" i="48"/>
  <c r="N176" i="48"/>
  <c r="M103" i="48"/>
  <c r="N107" i="48"/>
  <c r="M117" i="48"/>
  <c r="N124" i="48"/>
  <c r="N135" i="48"/>
  <c r="N146" i="48"/>
  <c r="N156" i="48"/>
  <c r="N163" i="48"/>
  <c r="N170" i="48"/>
  <c r="N177" i="48"/>
  <c r="M182" i="48"/>
  <c r="M118" i="48"/>
  <c r="N125" i="48"/>
  <c r="M137" i="48"/>
  <c r="M149" i="48"/>
  <c r="N153" i="48"/>
  <c r="N160" i="48"/>
  <c r="N167" i="48"/>
  <c r="N174" i="48"/>
  <c r="N181" i="48"/>
  <c r="N185" i="48"/>
  <c r="N148" i="48"/>
  <c r="N109" i="48"/>
  <c r="N144" i="48"/>
  <c r="M112" i="48"/>
  <c r="N134" i="48"/>
  <c r="M119" i="48"/>
  <c r="N141" i="48"/>
  <c r="N102" i="48"/>
  <c r="N110" i="48"/>
  <c r="M123" i="48"/>
  <c r="N132" i="48"/>
  <c r="M145" i="48"/>
  <c r="M157" i="48"/>
  <c r="N161" i="48"/>
  <c r="M174" i="48"/>
  <c r="M101" i="48"/>
  <c r="N105" i="48"/>
  <c r="M121" i="48"/>
  <c r="N128" i="48"/>
  <c r="M139" i="48"/>
  <c r="N145" i="48"/>
  <c r="N155" i="48"/>
  <c r="M168" i="48"/>
  <c r="N172" i="48"/>
  <c r="N101" i="48"/>
  <c r="M109" i="48"/>
  <c r="M122" i="48"/>
  <c r="N129" i="48"/>
  <c r="M141" i="48"/>
  <c r="M151" i="48"/>
  <c r="M158" i="48"/>
  <c r="M165" i="48"/>
  <c r="M172" i="48"/>
  <c r="M179" i="48"/>
  <c r="M183" i="48"/>
  <c r="M110" i="48"/>
  <c r="N117" i="48"/>
  <c r="M132" i="48"/>
  <c r="M142" i="48"/>
  <c r="N147" i="48"/>
  <c r="N157" i="48"/>
  <c r="N164" i="48"/>
  <c r="N171" i="48"/>
  <c r="N178" i="48"/>
  <c r="N182" i="48"/>
  <c r="L7" i="48"/>
  <c r="N120" i="48"/>
  <c r="N116" i="48"/>
  <c r="N123" i="48"/>
  <c r="N106" i="48"/>
  <c r="M126" i="48"/>
  <c r="N104" i="48"/>
  <c r="M120" i="48"/>
  <c r="N126" i="48"/>
  <c r="M143" i="48"/>
  <c r="N149" i="48"/>
  <c r="M160" i="48"/>
  <c r="M171" i="48"/>
  <c r="N175" i="48"/>
  <c r="M102" i="48"/>
  <c r="N111" i="48"/>
  <c r="M124" i="48"/>
  <c r="M135" i="48"/>
  <c r="N143" i="48"/>
  <c r="M154" i="48"/>
  <c r="N158" i="48"/>
  <c r="N169" i="48"/>
  <c r="M108" i="48"/>
  <c r="N112" i="48"/>
  <c r="M125" i="48"/>
  <c r="M136" i="48"/>
  <c r="M148" i="48"/>
  <c r="N152" i="48"/>
  <c r="N159" i="48"/>
  <c r="N166" i="48"/>
  <c r="N173" i="48"/>
  <c r="M181" i="48"/>
  <c r="M185" i="48"/>
  <c r="N103" i="48"/>
  <c r="N114" i="48"/>
  <c r="M127" i="48"/>
  <c r="N136" i="48"/>
  <c r="M144" i="48"/>
  <c r="M156" i="48"/>
  <c r="M163" i="48"/>
  <c r="M170" i="48"/>
  <c r="M177" i="48"/>
  <c r="N180" i="48"/>
  <c r="N184" i="48"/>
  <c r="N137" i="48"/>
  <c r="M105" i="48"/>
  <c r="M140" i="48"/>
  <c r="M147" i="48"/>
</calcChain>
</file>

<file path=xl/sharedStrings.xml><?xml version="1.0" encoding="utf-8"?>
<sst xmlns="http://schemas.openxmlformats.org/spreadsheetml/2006/main" count="106" uniqueCount="99">
  <si>
    <t>Prix</t>
  </si>
  <si>
    <t>Date</t>
  </si>
  <si>
    <t>Situation</t>
  </si>
  <si>
    <t>Transport</t>
  </si>
  <si>
    <t>Total</t>
  </si>
  <si>
    <t>Client</t>
  </si>
  <si>
    <t>Nb Poul</t>
  </si>
  <si>
    <t>SABRI</t>
  </si>
  <si>
    <t>Jour</t>
  </si>
  <si>
    <t>Date Vente</t>
  </si>
  <si>
    <t>CLIENT X</t>
  </si>
  <si>
    <t>Du</t>
  </si>
  <si>
    <t>Poids Poul</t>
  </si>
  <si>
    <t>Poids Abats</t>
  </si>
  <si>
    <t>T.1</t>
  </si>
  <si>
    <t>T.2</t>
  </si>
  <si>
    <t>PERSONNEL</t>
  </si>
  <si>
    <t>RAOUF</t>
  </si>
  <si>
    <t>KASS</t>
  </si>
  <si>
    <t>DJELLOUL</t>
  </si>
  <si>
    <t>Achat</t>
  </si>
  <si>
    <t>Vente</t>
  </si>
  <si>
    <t xml:space="preserve">Prestation </t>
  </si>
  <si>
    <t>Elastique</t>
  </si>
  <si>
    <t>Personnel</t>
  </si>
  <si>
    <t>Poubelle</t>
  </si>
  <si>
    <t>GHANOU</t>
  </si>
  <si>
    <t>Electricité</t>
  </si>
  <si>
    <t xml:space="preserve">Etiquette </t>
  </si>
  <si>
    <t>Syllophane</t>
  </si>
  <si>
    <t>Bénéfice 1</t>
  </si>
  <si>
    <t>Etat Final</t>
  </si>
  <si>
    <t>Moy Poul</t>
  </si>
  <si>
    <t>BEZZIZ</t>
  </si>
  <si>
    <t>Charges</t>
  </si>
  <si>
    <t>Prix.</t>
  </si>
  <si>
    <t>Eau Potable</t>
  </si>
  <si>
    <t>Higiène</t>
  </si>
  <si>
    <t>Qté Glob</t>
  </si>
  <si>
    <t>Date Ach</t>
  </si>
  <si>
    <t>Trans Pers</t>
  </si>
  <si>
    <t>RHAIBA</t>
  </si>
  <si>
    <t>Versement</t>
  </si>
  <si>
    <t>Reste</t>
  </si>
  <si>
    <t>Colonne1</t>
  </si>
  <si>
    <t>FICHE CLIENT :</t>
  </si>
  <si>
    <t>Dernier Vers</t>
  </si>
  <si>
    <t>Au</t>
  </si>
  <si>
    <t>Somme</t>
  </si>
  <si>
    <t>Gaz</t>
  </si>
  <si>
    <t>Date Dernier Vers</t>
  </si>
  <si>
    <t>Total Versement</t>
  </si>
  <si>
    <t>Diff Achat</t>
  </si>
  <si>
    <t>Cumul</t>
  </si>
  <si>
    <t>NB Poul</t>
  </si>
  <si>
    <t>TÉLÉPHONE :</t>
  </si>
  <si>
    <t>NOM :</t>
  </si>
  <si>
    <t>ADRESSE :</t>
  </si>
  <si>
    <t>Étiquettes de lignes</t>
  </si>
  <si>
    <t>Total général</t>
  </si>
  <si>
    <t>CHAMBRE FROIDE</t>
  </si>
  <si>
    <t>HAMDI</t>
  </si>
  <si>
    <t>Poul Abattu</t>
  </si>
  <si>
    <t>Poul Vifs</t>
  </si>
  <si>
    <t>EL RYM</t>
  </si>
  <si>
    <t>MOHAMED</t>
  </si>
  <si>
    <t>MIMI</t>
  </si>
  <si>
    <t>BOUKHADRA</t>
  </si>
  <si>
    <t>MOURAD EL MARCHÉ</t>
  </si>
  <si>
    <t>NADER</t>
  </si>
  <si>
    <t>BABAY SALEM</t>
  </si>
  <si>
    <t>FAYCEL</t>
  </si>
  <si>
    <t>BOUDJEMAA</t>
  </si>
  <si>
    <t>SALIM</t>
  </si>
  <si>
    <t>ABDERREZAK</t>
  </si>
  <si>
    <t>MINOU</t>
  </si>
  <si>
    <t>KHECHANA</t>
  </si>
  <si>
    <t>TAREK EL OUENZA</t>
  </si>
  <si>
    <t>EL SOUFI</t>
  </si>
  <si>
    <t>ROSSAFI</t>
  </si>
  <si>
    <t>WISSEM</t>
  </si>
  <si>
    <t>FAOUZI SALEM</t>
  </si>
  <si>
    <t>ABDEL RACHID</t>
  </si>
  <si>
    <t>FERGANI</t>
  </si>
  <si>
    <t>HICHEM FRIGO</t>
  </si>
  <si>
    <t>RAHMENE</t>
  </si>
  <si>
    <t>YAZID ABATTOIR</t>
  </si>
  <si>
    <t>EL GHOUL</t>
  </si>
  <si>
    <t>MARIAGE RAMZI</t>
  </si>
  <si>
    <t>IMED</t>
  </si>
  <si>
    <t>MARIAGE BRAHIM</t>
  </si>
  <si>
    <t>HILUX FAOUZI</t>
  </si>
  <si>
    <t>Somme de Somme</t>
  </si>
  <si>
    <t>oct</t>
  </si>
  <si>
    <t>nov</t>
  </si>
  <si>
    <t>(Plusieurs éléments)</t>
  </si>
  <si>
    <t xml:space="preserve"> Prix</t>
  </si>
  <si>
    <t xml:space="preserve"> Poids </t>
  </si>
  <si>
    <t xml:space="preserve"> Nb Poul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</si>
</sst>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#,##0\ &quot;DA&quot;;[Red]\-#,##0\ &quot;DA&quot;"/>
    <numFmt numFmtId="164" formatCode="_-* #,##0.00\ _€_-;\-* #,##0.00\ _€_-;_-* &quot;-&quot;??\ _€_-;_-@_-"/>
    <numFmt numFmtId="165" formatCode="#,##0.0"/>
    <numFmt numFmtId="167" formatCode="#,##0.000"/>
    <numFmt numFmtId="168" formatCode="dddd"/>
    <numFmt numFmtId="169" formatCode="#,##0.0\ [$Kg]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3" tint="-0.49998474074526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3" tint="-0.499984740745262"/>
      <name val="Arial"/>
      <family val="2"/>
    </font>
    <font>
      <sz val="9"/>
      <color rgb="FFFF0000"/>
      <name val="Arial"/>
      <family val="2"/>
    </font>
    <font>
      <b/>
      <sz val="9"/>
      <color theme="3" tint="-0.499984740745262"/>
      <name val="Arial"/>
      <family val="2"/>
    </font>
    <font>
      <b/>
      <sz val="11.5"/>
      <color theme="0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 Black"/>
      <family val="2"/>
    </font>
    <font>
      <sz val="9"/>
      <color theme="1"/>
      <name val="Arial Black"/>
      <family val="2"/>
    </font>
    <font>
      <u/>
      <sz val="10"/>
      <color theme="3" tint="-0.499984740745262"/>
      <name val="Arial Black"/>
      <family val="2"/>
    </font>
    <font>
      <b/>
      <sz val="10"/>
      <color theme="3" tint="-0.499984740745262"/>
      <name val="Arial Black"/>
      <family val="2"/>
    </font>
    <font>
      <u/>
      <sz val="11"/>
      <color theme="3" tint="-0.499984740745262"/>
      <name val="Arial Black"/>
      <family val="2"/>
    </font>
    <font>
      <b/>
      <sz val="10"/>
      <color theme="3" tint="-0.499984740745262"/>
      <name val="Arial"/>
      <family val="2"/>
    </font>
    <font>
      <b/>
      <sz val="11.5"/>
      <color theme="0"/>
      <name val="Calibri"/>
      <family val="2"/>
      <scheme val="minor"/>
    </font>
    <font>
      <b/>
      <sz val="11"/>
      <color theme="0"/>
      <name val="Century Gothic"/>
      <family val="2"/>
    </font>
    <font>
      <sz val="9"/>
      <color theme="1"/>
      <name val="Arial"/>
      <family val="2"/>
    </font>
    <font>
      <b/>
      <sz val="14"/>
      <color theme="1"/>
      <name val="Century Gothic"/>
      <family val="2"/>
    </font>
    <font>
      <sz val="11"/>
      <color rgb="FF9C0006"/>
      <name val="Calibri"/>
      <family val="2"/>
      <scheme val="minor"/>
    </font>
    <font>
      <b/>
      <sz val="10"/>
      <color theme="0"/>
      <name val="Century Gothic"/>
      <family val="2"/>
    </font>
    <font>
      <b/>
      <sz val="12"/>
      <color theme="1"/>
      <name val="Century Gothic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8.5"/>
      <color theme="1"/>
      <name val="Arial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rgb="FFFFFBFE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1" tint="0.499984740745262"/>
      </right>
      <top/>
      <bottom/>
      <diagonal/>
    </border>
  </borders>
  <cellStyleXfs count="8">
    <xf numFmtId="0" fontId="0" fillId="0" borderId="0"/>
    <xf numFmtId="0" fontId="2" fillId="0" borderId="0"/>
    <xf numFmtId="0" fontId="1" fillId="0" borderId="0"/>
    <xf numFmtId="0" fontId="4" fillId="0" borderId="0"/>
    <xf numFmtId="0" fontId="5" fillId="0" borderId="0"/>
    <xf numFmtId="164" fontId="2" fillId="0" borderId="0" applyFont="0" applyFill="0" applyBorder="0" applyAlignment="0" applyProtection="0"/>
    <xf numFmtId="0" fontId="2" fillId="0" borderId="0"/>
    <xf numFmtId="0" fontId="25" fillId="7" borderId="0" applyNumberFormat="0" applyBorder="0" applyAlignment="0" applyProtection="0"/>
  </cellStyleXfs>
  <cellXfs count="89">
    <xf numFmtId="0" fontId="0" fillId="0" borderId="0" xfId="0"/>
    <xf numFmtId="0" fontId="0" fillId="2" borderId="0" xfId="0" applyFill="1"/>
    <xf numFmtId="4" fontId="7" fillId="0" borderId="0" xfId="0" applyNumberFormat="1" applyFont="1" applyFill="1" applyAlignment="1">
      <alignment horizontal="right" vertical="center" indent="1"/>
    </xf>
    <xf numFmtId="4" fontId="10" fillId="0" borderId="0" xfId="1" applyNumberFormat="1" applyFont="1" applyFill="1" applyBorder="1" applyAlignment="1">
      <alignment horizontal="right" vertical="center" indent="1"/>
    </xf>
    <xf numFmtId="0" fontId="12" fillId="0" borderId="0" xfId="1" applyFont="1" applyFill="1" applyBorder="1" applyAlignment="1">
      <alignment horizontal="center" vertical="center"/>
    </xf>
    <xf numFmtId="4" fontId="11" fillId="2" borderId="0" xfId="1" applyNumberFormat="1" applyFont="1" applyFill="1" applyBorder="1" applyAlignment="1">
      <alignment horizontal="right" vertical="center" indent="1"/>
    </xf>
    <xf numFmtId="4" fontId="9" fillId="2" borderId="0" xfId="1" applyNumberFormat="1" applyFont="1" applyFill="1" applyBorder="1" applyAlignment="1">
      <alignment horizontal="center" vertical="center"/>
    </xf>
    <xf numFmtId="0" fontId="6" fillId="2" borderId="0" xfId="1" applyFont="1" applyFill="1"/>
    <xf numFmtId="0" fontId="3" fillId="2" borderId="0" xfId="1" applyFont="1" applyFill="1" applyAlignment="1">
      <alignment horizontal="center" vertical="center"/>
    </xf>
    <xf numFmtId="0" fontId="7" fillId="0" borderId="0" xfId="1" applyFont="1" applyFill="1" applyBorder="1" applyAlignment="1">
      <alignment horizontal="right" vertical="center" indent="1"/>
    </xf>
    <xf numFmtId="165" fontId="7" fillId="0" borderId="0" xfId="1" applyNumberFormat="1" applyFont="1" applyFill="1" applyBorder="1" applyAlignment="1">
      <alignment horizontal="right" vertical="center" indent="1"/>
    </xf>
    <xf numFmtId="4" fontId="7" fillId="0" borderId="0" xfId="1" applyNumberFormat="1" applyFont="1" applyFill="1" applyBorder="1" applyAlignment="1">
      <alignment horizontal="right" vertical="center" indent="1"/>
    </xf>
    <xf numFmtId="4" fontId="8" fillId="0" borderId="0" xfId="1" applyNumberFormat="1" applyFont="1" applyFill="1" applyBorder="1" applyAlignment="1">
      <alignment horizontal="right" vertical="center" indent="1"/>
    </xf>
    <xf numFmtId="167" fontId="7" fillId="0" borderId="0" xfId="1" applyNumberFormat="1" applyFont="1" applyFill="1" applyBorder="1" applyAlignment="1">
      <alignment horizontal="center" vertical="center"/>
    </xf>
    <xf numFmtId="0" fontId="6" fillId="2" borderId="0" xfId="1" applyFont="1" applyFill="1" applyBorder="1"/>
    <xf numFmtId="168" fontId="7" fillId="0" borderId="0" xfId="1" applyNumberFormat="1" applyFont="1" applyFill="1" applyBorder="1" applyAlignment="1">
      <alignment horizontal="right" vertical="center" indent="1"/>
    </xf>
    <xf numFmtId="4" fontId="14" fillId="0" borderId="0" xfId="1" applyNumberFormat="1" applyFont="1" applyFill="1" applyBorder="1" applyAlignment="1">
      <alignment horizontal="center" vertical="center"/>
    </xf>
    <xf numFmtId="14" fontId="7" fillId="0" borderId="0" xfId="1" applyNumberFormat="1" applyFont="1" applyFill="1" applyBorder="1" applyAlignment="1">
      <alignment horizontal="right" vertical="center" indent="1"/>
    </xf>
    <xf numFmtId="0" fontId="17" fillId="2" borderId="0" xfId="1" applyFont="1" applyFill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4" fontId="13" fillId="2" borderId="2" xfId="1" applyNumberFormat="1" applyFont="1" applyFill="1" applyBorder="1" applyAlignment="1">
      <alignment horizontal="right" vertical="center" indent="1"/>
    </xf>
    <xf numFmtId="4" fontId="13" fillId="2" borderId="7" xfId="1" applyNumberFormat="1" applyFont="1" applyFill="1" applyBorder="1" applyAlignment="1">
      <alignment horizontal="right" vertical="center" indent="1"/>
    </xf>
    <xf numFmtId="4" fontId="20" fillId="5" borderId="1" xfId="1" applyNumberFormat="1" applyFont="1" applyFill="1" applyBorder="1" applyAlignment="1">
      <alignment horizontal="right" vertical="center" indent="1"/>
    </xf>
    <xf numFmtId="14" fontId="20" fillId="5" borderId="1" xfId="1" applyNumberFormat="1" applyFont="1" applyFill="1" applyBorder="1" applyAlignment="1">
      <alignment horizontal="center" vertical="center"/>
    </xf>
    <xf numFmtId="0" fontId="2" fillId="0" borderId="0" xfId="1" applyFill="1"/>
    <xf numFmtId="0" fontId="0" fillId="2" borderId="0" xfId="0" applyFill="1" applyProtection="1">
      <protection hidden="1"/>
    </xf>
    <xf numFmtId="4" fontId="7" fillId="0" borderId="0" xfId="0" applyNumberFormat="1" applyFont="1" applyFill="1" applyBorder="1" applyAlignment="1" applyProtection="1">
      <alignment horizontal="right" vertical="center" indent="1"/>
      <protection hidden="1"/>
    </xf>
    <xf numFmtId="4" fontId="7" fillId="0" borderId="0" xfId="4" applyNumberFormat="1" applyFont="1" applyFill="1" applyBorder="1" applyAlignment="1" applyProtection="1">
      <alignment horizontal="right" vertical="center" indent="1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14" fontId="7" fillId="0" borderId="0" xfId="6" applyNumberFormat="1" applyFont="1" applyFill="1" applyBorder="1" applyAlignment="1" applyProtection="1">
      <alignment horizontal="center" vertical="center"/>
      <protection hidden="1"/>
    </xf>
    <xf numFmtId="168" fontId="23" fillId="0" borderId="0" xfId="6" applyNumberFormat="1" applyFont="1" applyFill="1" applyBorder="1" applyAlignment="1" applyProtection="1">
      <alignment horizontal="right" vertical="center" indent="1"/>
      <protection hidden="1"/>
    </xf>
    <xf numFmtId="4" fontId="23" fillId="0" borderId="0" xfId="4" applyNumberFormat="1" applyFont="1" applyFill="1" applyAlignment="1" applyProtection="1">
      <alignment horizontal="right" vertical="center" indent="1"/>
      <protection hidden="1"/>
    </xf>
    <xf numFmtId="14" fontId="23" fillId="0" borderId="0" xfId="4" applyNumberFormat="1" applyFont="1" applyFill="1" applyAlignment="1" applyProtection="1">
      <alignment horizontal="right" vertical="center" indent="1"/>
      <protection hidden="1"/>
    </xf>
    <xf numFmtId="4" fontId="23" fillId="0" borderId="0" xfId="0" applyNumberFormat="1" applyFont="1" applyFill="1" applyBorder="1" applyAlignment="1" applyProtection="1">
      <alignment horizontal="right" vertical="center" indent="1"/>
      <protection hidden="1"/>
    </xf>
    <xf numFmtId="3" fontId="23" fillId="0" borderId="0" xfId="0" applyNumberFormat="1" applyFont="1" applyFill="1" applyBorder="1" applyAlignment="1" applyProtection="1">
      <alignment horizontal="right" vertical="center" indent="1"/>
      <protection hidden="1"/>
    </xf>
    <xf numFmtId="4" fontId="8" fillId="0" borderId="0" xfId="0" applyNumberFormat="1" applyFont="1" applyFill="1" applyAlignment="1">
      <alignment horizontal="right" vertical="center" indent="1"/>
    </xf>
    <xf numFmtId="1" fontId="7" fillId="0" borderId="0" xfId="0" applyNumberFormat="1" applyFont="1" applyFill="1" applyAlignment="1">
      <alignment horizontal="right" vertical="center" indent="1"/>
    </xf>
    <xf numFmtId="169" fontId="7" fillId="0" borderId="0" xfId="0" applyNumberFormat="1" applyFont="1" applyFill="1" applyAlignment="1">
      <alignment horizontal="right" vertical="center" indent="1"/>
    </xf>
    <xf numFmtId="0" fontId="0" fillId="8" borderId="0" xfId="0" applyFill="1"/>
    <xf numFmtId="0" fontId="0" fillId="8" borderId="0" xfId="0" applyFill="1" applyAlignment="1">
      <alignment horizontal="left" vertical="center"/>
    </xf>
    <xf numFmtId="0" fontId="24" fillId="8" borderId="0" xfId="0" applyFont="1" applyFill="1" applyBorder="1" applyAlignment="1">
      <alignment horizontal="left" vertical="center" indent="1"/>
    </xf>
    <xf numFmtId="14" fontId="8" fillId="0" borderId="0" xfId="1" applyNumberFormat="1" applyFont="1" applyFill="1" applyAlignment="1" applyProtection="1">
      <alignment horizontal="center" vertical="center"/>
      <protection hidden="1"/>
    </xf>
    <xf numFmtId="14" fontId="26" fillId="0" borderId="0" xfId="1" applyNumberFormat="1" applyFont="1" applyFill="1" applyAlignment="1" applyProtection="1">
      <alignment horizontal="center" vertical="center"/>
      <protection hidden="1"/>
    </xf>
    <xf numFmtId="0" fontId="26" fillId="0" borderId="0" xfId="0" applyFont="1" applyFill="1" applyAlignment="1">
      <alignment horizontal="center" vertical="center"/>
    </xf>
    <xf numFmtId="4" fontId="26" fillId="0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right" vertical="center" indent="1"/>
    </xf>
    <xf numFmtId="0" fontId="30" fillId="0" borderId="0" xfId="0" applyNumberFormat="1" applyFont="1" applyFill="1" applyBorder="1" applyAlignment="1" applyProtection="1">
      <alignment horizontal="center" vertical="center"/>
    </xf>
    <xf numFmtId="4" fontId="30" fillId="0" borderId="0" xfId="0" applyNumberFormat="1" applyFont="1" applyFill="1" applyBorder="1" applyAlignment="1" applyProtection="1">
      <alignment horizontal="center" vertical="center"/>
    </xf>
    <xf numFmtId="4" fontId="31" fillId="2" borderId="0" xfId="0" applyNumberFormat="1" applyFont="1" applyFill="1" applyAlignment="1">
      <alignment horizontal="right" vertical="center" indent="1"/>
    </xf>
    <xf numFmtId="0" fontId="31" fillId="2" borderId="0" xfId="0" applyFont="1" applyFill="1" applyAlignment="1">
      <alignment horizontal="right" vertical="center" indent="1"/>
    </xf>
    <xf numFmtId="4" fontId="31" fillId="0" borderId="0" xfId="0" applyNumberFormat="1" applyFont="1" applyFill="1" applyAlignment="1">
      <alignment horizontal="right" vertical="center" indent="1"/>
    </xf>
    <xf numFmtId="4" fontId="29" fillId="0" borderId="0" xfId="0" applyNumberFormat="1" applyFont="1" applyFill="1" applyAlignment="1">
      <alignment horizontal="right" vertical="center" indent="1"/>
    </xf>
    <xf numFmtId="4" fontId="32" fillId="0" borderId="0" xfId="0" applyNumberFormat="1" applyFont="1" applyFill="1" applyAlignment="1">
      <alignment horizontal="right" vertical="center" indent="1"/>
    </xf>
    <xf numFmtId="4" fontId="28" fillId="0" borderId="0" xfId="0" applyNumberFormat="1" applyFont="1" applyFill="1" applyAlignment="1">
      <alignment horizontal="right" vertical="center" indent="1"/>
    </xf>
    <xf numFmtId="4" fontId="29" fillId="0" borderId="0" xfId="0" applyNumberFormat="1" applyFont="1" applyAlignment="1">
      <alignment horizontal="right" vertical="center" indent="1"/>
    </xf>
    <xf numFmtId="168" fontId="28" fillId="0" borderId="0" xfId="6" applyNumberFormat="1" applyFont="1" applyFill="1" applyBorder="1" applyAlignment="1" applyProtection="1">
      <alignment horizontal="right" vertical="center" indent="1"/>
      <protection hidden="1"/>
    </xf>
    <xf numFmtId="4" fontId="28" fillId="0" borderId="0" xfId="4" applyNumberFormat="1" applyFont="1" applyFill="1" applyAlignment="1" applyProtection="1">
      <alignment horizontal="right" vertical="center" indent="1"/>
      <protection hidden="1"/>
    </xf>
    <xf numFmtId="14" fontId="28" fillId="0" borderId="0" xfId="4" applyNumberFormat="1" applyFont="1" applyFill="1" applyAlignment="1" applyProtection="1">
      <alignment horizontal="right" vertical="center" indent="1"/>
      <protection hidden="1"/>
    </xf>
    <xf numFmtId="4" fontId="28" fillId="0" borderId="0" xfId="0" applyNumberFormat="1" applyFont="1" applyFill="1" applyBorder="1" applyAlignment="1" applyProtection="1">
      <alignment horizontal="right" vertical="center" indent="1"/>
      <protection hidden="1"/>
    </xf>
    <xf numFmtId="3" fontId="28" fillId="0" borderId="0" xfId="0" applyNumberFormat="1" applyFont="1" applyFill="1" applyBorder="1" applyAlignment="1" applyProtection="1">
      <alignment horizontal="right" vertical="center" indent="1"/>
      <protection hidden="1"/>
    </xf>
    <xf numFmtId="0" fontId="27" fillId="0" borderId="13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2" borderId="0" xfId="0" applyFont="1" applyFill="1" applyBorder="1" applyAlignment="1">
      <alignment horizontal="left" vertical="center" indent="1"/>
    </xf>
    <xf numFmtId="0" fontId="16" fillId="2" borderId="14" xfId="1" applyFont="1" applyFill="1" applyBorder="1" applyAlignment="1">
      <alignment horizontal="center" vertical="center"/>
    </xf>
    <xf numFmtId="0" fontId="18" fillId="2" borderId="14" xfId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right" vertical="center" indent="1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6" fontId="0" fillId="0" borderId="0" xfId="0" applyNumberFormat="1"/>
    <xf numFmtId="0" fontId="22" fillId="10" borderId="8" xfId="7" applyFont="1" applyFill="1" applyBorder="1" applyAlignment="1">
      <alignment horizontal="right" vertical="center" indent="1"/>
    </xf>
    <xf numFmtId="0" fontId="22" fillId="10" borderId="9" xfId="7" applyFont="1" applyFill="1" applyBorder="1" applyAlignment="1">
      <alignment horizontal="right" vertical="center" indent="1"/>
    </xf>
    <xf numFmtId="0" fontId="27" fillId="9" borderId="10" xfId="0" applyFont="1" applyFill="1" applyBorder="1" applyAlignment="1">
      <alignment horizontal="left" vertical="center" indent="1"/>
    </xf>
    <xf numFmtId="0" fontId="27" fillId="9" borderId="11" xfId="0" applyFont="1" applyFill="1" applyBorder="1" applyAlignment="1">
      <alignment horizontal="left" vertical="center" indent="1"/>
    </xf>
    <xf numFmtId="0" fontId="27" fillId="9" borderId="12" xfId="0" applyFont="1" applyFill="1" applyBorder="1" applyAlignment="1">
      <alignment horizontal="left" vertical="center" indent="1"/>
    </xf>
    <xf numFmtId="0" fontId="27" fillId="9" borderId="13" xfId="0" applyFont="1" applyFill="1" applyBorder="1" applyAlignment="1">
      <alignment horizontal="left" vertical="center" indent="1"/>
    </xf>
    <xf numFmtId="0" fontId="15" fillId="6" borderId="1" xfId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/>
    </xf>
    <xf numFmtId="0" fontId="15" fillId="4" borderId="6" xfId="1" applyFont="1" applyFill="1" applyBorder="1" applyAlignment="1">
      <alignment horizontal="center" vertical="center"/>
    </xf>
    <xf numFmtId="0" fontId="19" fillId="2" borderId="0" xfId="1" applyFont="1" applyFill="1" applyAlignment="1">
      <alignment horizontal="center" vertical="center"/>
    </xf>
    <xf numFmtId="0" fontId="15" fillId="4" borderId="3" xfId="1" applyFont="1" applyFill="1" applyBorder="1" applyAlignment="1">
      <alignment horizontal="center" vertical="center"/>
    </xf>
    <xf numFmtId="0" fontId="15" fillId="4" borderId="4" xfId="1" applyFont="1" applyFill="1" applyBorder="1" applyAlignment="1">
      <alignment horizontal="center" vertical="center"/>
    </xf>
    <xf numFmtId="0" fontId="18" fillId="3" borderId="2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34" fillId="0" borderId="0" xfId="0" applyFont="1"/>
    <xf numFmtId="0" fontId="33" fillId="0" borderId="0" xfId="0" pivotButton="1" applyFont="1"/>
    <xf numFmtId="0" fontId="33" fillId="2" borderId="0" xfId="0" applyNumberFormat="1" applyFont="1" applyFill="1"/>
    <xf numFmtId="6" fontId="33" fillId="2" borderId="0" xfId="0" applyNumberFormat="1" applyFont="1" applyFill="1"/>
  </cellXfs>
  <cellStyles count="8">
    <cellStyle name="Insatisfaisant" xfId="7" builtinId="27"/>
    <cellStyle name="Milliers 2" xfId="5"/>
    <cellStyle name="Normal" xfId="0" builtinId="0"/>
    <cellStyle name="Normal 2" xfId="1"/>
    <cellStyle name="Normal 3" xfId="2"/>
    <cellStyle name="Normal 4" xfId="3"/>
    <cellStyle name="Normal 5" xfId="4"/>
    <cellStyle name="Normal 5 2" xfId="6"/>
  </cellStyles>
  <dxfs count="136">
    <dxf>
      <font>
        <color rgb="FFFFFF00"/>
      </font>
    </dxf>
    <dxf>
      <font>
        <color theme="1"/>
      </font>
    </dxf>
    <dxf>
      <fill>
        <patternFill patternType="solid">
          <bgColor rgb="FFFFC000"/>
        </patternFill>
      </fill>
    </dxf>
    <dxf>
      <font>
        <color rgb="FFFFC000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ont>
        <color rgb="FFFFFF00"/>
      </font>
    </dxf>
    <dxf>
      <font>
        <color theme="1"/>
      </font>
    </dxf>
    <dxf>
      <fill>
        <patternFill patternType="solid">
          <bgColor rgb="FFFFC000"/>
        </patternFill>
      </fill>
    </dxf>
    <dxf>
      <font>
        <color rgb="FFFFC000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ont>
        <color rgb="FFFFFF00"/>
      </font>
    </dxf>
    <dxf>
      <font>
        <color theme="1"/>
      </font>
    </dxf>
    <dxf>
      <fill>
        <patternFill patternType="solid">
          <bgColor rgb="FFFFC000"/>
        </patternFill>
      </fill>
    </dxf>
    <dxf>
      <font>
        <color rgb="FFFFC000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ont>
        <color rgb="FFFFFF00"/>
      </font>
    </dxf>
    <dxf>
      <font>
        <color theme="1"/>
      </font>
    </dxf>
    <dxf>
      <fill>
        <patternFill patternType="solid">
          <bgColor rgb="FFFFC000"/>
        </patternFill>
      </fill>
    </dxf>
    <dxf>
      <font>
        <color rgb="FFFFC000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ont>
        <color rgb="FFFFFF00"/>
      </font>
    </dxf>
    <dxf>
      <font>
        <color theme="1"/>
      </font>
    </dxf>
    <dxf>
      <fill>
        <patternFill patternType="solid">
          <bgColor rgb="FFFFC000"/>
        </patternFill>
      </fill>
    </dxf>
    <dxf>
      <font>
        <color rgb="FFFFC000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ont>
        <color rgb="FFFFFF00"/>
      </font>
    </dxf>
    <dxf>
      <font>
        <color theme="1"/>
      </font>
    </dxf>
    <dxf>
      <fill>
        <patternFill patternType="solid">
          <bgColor rgb="FFFFC000"/>
        </patternFill>
      </fill>
    </dxf>
    <dxf>
      <font>
        <color rgb="FFFFC000"/>
      </font>
    </dxf>
    <dxf>
      <font>
        <color auto="1"/>
      </font>
    </dxf>
    <dxf>
      <font>
        <color auto="1"/>
      </font>
    </dxf>
    <dxf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168" formatCode="dddd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1" hidden="1"/>
    </dxf>
    <dxf>
      <protection locked="1" hidden="1"/>
    </dxf>
    <dxf>
      <font>
        <strike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rgb="FF000000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#,##0.0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>
          <fgColor indexed="64"/>
          <bgColor theme="0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.5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FF0000"/>
        </left>
        <right style="thin">
          <color rgb="FFFF0000"/>
        </right>
        <top/>
        <bottom/>
      </border>
    </dxf>
    <dxf>
      <font>
        <b/>
        <i val="0"/>
        <color theme="0"/>
      </font>
      <fill>
        <patternFill>
          <bgColor theme="5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9" formatCode="#,##0.0\ [$Kg]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9" formatCode="#,##0.0\ [$Kg]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none">
          <fgColor indexed="64"/>
          <bgColor auto="1"/>
        </patternFill>
      </fill>
    </dxf>
  </dxfs>
  <tableStyles count="5" defaultTableStyle="TableStyleMedium2" defaultPivotStyle="PivotStyleLight16">
    <tableStyle name="lmc" pivot="0" count="1">
      <tableStyleElement type="totalRow" dxfId="45"/>
    </tableStyle>
    <tableStyle name="lmc 1" table="0" count="1">
      <tableStyleElement type="totalRow" dxfId="43"/>
    </tableStyle>
    <tableStyle name="Style de tableau 1" pivot="0" count="1">
      <tableStyleElement type="totalRow" dxfId="46"/>
    </tableStyle>
    <tableStyle name="Style de tableau 2" pivot="0" count="1">
      <tableStyleElement type="headerRow" dxfId="44"/>
    </tableStyle>
    <tableStyle name="Style de tableau croisé dynamique 1" table="0" count="1">
      <tableStyleElement type="totalRow" dxfId="42"/>
    </tableStyle>
  </tableStyles>
  <colors>
    <mruColors>
      <color rgb="FFFF4343"/>
      <color rgb="FFFF4747"/>
      <color rgb="FFFF4B4B"/>
      <color rgb="FFF06262"/>
      <color rgb="FF76D87F"/>
      <color rgb="FFE6BAB8"/>
      <color rgb="FFDA9896"/>
      <color rgb="FFCD7371"/>
      <color rgb="FFF7EAE9"/>
      <color rgb="FFFFF8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523875</xdr:colOff>
          <xdr:row>4</xdr:row>
          <xdr:rowOff>133350</xdr:rowOff>
        </xdr:from>
        <xdr:to>
          <xdr:col>6</xdr:col>
          <xdr:colOff>438150</xdr:colOff>
          <xdr:row>5</xdr:row>
          <xdr:rowOff>123825</xdr:rowOff>
        </xdr:to>
        <xdr:sp macro="" textlink="">
          <xdr:nvSpPr>
            <xdr:cNvPr id="109569" name="Button 1" hidden="1">
              <a:extLst>
                <a:ext uri="{63B3BB69-23CF-44E3-9099-C40C66FF867C}">
                  <a14:compatExt spid="_x0000_s109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695325</xdr:colOff>
      <xdr:row>6</xdr:row>
      <xdr:rowOff>76200</xdr:rowOff>
    </xdr:from>
    <xdr:to>
      <xdr:col>2</xdr:col>
      <xdr:colOff>952500</xdr:colOff>
      <xdr:row>12</xdr:row>
      <xdr:rowOff>57150</xdr:rowOff>
    </xdr:to>
    <xdr:cxnSp macro="">
      <xdr:nvCxnSpPr>
        <xdr:cNvPr id="3" name="Connecteur droit avec flèche 2"/>
        <xdr:cNvCxnSpPr/>
      </xdr:nvCxnSpPr>
      <xdr:spPr>
        <a:xfrm flipH="1" flipV="1">
          <a:off x="3552825" y="1219200"/>
          <a:ext cx="257175" cy="1123950"/>
        </a:xfrm>
        <a:prstGeom prst="straightConnector1">
          <a:avLst/>
        </a:prstGeom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85725</xdr:rowOff>
    </xdr:from>
    <xdr:to>
      <xdr:col>3</xdr:col>
      <xdr:colOff>1038225</xdr:colOff>
      <xdr:row>12</xdr:row>
      <xdr:rowOff>66675</xdr:rowOff>
    </xdr:to>
    <xdr:cxnSp macro="">
      <xdr:nvCxnSpPr>
        <xdr:cNvPr id="5" name="Connecteur droit avec flèche 4"/>
        <xdr:cNvCxnSpPr/>
      </xdr:nvCxnSpPr>
      <xdr:spPr>
        <a:xfrm flipV="1">
          <a:off x="3848100" y="1228725"/>
          <a:ext cx="1038225" cy="1123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6</xdr:row>
      <xdr:rowOff>114300</xdr:rowOff>
    </xdr:from>
    <xdr:to>
      <xdr:col>4</xdr:col>
      <xdr:colOff>1038225</xdr:colOff>
      <xdr:row>12</xdr:row>
      <xdr:rowOff>95250</xdr:rowOff>
    </xdr:to>
    <xdr:cxnSp macro="">
      <xdr:nvCxnSpPr>
        <xdr:cNvPr id="7" name="Connecteur droit avec flèche 6"/>
        <xdr:cNvCxnSpPr/>
      </xdr:nvCxnSpPr>
      <xdr:spPr>
        <a:xfrm flipV="1">
          <a:off x="3895725" y="1257300"/>
          <a:ext cx="2381250" cy="1123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12</xdr:row>
      <xdr:rowOff>85725</xdr:rowOff>
    </xdr:from>
    <xdr:to>
      <xdr:col>3</xdr:col>
      <xdr:colOff>1247775</xdr:colOff>
      <xdr:row>16</xdr:row>
      <xdr:rowOff>19050</xdr:rowOff>
    </xdr:to>
    <xdr:sp macro="" textlink="">
      <xdr:nvSpPr>
        <xdr:cNvPr id="8" name="Rectangle 7"/>
        <xdr:cNvSpPr/>
      </xdr:nvSpPr>
      <xdr:spPr>
        <a:xfrm>
          <a:off x="2943225" y="2371725"/>
          <a:ext cx="2152650" cy="695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comment masquer</a:t>
          </a:r>
          <a:r>
            <a:rPr lang="en-US" sz="1100" baseline="0"/>
            <a:t> ou n'afficher rien dans ces cellules </a:t>
          </a:r>
        </a:p>
        <a:p>
          <a:pPr algn="l"/>
          <a:r>
            <a:rPr lang="en-US" sz="1100" baseline="0"/>
            <a:t>prix, poids, nb poul sauf somme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85067</xdr:colOff>
      <xdr:row>2</xdr:row>
      <xdr:rowOff>40776</xdr:rowOff>
    </xdr:from>
    <xdr:to>
      <xdr:col>2</xdr:col>
      <xdr:colOff>361713</xdr:colOff>
      <xdr:row>2</xdr:row>
      <xdr:rowOff>276225</xdr:rowOff>
    </xdr:to>
    <xdr:grpSp>
      <xdr:nvGrpSpPr>
        <xdr:cNvPr id="2" name="Groupe d’icônes d’enveloppe" descr="&quot;&quot;" title="Icône d’enveloppe"/>
        <xdr:cNvGrpSpPr>
          <a:grpSpLocks noChangeAspect="1"/>
        </xdr:cNvGrpSpPr>
      </xdr:nvGrpSpPr>
      <xdr:grpSpPr>
        <a:xfrm>
          <a:off x="1237592" y="602751"/>
          <a:ext cx="276646" cy="235449"/>
          <a:chOff x="1847850" y="4562475"/>
          <a:chExt cx="447675" cy="381000"/>
        </a:xfrm>
        <a:solidFill>
          <a:schemeClr val="bg1"/>
        </a:solidFill>
      </xdr:grpSpPr>
      <xdr:sp macro="" textlink="">
        <xdr:nvSpPr>
          <xdr:cNvPr id="3" name="Forme libre 16"/>
          <xdr:cNvSpPr>
            <a:spLocks/>
          </xdr:cNvSpPr>
        </xdr:nvSpPr>
        <xdr:spPr bwMode="auto">
          <a:xfrm>
            <a:off x="1847850" y="4695825"/>
            <a:ext cx="447675" cy="247650"/>
          </a:xfrm>
          <a:custGeom>
            <a:avLst/>
            <a:gdLst>
              <a:gd name="T0" fmla="*/ 6 w 517"/>
              <a:gd name="T1" fmla="*/ 0 h 280"/>
              <a:gd name="T2" fmla="*/ 218 w 517"/>
              <a:gd name="T3" fmla="*/ 172 h 280"/>
              <a:gd name="T4" fmla="*/ 218 w 517"/>
              <a:gd name="T5" fmla="*/ 173 h 280"/>
              <a:gd name="T6" fmla="*/ 230 w 517"/>
              <a:gd name="T7" fmla="*/ 180 h 280"/>
              <a:gd name="T8" fmla="*/ 245 w 517"/>
              <a:gd name="T9" fmla="*/ 184 h 280"/>
              <a:gd name="T10" fmla="*/ 259 w 517"/>
              <a:gd name="T11" fmla="*/ 186 h 280"/>
              <a:gd name="T12" fmla="*/ 273 w 517"/>
              <a:gd name="T13" fmla="*/ 184 h 280"/>
              <a:gd name="T14" fmla="*/ 287 w 517"/>
              <a:gd name="T15" fmla="*/ 179 h 280"/>
              <a:gd name="T16" fmla="*/ 300 w 517"/>
              <a:gd name="T17" fmla="*/ 172 h 280"/>
              <a:gd name="T18" fmla="*/ 300 w 517"/>
              <a:gd name="T19" fmla="*/ 171 h 280"/>
              <a:gd name="T20" fmla="*/ 379 w 517"/>
              <a:gd name="T21" fmla="*/ 108 h 280"/>
              <a:gd name="T22" fmla="*/ 492 w 517"/>
              <a:gd name="T23" fmla="*/ 16 h 280"/>
              <a:gd name="T24" fmla="*/ 511 w 517"/>
              <a:gd name="T25" fmla="*/ 0 h 280"/>
              <a:gd name="T26" fmla="*/ 515 w 517"/>
              <a:gd name="T27" fmla="*/ 11 h 280"/>
              <a:gd name="T28" fmla="*/ 516 w 517"/>
              <a:gd name="T29" fmla="*/ 21 h 280"/>
              <a:gd name="T30" fmla="*/ 517 w 517"/>
              <a:gd name="T31" fmla="*/ 232 h 280"/>
              <a:gd name="T32" fmla="*/ 515 w 517"/>
              <a:gd name="T33" fmla="*/ 246 h 280"/>
              <a:gd name="T34" fmla="*/ 508 w 517"/>
              <a:gd name="T35" fmla="*/ 259 h 280"/>
              <a:gd name="T36" fmla="*/ 373 w 517"/>
              <a:gd name="T37" fmla="*/ 158 h 280"/>
              <a:gd name="T38" fmla="*/ 371 w 517"/>
              <a:gd name="T39" fmla="*/ 157 h 280"/>
              <a:gd name="T40" fmla="*/ 368 w 517"/>
              <a:gd name="T41" fmla="*/ 156 h 280"/>
              <a:gd name="T42" fmla="*/ 366 w 517"/>
              <a:gd name="T43" fmla="*/ 157 h 280"/>
              <a:gd name="T44" fmla="*/ 364 w 517"/>
              <a:gd name="T45" fmla="*/ 159 h 280"/>
              <a:gd name="T46" fmla="*/ 362 w 517"/>
              <a:gd name="T47" fmla="*/ 163 h 280"/>
              <a:gd name="T48" fmla="*/ 362 w 517"/>
              <a:gd name="T49" fmla="*/ 165 h 280"/>
              <a:gd name="T50" fmla="*/ 363 w 517"/>
              <a:gd name="T51" fmla="*/ 168 h 280"/>
              <a:gd name="T52" fmla="*/ 365 w 517"/>
              <a:gd name="T53" fmla="*/ 170 h 280"/>
              <a:gd name="T54" fmla="*/ 499 w 517"/>
              <a:gd name="T55" fmla="*/ 269 h 280"/>
              <a:gd name="T56" fmla="*/ 485 w 517"/>
              <a:gd name="T57" fmla="*/ 277 h 280"/>
              <a:gd name="T58" fmla="*/ 468 w 517"/>
              <a:gd name="T59" fmla="*/ 280 h 280"/>
              <a:gd name="T60" fmla="*/ 49 w 517"/>
              <a:gd name="T61" fmla="*/ 280 h 280"/>
              <a:gd name="T62" fmla="*/ 33 w 517"/>
              <a:gd name="T63" fmla="*/ 278 h 280"/>
              <a:gd name="T64" fmla="*/ 20 w 517"/>
              <a:gd name="T65" fmla="*/ 270 h 280"/>
              <a:gd name="T66" fmla="*/ 153 w 517"/>
              <a:gd name="T67" fmla="*/ 170 h 280"/>
              <a:gd name="T68" fmla="*/ 155 w 517"/>
              <a:gd name="T69" fmla="*/ 168 h 280"/>
              <a:gd name="T70" fmla="*/ 156 w 517"/>
              <a:gd name="T71" fmla="*/ 165 h 280"/>
              <a:gd name="T72" fmla="*/ 156 w 517"/>
              <a:gd name="T73" fmla="*/ 163 h 280"/>
              <a:gd name="T74" fmla="*/ 155 w 517"/>
              <a:gd name="T75" fmla="*/ 159 h 280"/>
              <a:gd name="T76" fmla="*/ 153 w 517"/>
              <a:gd name="T77" fmla="*/ 157 h 280"/>
              <a:gd name="T78" fmla="*/ 150 w 517"/>
              <a:gd name="T79" fmla="*/ 156 h 280"/>
              <a:gd name="T80" fmla="*/ 148 w 517"/>
              <a:gd name="T81" fmla="*/ 157 h 280"/>
              <a:gd name="T82" fmla="*/ 145 w 517"/>
              <a:gd name="T83" fmla="*/ 158 h 280"/>
              <a:gd name="T84" fmla="*/ 10 w 517"/>
              <a:gd name="T85" fmla="*/ 260 h 280"/>
              <a:gd name="T86" fmla="*/ 2 w 517"/>
              <a:gd name="T87" fmla="*/ 247 h 280"/>
              <a:gd name="T88" fmla="*/ 0 w 517"/>
              <a:gd name="T89" fmla="*/ 232 h 280"/>
              <a:gd name="T90" fmla="*/ 0 w 517"/>
              <a:gd name="T91" fmla="*/ 228 h 280"/>
              <a:gd name="T92" fmla="*/ 0 w 517"/>
              <a:gd name="T93" fmla="*/ 218 h 280"/>
              <a:gd name="T94" fmla="*/ 0 w 517"/>
              <a:gd name="T95" fmla="*/ 203 h 280"/>
              <a:gd name="T96" fmla="*/ 0 w 517"/>
              <a:gd name="T97" fmla="*/ 184 h 280"/>
              <a:gd name="T98" fmla="*/ 0 w 517"/>
              <a:gd name="T99" fmla="*/ 163 h 280"/>
              <a:gd name="T100" fmla="*/ 0 w 517"/>
              <a:gd name="T101" fmla="*/ 139 h 280"/>
              <a:gd name="T102" fmla="*/ 0 w 517"/>
              <a:gd name="T103" fmla="*/ 115 h 280"/>
              <a:gd name="T104" fmla="*/ 0 w 517"/>
              <a:gd name="T105" fmla="*/ 91 h 280"/>
              <a:gd name="T106" fmla="*/ 0 w 517"/>
              <a:gd name="T107" fmla="*/ 69 h 280"/>
              <a:gd name="T108" fmla="*/ 0 w 517"/>
              <a:gd name="T109" fmla="*/ 50 h 280"/>
              <a:gd name="T110" fmla="*/ 0 w 517"/>
              <a:gd name="T111" fmla="*/ 35 h 280"/>
              <a:gd name="T112" fmla="*/ 0 w 517"/>
              <a:gd name="T113" fmla="*/ 25 h 280"/>
              <a:gd name="T114" fmla="*/ 0 w 517"/>
              <a:gd name="T115" fmla="*/ 21 h 280"/>
              <a:gd name="T116" fmla="*/ 1 w 517"/>
              <a:gd name="T117" fmla="*/ 10 h 280"/>
              <a:gd name="T118" fmla="*/ 6 w 517"/>
              <a:gd name="T119" fmla="*/ 0 h 2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517" h="280">
                <a:moveTo>
                  <a:pt x="6" y="0"/>
                </a:moveTo>
                <a:lnTo>
                  <a:pt x="218" y="172"/>
                </a:lnTo>
                <a:lnTo>
                  <a:pt x="218" y="173"/>
                </a:lnTo>
                <a:lnTo>
                  <a:pt x="230" y="180"/>
                </a:lnTo>
                <a:lnTo>
                  <a:pt x="245" y="184"/>
                </a:lnTo>
                <a:lnTo>
                  <a:pt x="259" y="186"/>
                </a:lnTo>
                <a:lnTo>
                  <a:pt x="273" y="184"/>
                </a:lnTo>
                <a:lnTo>
                  <a:pt x="287" y="179"/>
                </a:lnTo>
                <a:lnTo>
                  <a:pt x="300" y="172"/>
                </a:lnTo>
                <a:lnTo>
                  <a:pt x="300" y="171"/>
                </a:lnTo>
                <a:lnTo>
                  <a:pt x="379" y="108"/>
                </a:lnTo>
                <a:lnTo>
                  <a:pt x="492" y="16"/>
                </a:lnTo>
                <a:lnTo>
                  <a:pt x="511" y="0"/>
                </a:lnTo>
                <a:lnTo>
                  <a:pt x="515" y="11"/>
                </a:lnTo>
                <a:lnTo>
                  <a:pt x="516" y="21"/>
                </a:lnTo>
                <a:lnTo>
                  <a:pt x="517" y="232"/>
                </a:lnTo>
                <a:lnTo>
                  <a:pt x="515" y="246"/>
                </a:lnTo>
                <a:lnTo>
                  <a:pt x="508" y="259"/>
                </a:lnTo>
                <a:lnTo>
                  <a:pt x="373" y="158"/>
                </a:lnTo>
                <a:lnTo>
                  <a:pt x="371" y="157"/>
                </a:lnTo>
                <a:lnTo>
                  <a:pt x="368" y="156"/>
                </a:lnTo>
                <a:lnTo>
                  <a:pt x="366" y="157"/>
                </a:lnTo>
                <a:lnTo>
                  <a:pt x="364" y="159"/>
                </a:lnTo>
                <a:lnTo>
                  <a:pt x="362" y="163"/>
                </a:lnTo>
                <a:lnTo>
                  <a:pt x="362" y="165"/>
                </a:lnTo>
                <a:lnTo>
                  <a:pt x="363" y="168"/>
                </a:lnTo>
                <a:lnTo>
                  <a:pt x="365" y="170"/>
                </a:lnTo>
                <a:lnTo>
                  <a:pt x="499" y="269"/>
                </a:lnTo>
                <a:lnTo>
                  <a:pt x="485" y="277"/>
                </a:lnTo>
                <a:lnTo>
                  <a:pt x="468" y="280"/>
                </a:lnTo>
                <a:lnTo>
                  <a:pt x="49" y="280"/>
                </a:lnTo>
                <a:lnTo>
                  <a:pt x="33" y="278"/>
                </a:lnTo>
                <a:lnTo>
                  <a:pt x="20" y="270"/>
                </a:lnTo>
                <a:lnTo>
                  <a:pt x="153" y="170"/>
                </a:lnTo>
                <a:lnTo>
                  <a:pt x="155" y="168"/>
                </a:lnTo>
                <a:lnTo>
                  <a:pt x="156" y="165"/>
                </a:lnTo>
                <a:lnTo>
                  <a:pt x="156" y="163"/>
                </a:lnTo>
                <a:lnTo>
                  <a:pt x="155" y="159"/>
                </a:lnTo>
                <a:lnTo>
                  <a:pt x="153" y="157"/>
                </a:lnTo>
                <a:lnTo>
                  <a:pt x="150" y="156"/>
                </a:lnTo>
                <a:lnTo>
                  <a:pt x="148" y="157"/>
                </a:lnTo>
                <a:lnTo>
                  <a:pt x="145" y="158"/>
                </a:lnTo>
                <a:lnTo>
                  <a:pt x="10" y="260"/>
                </a:lnTo>
                <a:lnTo>
                  <a:pt x="2" y="247"/>
                </a:lnTo>
                <a:lnTo>
                  <a:pt x="0" y="232"/>
                </a:lnTo>
                <a:lnTo>
                  <a:pt x="0" y="228"/>
                </a:lnTo>
                <a:lnTo>
                  <a:pt x="0" y="218"/>
                </a:lnTo>
                <a:lnTo>
                  <a:pt x="0" y="203"/>
                </a:lnTo>
                <a:lnTo>
                  <a:pt x="0" y="184"/>
                </a:lnTo>
                <a:lnTo>
                  <a:pt x="0" y="163"/>
                </a:lnTo>
                <a:lnTo>
                  <a:pt x="0" y="139"/>
                </a:lnTo>
                <a:lnTo>
                  <a:pt x="0" y="115"/>
                </a:lnTo>
                <a:lnTo>
                  <a:pt x="0" y="91"/>
                </a:lnTo>
                <a:lnTo>
                  <a:pt x="0" y="69"/>
                </a:lnTo>
                <a:lnTo>
                  <a:pt x="0" y="50"/>
                </a:lnTo>
                <a:lnTo>
                  <a:pt x="0" y="35"/>
                </a:lnTo>
                <a:lnTo>
                  <a:pt x="0" y="25"/>
                </a:lnTo>
                <a:lnTo>
                  <a:pt x="0" y="21"/>
                </a:lnTo>
                <a:lnTo>
                  <a:pt x="1" y="10"/>
                </a:lnTo>
                <a:lnTo>
                  <a:pt x="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" name="Forme libre 17"/>
          <xdr:cNvSpPr>
            <a:spLocks/>
          </xdr:cNvSpPr>
        </xdr:nvSpPr>
        <xdr:spPr bwMode="auto">
          <a:xfrm>
            <a:off x="1866900" y="4562475"/>
            <a:ext cx="409575" cy="209550"/>
          </a:xfrm>
          <a:custGeom>
            <a:avLst/>
            <a:gdLst>
              <a:gd name="T0" fmla="*/ 234 w 467"/>
              <a:gd name="T1" fmla="*/ 0 h 245"/>
              <a:gd name="T2" fmla="*/ 248 w 467"/>
              <a:gd name="T3" fmla="*/ 1 h 245"/>
              <a:gd name="T4" fmla="*/ 261 w 467"/>
              <a:gd name="T5" fmla="*/ 6 h 245"/>
              <a:gd name="T6" fmla="*/ 274 w 467"/>
              <a:gd name="T7" fmla="*/ 13 h 245"/>
              <a:gd name="T8" fmla="*/ 467 w 467"/>
              <a:gd name="T9" fmla="*/ 139 h 245"/>
              <a:gd name="T10" fmla="*/ 397 w 467"/>
              <a:gd name="T11" fmla="*/ 195 h 245"/>
              <a:gd name="T12" fmla="*/ 310 w 467"/>
              <a:gd name="T13" fmla="*/ 127 h 245"/>
              <a:gd name="T14" fmla="*/ 310 w 467"/>
              <a:gd name="T15" fmla="*/ 191 h 245"/>
              <a:gd name="T16" fmla="*/ 312 w 467"/>
              <a:gd name="T17" fmla="*/ 202 h 245"/>
              <a:gd name="T18" fmla="*/ 318 w 467"/>
              <a:gd name="T19" fmla="*/ 210 h 245"/>
              <a:gd name="T20" fmla="*/ 326 w 467"/>
              <a:gd name="T21" fmla="*/ 215 h 245"/>
              <a:gd name="T22" fmla="*/ 336 w 467"/>
              <a:gd name="T23" fmla="*/ 217 h 245"/>
              <a:gd name="T24" fmla="*/ 371 w 467"/>
              <a:gd name="T25" fmla="*/ 217 h 245"/>
              <a:gd name="T26" fmla="*/ 354 w 467"/>
              <a:gd name="T27" fmla="*/ 231 h 245"/>
              <a:gd name="T28" fmla="*/ 337 w 467"/>
              <a:gd name="T29" fmla="*/ 245 h 245"/>
              <a:gd name="T30" fmla="*/ 336 w 467"/>
              <a:gd name="T31" fmla="*/ 245 h 245"/>
              <a:gd name="T32" fmla="*/ 319 w 467"/>
              <a:gd name="T33" fmla="*/ 242 h 245"/>
              <a:gd name="T34" fmla="*/ 304 w 467"/>
              <a:gd name="T35" fmla="*/ 234 h 245"/>
              <a:gd name="T36" fmla="*/ 293 w 467"/>
              <a:gd name="T37" fmla="*/ 223 h 245"/>
              <a:gd name="T38" fmla="*/ 285 w 467"/>
              <a:gd name="T39" fmla="*/ 209 h 245"/>
              <a:gd name="T40" fmla="*/ 283 w 467"/>
              <a:gd name="T41" fmla="*/ 191 h 245"/>
              <a:gd name="T42" fmla="*/ 283 w 467"/>
              <a:gd name="T43" fmla="*/ 124 h 245"/>
              <a:gd name="T44" fmla="*/ 106 w 467"/>
              <a:gd name="T45" fmla="*/ 124 h 245"/>
              <a:gd name="T46" fmla="*/ 91 w 467"/>
              <a:gd name="T47" fmla="*/ 127 h 245"/>
              <a:gd name="T48" fmla="*/ 80 w 467"/>
              <a:gd name="T49" fmla="*/ 134 h 245"/>
              <a:gd name="T50" fmla="*/ 73 w 467"/>
              <a:gd name="T51" fmla="*/ 146 h 245"/>
              <a:gd name="T52" fmla="*/ 70 w 467"/>
              <a:gd name="T53" fmla="*/ 160 h 245"/>
              <a:gd name="T54" fmla="*/ 70 w 467"/>
              <a:gd name="T55" fmla="*/ 195 h 245"/>
              <a:gd name="T56" fmla="*/ 0 w 467"/>
              <a:gd name="T57" fmla="*/ 139 h 245"/>
              <a:gd name="T58" fmla="*/ 194 w 467"/>
              <a:gd name="T59" fmla="*/ 12 h 245"/>
              <a:gd name="T60" fmla="*/ 194 w 467"/>
              <a:gd name="T61" fmla="*/ 12 h 245"/>
              <a:gd name="T62" fmla="*/ 206 w 467"/>
              <a:gd name="T63" fmla="*/ 5 h 245"/>
              <a:gd name="T64" fmla="*/ 220 w 467"/>
              <a:gd name="T65" fmla="*/ 1 h 245"/>
              <a:gd name="T66" fmla="*/ 234 w 467"/>
              <a:gd name="T67" fmla="*/ 0 h 2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467" h="245">
                <a:moveTo>
                  <a:pt x="234" y="0"/>
                </a:moveTo>
                <a:lnTo>
                  <a:pt x="248" y="1"/>
                </a:lnTo>
                <a:lnTo>
                  <a:pt x="261" y="6"/>
                </a:lnTo>
                <a:lnTo>
                  <a:pt x="274" y="13"/>
                </a:lnTo>
                <a:lnTo>
                  <a:pt x="467" y="139"/>
                </a:lnTo>
                <a:lnTo>
                  <a:pt x="397" y="195"/>
                </a:lnTo>
                <a:lnTo>
                  <a:pt x="310" y="127"/>
                </a:lnTo>
                <a:lnTo>
                  <a:pt x="310" y="191"/>
                </a:lnTo>
                <a:lnTo>
                  <a:pt x="312" y="202"/>
                </a:lnTo>
                <a:lnTo>
                  <a:pt x="318" y="210"/>
                </a:lnTo>
                <a:lnTo>
                  <a:pt x="326" y="215"/>
                </a:lnTo>
                <a:lnTo>
                  <a:pt x="336" y="217"/>
                </a:lnTo>
                <a:lnTo>
                  <a:pt x="371" y="217"/>
                </a:lnTo>
                <a:lnTo>
                  <a:pt x="354" y="231"/>
                </a:lnTo>
                <a:lnTo>
                  <a:pt x="337" y="245"/>
                </a:lnTo>
                <a:lnTo>
                  <a:pt x="336" y="245"/>
                </a:lnTo>
                <a:lnTo>
                  <a:pt x="319" y="242"/>
                </a:lnTo>
                <a:lnTo>
                  <a:pt x="304" y="234"/>
                </a:lnTo>
                <a:lnTo>
                  <a:pt x="293" y="223"/>
                </a:lnTo>
                <a:lnTo>
                  <a:pt x="285" y="209"/>
                </a:lnTo>
                <a:lnTo>
                  <a:pt x="283" y="191"/>
                </a:lnTo>
                <a:lnTo>
                  <a:pt x="283" y="124"/>
                </a:lnTo>
                <a:lnTo>
                  <a:pt x="106" y="124"/>
                </a:lnTo>
                <a:lnTo>
                  <a:pt x="91" y="127"/>
                </a:lnTo>
                <a:lnTo>
                  <a:pt x="80" y="134"/>
                </a:lnTo>
                <a:lnTo>
                  <a:pt x="73" y="146"/>
                </a:lnTo>
                <a:lnTo>
                  <a:pt x="70" y="160"/>
                </a:lnTo>
                <a:lnTo>
                  <a:pt x="70" y="195"/>
                </a:lnTo>
                <a:lnTo>
                  <a:pt x="0" y="139"/>
                </a:lnTo>
                <a:lnTo>
                  <a:pt x="194" y="12"/>
                </a:lnTo>
                <a:lnTo>
                  <a:pt x="194" y="12"/>
                </a:lnTo>
                <a:lnTo>
                  <a:pt x="206" y="5"/>
                </a:lnTo>
                <a:lnTo>
                  <a:pt x="220" y="1"/>
                </a:lnTo>
                <a:lnTo>
                  <a:pt x="23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2</xdr:col>
      <xdr:colOff>139560</xdr:colOff>
      <xdr:row>1</xdr:row>
      <xdr:rowOff>58399</xdr:rowOff>
    </xdr:from>
    <xdr:to>
      <xdr:col>2</xdr:col>
      <xdr:colOff>307221</xdr:colOff>
      <xdr:row>1</xdr:row>
      <xdr:rowOff>295103</xdr:rowOff>
    </xdr:to>
    <xdr:sp macro="" textlink="">
      <xdr:nvSpPr>
        <xdr:cNvPr id="5" name="Icône de personne" descr="&quot;&quot;" title="Icône de personne"/>
        <xdr:cNvSpPr>
          <a:spLocks noChangeAspect="1"/>
        </xdr:cNvSpPr>
      </xdr:nvSpPr>
      <xdr:spPr bwMode="auto">
        <a:xfrm>
          <a:off x="1673085" y="286999"/>
          <a:ext cx="167661" cy="236704"/>
        </a:xfrm>
        <a:custGeom>
          <a:avLst/>
          <a:gdLst>
            <a:gd name="T0" fmla="*/ 209 w 376"/>
            <a:gd name="T1" fmla="*/ 3 h 523"/>
            <a:gd name="T2" fmla="*/ 248 w 376"/>
            <a:gd name="T3" fmla="*/ 21 h 523"/>
            <a:gd name="T4" fmla="*/ 274 w 376"/>
            <a:gd name="T5" fmla="*/ 55 h 523"/>
            <a:gd name="T6" fmla="*/ 285 w 376"/>
            <a:gd name="T7" fmla="*/ 97 h 523"/>
            <a:gd name="T8" fmla="*/ 295 w 376"/>
            <a:gd name="T9" fmla="*/ 122 h 523"/>
            <a:gd name="T10" fmla="*/ 305 w 376"/>
            <a:gd name="T11" fmla="*/ 139 h 523"/>
            <a:gd name="T12" fmla="*/ 302 w 376"/>
            <a:gd name="T13" fmla="*/ 161 h 523"/>
            <a:gd name="T14" fmla="*/ 285 w 376"/>
            <a:gd name="T15" fmla="*/ 172 h 523"/>
            <a:gd name="T16" fmla="*/ 282 w 376"/>
            <a:gd name="T17" fmla="*/ 198 h 523"/>
            <a:gd name="T18" fmla="*/ 260 w 376"/>
            <a:gd name="T19" fmla="*/ 239 h 523"/>
            <a:gd name="T20" fmla="*/ 223 w 376"/>
            <a:gd name="T21" fmla="*/ 265 h 523"/>
            <a:gd name="T22" fmla="*/ 240 w 376"/>
            <a:gd name="T23" fmla="*/ 267 h 523"/>
            <a:gd name="T24" fmla="*/ 246 w 376"/>
            <a:gd name="T25" fmla="*/ 268 h 523"/>
            <a:gd name="T26" fmla="*/ 341 w 376"/>
            <a:gd name="T27" fmla="*/ 292 h 523"/>
            <a:gd name="T28" fmla="*/ 366 w 376"/>
            <a:gd name="T29" fmla="*/ 316 h 523"/>
            <a:gd name="T30" fmla="*/ 376 w 376"/>
            <a:gd name="T31" fmla="*/ 351 h 523"/>
            <a:gd name="T32" fmla="*/ 374 w 376"/>
            <a:gd name="T33" fmla="*/ 509 h 523"/>
            <a:gd name="T34" fmla="*/ 362 w 376"/>
            <a:gd name="T35" fmla="*/ 521 h 523"/>
            <a:gd name="T36" fmla="*/ 23 w 376"/>
            <a:gd name="T37" fmla="*/ 523 h 523"/>
            <a:gd name="T38" fmla="*/ 6 w 376"/>
            <a:gd name="T39" fmla="*/ 516 h 523"/>
            <a:gd name="T40" fmla="*/ 0 w 376"/>
            <a:gd name="T41" fmla="*/ 500 h 523"/>
            <a:gd name="T42" fmla="*/ 2 w 376"/>
            <a:gd name="T43" fmla="*/ 332 h 523"/>
            <a:gd name="T44" fmla="*/ 20 w 376"/>
            <a:gd name="T45" fmla="*/ 302 h 523"/>
            <a:gd name="T46" fmla="*/ 52 w 376"/>
            <a:gd name="T47" fmla="*/ 285 h 523"/>
            <a:gd name="T48" fmla="*/ 132 w 376"/>
            <a:gd name="T49" fmla="*/ 268 h 523"/>
            <a:gd name="T50" fmla="*/ 152 w 376"/>
            <a:gd name="T51" fmla="*/ 265 h 523"/>
            <a:gd name="T52" fmla="*/ 115 w 376"/>
            <a:gd name="T53" fmla="*/ 240 h 523"/>
            <a:gd name="T54" fmla="*/ 93 w 376"/>
            <a:gd name="T55" fmla="*/ 198 h 523"/>
            <a:gd name="T56" fmla="*/ 90 w 376"/>
            <a:gd name="T57" fmla="*/ 172 h 523"/>
            <a:gd name="T58" fmla="*/ 73 w 376"/>
            <a:gd name="T59" fmla="*/ 161 h 523"/>
            <a:gd name="T60" fmla="*/ 70 w 376"/>
            <a:gd name="T61" fmla="*/ 139 h 523"/>
            <a:gd name="T62" fmla="*/ 80 w 376"/>
            <a:gd name="T63" fmla="*/ 122 h 523"/>
            <a:gd name="T64" fmla="*/ 90 w 376"/>
            <a:gd name="T65" fmla="*/ 97 h 523"/>
            <a:gd name="T66" fmla="*/ 99 w 376"/>
            <a:gd name="T67" fmla="*/ 55 h 523"/>
            <a:gd name="T68" fmla="*/ 126 w 376"/>
            <a:gd name="T69" fmla="*/ 21 h 523"/>
            <a:gd name="T70" fmla="*/ 165 w 376"/>
            <a:gd name="T71" fmla="*/ 3 h 5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376" h="523">
              <a:moveTo>
                <a:pt x="187" y="0"/>
              </a:moveTo>
              <a:lnTo>
                <a:pt x="209" y="3"/>
              </a:lnTo>
              <a:lnTo>
                <a:pt x="230" y="10"/>
              </a:lnTo>
              <a:lnTo>
                <a:pt x="248" y="21"/>
              </a:lnTo>
              <a:lnTo>
                <a:pt x="263" y="36"/>
              </a:lnTo>
              <a:lnTo>
                <a:pt x="274" y="55"/>
              </a:lnTo>
              <a:lnTo>
                <a:pt x="282" y="75"/>
              </a:lnTo>
              <a:lnTo>
                <a:pt x="285" y="97"/>
              </a:lnTo>
              <a:lnTo>
                <a:pt x="285" y="120"/>
              </a:lnTo>
              <a:lnTo>
                <a:pt x="295" y="122"/>
              </a:lnTo>
              <a:lnTo>
                <a:pt x="302" y="129"/>
              </a:lnTo>
              <a:lnTo>
                <a:pt x="305" y="139"/>
              </a:lnTo>
              <a:lnTo>
                <a:pt x="305" y="151"/>
              </a:lnTo>
              <a:lnTo>
                <a:pt x="302" y="161"/>
              </a:lnTo>
              <a:lnTo>
                <a:pt x="295" y="169"/>
              </a:lnTo>
              <a:lnTo>
                <a:pt x="285" y="172"/>
              </a:lnTo>
              <a:lnTo>
                <a:pt x="285" y="175"/>
              </a:lnTo>
              <a:lnTo>
                <a:pt x="282" y="198"/>
              </a:lnTo>
              <a:lnTo>
                <a:pt x="273" y="220"/>
              </a:lnTo>
              <a:lnTo>
                <a:pt x="260" y="239"/>
              </a:lnTo>
              <a:lnTo>
                <a:pt x="243" y="254"/>
              </a:lnTo>
              <a:lnTo>
                <a:pt x="223" y="265"/>
              </a:lnTo>
              <a:lnTo>
                <a:pt x="232" y="266"/>
              </a:lnTo>
              <a:lnTo>
                <a:pt x="240" y="267"/>
              </a:lnTo>
              <a:lnTo>
                <a:pt x="245" y="268"/>
              </a:lnTo>
              <a:lnTo>
                <a:pt x="246" y="268"/>
              </a:lnTo>
              <a:lnTo>
                <a:pt x="323" y="285"/>
              </a:lnTo>
              <a:lnTo>
                <a:pt x="341" y="292"/>
              </a:lnTo>
              <a:lnTo>
                <a:pt x="355" y="302"/>
              </a:lnTo>
              <a:lnTo>
                <a:pt x="366" y="316"/>
              </a:lnTo>
              <a:lnTo>
                <a:pt x="373" y="332"/>
              </a:lnTo>
              <a:lnTo>
                <a:pt x="376" y="351"/>
              </a:lnTo>
              <a:lnTo>
                <a:pt x="376" y="500"/>
              </a:lnTo>
              <a:lnTo>
                <a:pt x="374" y="509"/>
              </a:lnTo>
              <a:lnTo>
                <a:pt x="369" y="516"/>
              </a:lnTo>
              <a:lnTo>
                <a:pt x="362" y="521"/>
              </a:lnTo>
              <a:lnTo>
                <a:pt x="353" y="523"/>
              </a:lnTo>
              <a:lnTo>
                <a:pt x="23" y="523"/>
              </a:lnTo>
              <a:lnTo>
                <a:pt x="14" y="521"/>
              </a:lnTo>
              <a:lnTo>
                <a:pt x="6" y="516"/>
              </a:lnTo>
              <a:lnTo>
                <a:pt x="1" y="509"/>
              </a:lnTo>
              <a:lnTo>
                <a:pt x="0" y="500"/>
              </a:lnTo>
              <a:lnTo>
                <a:pt x="0" y="351"/>
              </a:lnTo>
              <a:lnTo>
                <a:pt x="2" y="332"/>
              </a:lnTo>
              <a:lnTo>
                <a:pt x="9" y="316"/>
              </a:lnTo>
              <a:lnTo>
                <a:pt x="20" y="302"/>
              </a:lnTo>
              <a:lnTo>
                <a:pt x="35" y="292"/>
              </a:lnTo>
              <a:lnTo>
                <a:pt x="52" y="285"/>
              </a:lnTo>
              <a:lnTo>
                <a:pt x="129" y="268"/>
              </a:lnTo>
              <a:lnTo>
                <a:pt x="132" y="268"/>
              </a:lnTo>
              <a:lnTo>
                <a:pt x="140" y="267"/>
              </a:lnTo>
              <a:lnTo>
                <a:pt x="152" y="265"/>
              </a:lnTo>
              <a:lnTo>
                <a:pt x="132" y="255"/>
              </a:lnTo>
              <a:lnTo>
                <a:pt x="115" y="240"/>
              </a:lnTo>
              <a:lnTo>
                <a:pt x="101" y="220"/>
              </a:lnTo>
              <a:lnTo>
                <a:pt x="93" y="198"/>
              </a:lnTo>
              <a:lnTo>
                <a:pt x="90" y="175"/>
              </a:lnTo>
              <a:lnTo>
                <a:pt x="90" y="172"/>
              </a:lnTo>
              <a:lnTo>
                <a:pt x="80" y="169"/>
              </a:lnTo>
              <a:lnTo>
                <a:pt x="73" y="161"/>
              </a:lnTo>
              <a:lnTo>
                <a:pt x="70" y="151"/>
              </a:lnTo>
              <a:lnTo>
                <a:pt x="70" y="139"/>
              </a:lnTo>
              <a:lnTo>
                <a:pt x="73" y="129"/>
              </a:lnTo>
              <a:lnTo>
                <a:pt x="80" y="122"/>
              </a:lnTo>
              <a:lnTo>
                <a:pt x="90" y="120"/>
              </a:lnTo>
              <a:lnTo>
                <a:pt x="90" y="97"/>
              </a:lnTo>
              <a:lnTo>
                <a:pt x="92" y="75"/>
              </a:lnTo>
              <a:lnTo>
                <a:pt x="99" y="55"/>
              </a:lnTo>
              <a:lnTo>
                <a:pt x="112" y="36"/>
              </a:lnTo>
              <a:lnTo>
                <a:pt x="126" y="21"/>
              </a:lnTo>
              <a:lnTo>
                <a:pt x="144" y="10"/>
              </a:lnTo>
              <a:lnTo>
                <a:pt x="165" y="3"/>
              </a:lnTo>
              <a:lnTo>
                <a:pt x="187" y="0"/>
              </a:lnTo>
              <a:close/>
            </a:path>
          </a:pathLst>
        </a:custGeom>
        <a:solidFill>
          <a:schemeClr val="bg1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 editAs="oneCell">
    <xdr:from>
      <xdr:col>2</xdr:col>
      <xdr:colOff>95963</xdr:colOff>
      <xdr:row>3</xdr:row>
      <xdr:rowOff>76201</xdr:rowOff>
    </xdr:from>
    <xdr:to>
      <xdr:col>2</xdr:col>
      <xdr:colOff>350818</xdr:colOff>
      <xdr:row>3</xdr:row>
      <xdr:rowOff>285751</xdr:rowOff>
    </xdr:to>
    <xdr:grpSp>
      <xdr:nvGrpSpPr>
        <xdr:cNvPr id="6" name="Groupe d’icônes de téléphone" descr="&quot;&quot;" title="Icône de téléphone"/>
        <xdr:cNvGrpSpPr>
          <a:grpSpLocks noChangeAspect="1"/>
        </xdr:cNvGrpSpPr>
      </xdr:nvGrpSpPr>
      <xdr:grpSpPr>
        <a:xfrm>
          <a:off x="1248488" y="971551"/>
          <a:ext cx="254855" cy="209550"/>
          <a:chOff x="1857375" y="5410200"/>
          <a:chExt cx="428625" cy="352425"/>
        </a:xfrm>
        <a:solidFill>
          <a:schemeClr val="bg1"/>
        </a:solidFill>
      </xdr:grpSpPr>
      <xdr:sp macro="" textlink="">
        <xdr:nvSpPr>
          <xdr:cNvPr id="7" name="Forme libre 20"/>
          <xdr:cNvSpPr>
            <a:spLocks/>
          </xdr:cNvSpPr>
        </xdr:nvSpPr>
        <xdr:spPr bwMode="auto">
          <a:xfrm>
            <a:off x="2190750" y="5486400"/>
            <a:ext cx="95250" cy="38100"/>
          </a:xfrm>
          <a:custGeom>
            <a:avLst/>
            <a:gdLst>
              <a:gd name="T0" fmla="*/ 0 w 106"/>
              <a:gd name="T1" fmla="*/ 0 h 41"/>
              <a:gd name="T2" fmla="*/ 106 w 106"/>
              <a:gd name="T3" fmla="*/ 0 h 41"/>
              <a:gd name="T4" fmla="*/ 106 w 106"/>
              <a:gd name="T5" fmla="*/ 18 h 41"/>
              <a:gd name="T6" fmla="*/ 104 w 106"/>
              <a:gd name="T7" fmla="*/ 27 h 41"/>
              <a:gd name="T8" fmla="*/ 99 w 106"/>
              <a:gd name="T9" fmla="*/ 35 h 41"/>
              <a:gd name="T10" fmla="*/ 96 w 106"/>
              <a:gd name="T11" fmla="*/ 38 h 41"/>
              <a:gd name="T12" fmla="*/ 92 w 106"/>
              <a:gd name="T13" fmla="*/ 40 h 41"/>
              <a:gd name="T14" fmla="*/ 88 w 106"/>
              <a:gd name="T15" fmla="*/ 41 h 41"/>
              <a:gd name="T16" fmla="*/ 84 w 106"/>
              <a:gd name="T17" fmla="*/ 41 h 41"/>
              <a:gd name="T18" fmla="*/ 23 w 106"/>
              <a:gd name="T19" fmla="*/ 41 h 41"/>
              <a:gd name="T20" fmla="*/ 19 w 106"/>
              <a:gd name="T21" fmla="*/ 41 h 41"/>
              <a:gd name="T22" fmla="*/ 15 w 106"/>
              <a:gd name="T23" fmla="*/ 40 h 41"/>
              <a:gd name="T24" fmla="*/ 11 w 106"/>
              <a:gd name="T25" fmla="*/ 38 h 41"/>
              <a:gd name="T26" fmla="*/ 7 w 106"/>
              <a:gd name="T27" fmla="*/ 35 h 41"/>
              <a:gd name="T28" fmla="*/ 2 w 106"/>
              <a:gd name="T29" fmla="*/ 27 h 41"/>
              <a:gd name="T30" fmla="*/ 0 w 106"/>
              <a:gd name="T31" fmla="*/ 18 h 41"/>
              <a:gd name="T32" fmla="*/ 0 w 106"/>
              <a:gd name="T33" fmla="*/ 0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06" h="41">
                <a:moveTo>
                  <a:pt x="0" y="0"/>
                </a:moveTo>
                <a:lnTo>
                  <a:pt x="106" y="0"/>
                </a:lnTo>
                <a:lnTo>
                  <a:pt x="106" y="18"/>
                </a:lnTo>
                <a:lnTo>
                  <a:pt x="104" y="27"/>
                </a:lnTo>
                <a:lnTo>
                  <a:pt x="99" y="35"/>
                </a:lnTo>
                <a:lnTo>
                  <a:pt x="96" y="38"/>
                </a:lnTo>
                <a:lnTo>
                  <a:pt x="92" y="40"/>
                </a:lnTo>
                <a:lnTo>
                  <a:pt x="88" y="41"/>
                </a:lnTo>
                <a:lnTo>
                  <a:pt x="84" y="41"/>
                </a:lnTo>
                <a:lnTo>
                  <a:pt x="23" y="41"/>
                </a:lnTo>
                <a:lnTo>
                  <a:pt x="19" y="41"/>
                </a:lnTo>
                <a:lnTo>
                  <a:pt x="15" y="40"/>
                </a:lnTo>
                <a:lnTo>
                  <a:pt x="11" y="38"/>
                </a:lnTo>
                <a:lnTo>
                  <a:pt x="7" y="35"/>
                </a:lnTo>
                <a:lnTo>
                  <a:pt x="2" y="27"/>
                </a:lnTo>
                <a:lnTo>
                  <a:pt x="0" y="18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21"/>
          <xdr:cNvSpPr>
            <a:spLocks/>
          </xdr:cNvSpPr>
        </xdr:nvSpPr>
        <xdr:spPr bwMode="auto">
          <a:xfrm>
            <a:off x="1866900" y="5486400"/>
            <a:ext cx="85725" cy="38100"/>
          </a:xfrm>
          <a:custGeom>
            <a:avLst/>
            <a:gdLst>
              <a:gd name="T0" fmla="*/ 0 w 106"/>
              <a:gd name="T1" fmla="*/ 0 h 41"/>
              <a:gd name="T2" fmla="*/ 106 w 106"/>
              <a:gd name="T3" fmla="*/ 0 h 41"/>
              <a:gd name="T4" fmla="*/ 106 w 106"/>
              <a:gd name="T5" fmla="*/ 18 h 41"/>
              <a:gd name="T6" fmla="*/ 103 w 106"/>
              <a:gd name="T7" fmla="*/ 27 h 41"/>
              <a:gd name="T8" fmla="*/ 98 w 106"/>
              <a:gd name="T9" fmla="*/ 35 h 41"/>
              <a:gd name="T10" fmla="*/ 95 w 106"/>
              <a:gd name="T11" fmla="*/ 38 h 41"/>
              <a:gd name="T12" fmla="*/ 91 w 106"/>
              <a:gd name="T13" fmla="*/ 40 h 41"/>
              <a:gd name="T14" fmla="*/ 87 w 106"/>
              <a:gd name="T15" fmla="*/ 41 h 41"/>
              <a:gd name="T16" fmla="*/ 83 w 106"/>
              <a:gd name="T17" fmla="*/ 41 h 41"/>
              <a:gd name="T18" fmla="*/ 22 w 106"/>
              <a:gd name="T19" fmla="*/ 41 h 41"/>
              <a:gd name="T20" fmla="*/ 18 w 106"/>
              <a:gd name="T21" fmla="*/ 41 h 41"/>
              <a:gd name="T22" fmla="*/ 14 w 106"/>
              <a:gd name="T23" fmla="*/ 40 h 41"/>
              <a:gd name="T24" fmla="*/ 10 w 106"/>
              <a:gd name="T25" fmla="*/ 38 h 41"/>
              <a:gd name="T26" fmla="*/ 7 w 106"/>
              <a:gd name="T27" fmla="*/ 35 h 41"/>
              <a:gd name="T28" fmla="*/ 2 w 106"/>
              <a:gd name="T29" fmla="*/ 27 h 41"/>
              <a:gd name="T30" fmla="*/ 0 w 106"/>
              <a:gd name="T31" fmla="*/ 18 h 41"/>
              <a:gd name="T32" fmla="*/ 0 w 106"/>
              <a:gd name="T33" fmla="*/ 0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06" h="41">
                <a:moveTo>
                  <a:pt x="0" y="0"/>
                </a:moveTo>
                <a:lnTo>
                  <a:pt x="106" y="0"/>
                </a:lnTo>
                <a:lnTo>
                  <a:pt x="106" y="18"/>
                </a:lnTo>
                <a:lnTo>
                  <a:pt x="103" y="27"/>
                </a:lnTo>
                <a:lnTo>
                  <a:pt x="98" y="35"/>
                </a:lnTo>
                <a:lnTo>
                  <a:pt x="95" y="38"/>
                </a:lnTo>
                <a:lnTo>
                  <a:pt x="91" y="40"/>
                </a:lnTo>
                <a:lnTo>
                  <a:pt x="87" y="41"/>
                </a:lnTo>
                <a:lnTo>
                  <a:pt x="83" y="41"/>
                </a:lnTo>
                <a:lnTo>
                  <a:pt x="22" y="41"/>
                </a:lnTo>
                <a:lnTo>
                  <a:pt x="18" y="41"/>
                </a:lnTo>
                <a:lnTo>
                  <a:pt x="14" y="40"/>
                </a:lnTo>
                <a:lnTo>
                  <a:pt x="10" y="38"/>
                </a:lnTo>
                <a:lnTo>
                  <a:pt x="7" y="35"/>
                </a:lnTo>
                <a:lnTo>
                  <a:pt x="2" y="27"/>
                </a:lnTo>
                <a:lnTo>
                  <a:pt x="0" y="18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9" name="Forme libre 22"/>
          <xdr:cNvSpPr>
            <a:spLocks noEditPoints="1"/>
          </xdr:cNvSpPr>
        </xdr:nvSpPr>
        <xdr:spPr bwMode="auto">
          <a:xfrm>
            <a:off x="1857375" y="5410200"/>
            <a:ext cx="428625" cy="352425"/>
          </a:xfrm>
          <a:custGeom>
            <a:avLst/>
            <a:gdLst>
              <a:gd name="T0" fmla="*/ 288 w 489"/>
              <a:gd name="T1" fmla="*/ 292 h 406"/>
              <a:gd name="T2" fmla="*/ 292 w 489"/>
              <a:gd name="T3" fmla="*/ 315 h 406"/>
              <a:gd name="T4" fmla="*/ 330 w 489"/>
              <a:gd name="T5" fmla="*/ 315 h 406"/>
              <a:gd name="T6" fmla="*/ 335 w 489"/>
              <a:gd name="T7" fmla="*/ 292 h 406"/>
              <a:gd name="T8" fmla="*/ 298 w 489"/>
              <a:gd name="T9" fmla="*/ 284 h 406"/>
              <a:gd name="T10" fmla="*/ 221 w 489"/>
              <a:gd name="T11" fmla="*/ 292 h 406"/>
              <a:gd name="T12" fmla="*/ 225 w 489"/>
              <a:gd name="T13" fmla="*/ 315 h 406"/>
              <a:gd name="T14" fmla="*/ 263 w 489"/>
              <a:gd name="T15" fmla="*/ 315 h 406"/>
              <a:gd name="T16" fmla="*/ 267 w 489"/>
              <a:gd name="T17" fmla="*/ 292 h 406"/>
              <a:gd name="T18" fmla="*/ 232 w 489"/>
              <a:gd name="T19" fmla="*/ 284 h 406"/>
              <a:gd name="T20" fmla="*/ 154 w 489"/>
              <a:gd name="T21" fmla="*/ 292 h 406"/>
              <a:gd name="T22" fmla="*/ 158 w 489"/>
              <a:gd name="T23" fmla="*/ 315 h 406"/>
              <a:gd name="T24" fmla="*/ 197 w 489"/>
              <a:gd name="T25" fmla="*/ 315 h 406"/>
              <a:gd name="T26" fmla="*/ 201 w 489"/>
              <a:gd name="T27" fmla="*/ 292 h 406"/>
              <a:gd name="T28" fmla="*/ 165 w 489"/>
              <a:gd name="T29" fmla="*/ 284 h 406"/>
              <a:gd name="T30" fmla="*/ 288 w 489"/>
              <a:gd name="T31" fmla="*/ 247 h 406"/>
              <a:gd name="T32" fmla="*/ 292 w 489"/>
              <a:gd name="T33" fmla="*/ 271 h 406"/>
              <a:gd name="T34" fmla="*/ 330 w 489"/>
              <a:gd name="T35" fmla="*/ 271 h 406"/>
              <a:gd name="T36" fmla="*/ 335 w 489"/>
              <a:gd name="T37" fmla="*/ 247 h 406"/>
              <a:gd name="T38" fmla="*/ 298 w 489"/>
              <a:gd name="T39" fmla="*/ 240 h 406"/>
              <a:gd name="T40" fmla="*/ 221 w 489"/>
              <a:gd name="T41" fmla="*/ 247 h 406"/>
              <a:gd name="T42" fmla="*/ 225 w 489"/>
              <a:gd name="T43" fmla="*/ 271 h 406"/>
              <a:gd name="T44" fmla="*/ 263 w 489"/>
              <a:gd name="T45" fmla="*/ 271 h 406"/>
              <a:gd name="T46" fmla="*/ 267 w 489"/>
              <a:gd name="T47" fmla="*/ 247 h 406"/>
              <a:gd name="T48" fmla="*/ 232 w 489"/>
              <a:gd name="T49" fmla="*/ 240 h 406"/>
              <a:gd name="T50" fmla="*/ 154 w 489"/>
              <a:gd name="T51" fmla="*/ 247 h 406"/>
              <a:gd name="T52" fmla="*/ 158 w 489"/>
              <a:gd name="T53" fmla="*/ 271 h 406"/>
              <a:gd name="T54" fmla="*/ 197 w 489"/>
              <a:gd name="T55" fmla="*/ 271 h 406"/>
              <a:gd name="T56" fmla="*/ 201 w 489"/>
              <a:gd name="T57" fmla="*/ 247 h 406"/>
              <a:gd name="T58" fmla="*/ 165 w 489"/>
              <a:gd name="T59" fmla="*/ 240 h 406"/>
              <a:gd name="T60" fmla="*/ 288 w 489"/>
              <a:gd name="T61" fmla="*/ 204 h 406"/>
              <a:gd name="T62" fmla="*/ 292 w 489"/>
              <a:gd name="T63" fmla="*/ 227 h 406"/>
              <a:gd name="T64" fmla="*/ 330 w 489"/>
              <a:gd name="T65" fmla="*/ 227 h 406"/>
              <a:gd name="T66" fmla="*/ 335 w 489"/>
              <a:gd name="T67" fmla="*/ 204 h 406"/>
              <a:gd name="T68" fmla="*/ 298 w 489"/>
              <a:gd name="T69" fmla="*/ 197 h 406"/>
              <a:gd name="T70" fmla="*/ 221 w 489"/>
              <a:gd name="T71" fmla="*/ 204 h 406"/>
              <a:gd name="T72" fmla="*/ 225 w 489"/>
              <a:gd name="T73" fmla="*/ 227 h 406"/>
              <a:gd name="T74" fmla="*/ 263 w 489"/>
              <a:gd name="T75" fmla="*/ 227 h 406"/>
              <a:gd name="T76" fmla="*/ 267 w 489"/>
              <a:gd name="T77" fmla="*/ 204 h 406"/>
              <a:gd name="T78" fmla="*/ 232 w 489"/>
              <a:gd name="T79" fmla="*/ 197 h 406"/>
              <a:gd name="T80" fmla="*/ 154 w 489"/>
              <a:gd name="T81" fmla="*/ 204 h 406"/>
              <a:gd name="T82" fmla="*/ 158 w 489"/>
              <a:gd name="T83" fmla="*/ 227 h 406"/>
              <a:gd name="T84" fmla="*/ 197 w 489"/>
              <a:gd name="T85" fmla="*/ 227 h 406"/>
              <a:gd name="T86" fmla="*/ 201 w 489"/>
              <a:gd name="T87" fmla="*/ 204 h 406"/>
              <a:gd name="T88" fmla="*/ 165 w 489"/>
              <a:gd name="T89" fmla="*/ 197 h 406"/>
              <a:gd name="T90" fmla="*/ 189 w 489"/>
              <a:gd name="T91" fmla="*/ 76 h 406"/>
              <a:gd name="T92" fmla="*/ 470 w 489"/>
              <a:gd name="T93" fmla="*/ 20 h 406"/>
              <a:gd name="T94" fmla="*/ 356 w 489"/>
              <a:gd name="T95" fmla="*/ 76 h 406"/>
              <a:gd name="T96" fmla="*/ 386 w 489"/>
              <a:gd name="T97" fmla="*/ 164 h 406"/>
              <a:gd name="T98" fmla="*/ 459 w 489"/>
              <a:gd name="T99" fmla="*/ 225 h 406"/>
              <a:gd name="T100" fmla="*/ 488 w 489"/>
              <a:gd name="T101" fmla="*/ 339 h 406"/>
              <a:gd name="T102" fmla="*/ 439 w 489"/>
              <a:gd name="T103" fmla="*/ 404 h 406"/>
              <a:gd name="T104" fmla="*/ 20 w 489"/>
              <a:gd name="T105" fmla="*/ 387 h 406"/>
              <a:gd name="T106" fmla="*/ 3 w 489"/>
              <a:gd name="T107" fmla="*/ 259 h 406"/>
              <a:gd name="T108" fmla="*/ 60 w 489"/>
              <a:gd name="T109" fmla="*/ 198 h 406"/>
              <a:gd name="T110" fmla="*/ 125 w 489"/>
              <a:gd name="T111" fmla="*/ 148 h 406"/>
              <a:gd name="T112" fmla="*/ 0 w 489"/>
              <a:gd name="T113" fmla="*/ 68 h 406"/>
              <a:gd name="T114" fmla="*/ 50 w 489"/>
              <a:gd name="T115" fmla="*/ 2 h 4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489" h="406">
                <a:moveTo>
                  <a:pt x="298" y="284"/>
                </a:moveTo>
                <a:lnTo>
                  <a:pt x="295" y="285"/>
                </a:lnTo>
                <a:lnTo>
                  <a:pt x="292" y="287"/>
                </a:lnTo>
                <a:lnTo>
                  <a:pt x="289" y="289"/>
                </a:lnTo>
                <a:lnTo>
                  <a:pt x="288" y="292"/>
                </a:lnTo>
                <a:lnTo>
                  <a:pt x="287" y="295"/>
                </a:lnTo>
                <a:lnTo>
                  <a:pt x="287" y="306"/>
                </a:lnTo>
                <a:lnTo>
                  <a:pt x="288" y="309"/>
                </a:lnTo>
                <a:lnTo>
                  <a:pt x="289" y="312"/>
                </a:lnTo>
                <a:lnTo>
                  <a:pt x="292" y="315"/>
                </a:lnTo>
                <a:lnTo>
                  <a:pt x="295" y="317"/>
                </a:lnTo>
                <a:lnTo>
                  <a:pt x="298" y="318"/>
                </a:lnTo>
                <a:lnTo>
                  <a:pt x="324" y="318"/>
                </a:lnTo>
                <a:lnTo>
                  <a:pt x="327" y="317"/>
                </a:lnTo>
                <a:lnTo>
                  <a:pt x="330" y="315"/>
                </a:lnTo>
                <a:lnTo>
                  <a:pt x="333" y="312"/>
                </a:lnTo>
                <a:lnTo>
                  <a:pt x="335" y="309"/>
                </a:lnTo>
                <a:lnTo>
                  <a:pt x="336" y="306"/>
                </a:lnTo>
                <a:lnTo>
                  <a:pt x="336" y="295"/>
                </a:lnTo>
                <a:lnTo>
                  <a:pt x="335" y="292"/>
                </a:lnTo>
                <a:lnTo>
                  <a:pt x="333" y="289"/>
                </a:lnTo>
                <a:lnTo>
                  <a:pt x="330" y="287"/>
                </a:lnTo>
                <a:lnTo>
                  <a:pt x="327" y="285"/>
                </a:lnTo>
                <a:lnTo>
                  <a:pt x="324" y="284"/>
                </a:lnTo>
                <a:lnTo>
                  <a:pt x="298" y="284"/>
                </a:lnTo>
                <a:close/>
                <a:moveTo>
                  <a:pt x="232" y="284"/>
                </a:moveTo>
                <a:lnTo>
                  <a:pt x="228" y="285"/>
                </a:lnTo>
                <a:lnTo>
                  <a:pt x="225" y="287"/>
                </a:lnTo>
                <a:lnTo>
                  <a:pt x="223" y="289"/>
                </a:lnTo>
                <a:lnTo>
                  <a:pt x="221" y="292"/>
                </a:lnTo>
                <a:lnTo>
                  <a:pt x="221" y="295"/>
                </a:lnTo>
                <a:lnTo>
                  <a:pt x="221" y="306"/>
                </a:lnTo>
                <a:lnTo>
                  <a:pt x="221" y="309"/>
                </a:lnTo>
                <a:lnTo>
                  <a:pt x="223" y="312"/>
                </a:lnTo>
                <a:lnTo>
                  <a:pt x="225" y="315"/>
                </a:lnTo>
                <a:lnTo>
                  <a:pt x="228" y="317"/>
                </a:lnTo>
                <a:lnTo>
                  <a:pt x="232" y="318"/>
                </a:lnTo>
                <a:lnTo>
                  <a:pt x="257" y="318"/>
                </a:lnTo>
                <a:lnTo>
                  <a:pt x="261" y="317"/>
                </a:lnTo>
                <a:lnTo>
                  <a:pt x="263" y="315"/>
                </a:lnTo>
                <a:lnTo>
                  <a:pt x="266" y="312"/>
                </a:lnTo>
                <a:lnTo>
                  <a:pt x="267" y="309"/>
                </a:lnTo>
                <a:lnTo>
                  <a:pt x="268" y="306"/>
                </a:lnTo>
                <a:lnTo>
                  <a:pt x="268" y="295"/>
                </a:lnTo>
                <a:lnTo>
                  <a:pt x="267" y="292"/>
                </a:lnTo>
                <a:lnTo>
                  <a:pt x="266" y="289"/>
                </a:lnTo>
                <a:lnTo>
                  <a:pt x="263" y="287"/>
                </a:lnTo>
                <a:lnTo>
                  <a:pt x="261" y="285"/>
                </a:lnTo>
                <a:lnTo>
                  <a:pt x="257" y="284"/>
                </a:lnTo>
                <a:lnTo>
                  <a:pt x="232" y="284"/>
                </a:lnTo>
                <a:close/>
                <a:moveTo>
                  <a:pt x="165" y="284"/>
                </a:moveTo>
                <a:lnTo>
                  <a:pt x="161" y="285"/>
                </a:lnTo>
                <a:lnTo>
                  <a:pt x="158" y="287"/>
                </a:lnTo>
                <a:lnTo>
                  <a:pt x="155" y="289"/>
                </a:lnTo>
                <a:lnTo>
                  <a:pt x="154" y="292"/>
                </a:lnTo>
                <a:lnTo>
                  <a:pt x="153" y="295"/>
                </a:lnTo>
                <a:lnTo>
                  <a:pt x="153" y="306"/>
                </a:lnTo>
                <a:lnTo>
                  <a:pt x="154" y="309"/>
                </a:lnTo>
                <a:lnTo>
                  <a:pt x="155" y="312"/>
                </a:lnTo>
                <a:lnTo>
                  <a:pt x="158" y="315"/>
                </a:lnTo>
                <a:lnTo>
                  <a:pt x="161" y="317"/>
                </a:lnTo>
                <a:lnTo>
                  <a:pt x="165" y="318"/>
                </a:lnTo>
                <a:lnTo>
                  <a:pt x="190" y="318"/>
                </a:lnTo>
                <a:lnTo>
                  <a:pt x="194" y="317"/>
                </a:lnTo>
                <a:lnTo>
                  <a:pt x="197" y="315"/>
                </a:lnTo>
                <a:lnTo>
                  <a:pt x="199" y="312"/>
                </a:lnTo>
                <a:lnTo>
                  <a:pt x="201" y="309"/>
                </a:lnTo>
                <a:lnTo>
                  <a:pt x="201" y="306"/>
                </a:lnTo>
                <a:lnTo>
                  <a:pt x="201" y="295"/>
                </a:lnTo>
                <a:lnTo>
                  <a:pt x="201" y="292"/>
                </a:lnTo>
                <a:lnTo>
                  <a:pt x="199" y="289"/>
                </a:lnTo>
                <a:lnTo>
                  <a:pt x="197" y="287"/>
                </a:lnTo>
                <a:lnTo>
                  <a:pt x="194" y="285"/>
                </a:lnTo>
                <a:lnTo>
                  <a:pt x="190" y="284"/>
                </a:lnTo>
                <a:lnTo>
                  <a:pt x="165" y="284"/>
                </a:lnTo>
                <a:close/>
                <a:moveTo>
                  <a:pt x="298" y="240"/>
                </a:moveTo>
                <a:lnTo>
                  <a:pt x="295" y="241"/>
                </a:lnTo>
                <a:lnTo>
                  <a:pt x="292" y="242"/>
                </a:lnTo>
                <a:lnTo>
                  <a:pt x="289" y="244"/>
                </a:lnTo>
                <a:lnTo>
                  <a:pt x="288" y="247"/>
                </a:lnTo>
                <a:lnTo>
                  <a:pt x="287" y="251"/>
                </a:lnTo>
                <a:lnTo>
                  <a:pt x="287" y="262"/>
                </a:lnTo>
                <a:lnTo>
                  <a:pt x="288" y="266"/>
                </a:lnTo>
                <a:lnTo>
                  <a:pt x="289" y="269"/>
                </a:lnTo>
                <a:lnTo>
                  <a:pt x="292" y="271"/>
                </a:lnTo>
                <a:lnTo>
                  <a:pt x="295" y="273"/>
                </a:lnTo>
                <a:lnTo>
                  <a:pt x="298" y="273"/>
                </a:lnTo>
                <a:lnTo>
                  <a:pt x="324" y="273"/>
                </a:lnTo>
                <a:lnTo>
                  <a:pt x="327" y="273"/>
                </a:lnTo>
                <a:lnTo>
                  <a:pt x="330" y="271"/>
                </a:lnTo>
                <a:lnTo>
                  <a:pt x="333" y="269"/>
                </a:lnTo>
                <a:lnTo>
                  <a:pt x="335" y="266"/>
                </a:lnTo>
                <a:lnTo>
                  <a:pt x="336" y="262"/>
                </a:lnTo>
                <a:lnTo>
                  <a:pt x="336" y="251"/>
                </a:lnTo>
                <a:lnTo>
                  <a:pt x="335" y="247"/>
                </a:lnTo>
                <a:lnTo>
                  <a:pt x="333" y="244"/>
                </a:lnTo>
                <a:lnTo>
                  <a:pt x="330" y="242"/>
                </a:lnTo>
                <a:lnTo>
                  <a:pt x="327" y="241"/>
                </a:lnTo>
                <a:lnTo>
                  <a:pt x="324" y="240"/>
                </a:lnTo>
                <a:lnTo>
                  <a:pt x="298" y="240"/>
                </a:lnTo>
                <a:close/>
                <a:moveTo>
                  <a:pt x="232" y="240"/>
                </a:moveTo>
                <a:lnTo>
                  <a:pt x="228" y="241"/>
                </a:lnTo>
                <a:lnTo>
                  <a:pt x="225" y="242"/>
                </a:lnTo>
                <a:lnTo>
                  <a:pt x="223" y="244"/>
                </a:lnTo>
                <a:lnTo>
                  <a:pt x="221" y="247"/>
                </a:lnTo>
                <a:lnTo>
                  <a:pt x="221" y="251"/>
                </a:lnTo>
                <a:lnTo>
                  <a:pt x="221" y="262"/>
                </a:lnTo>
                <a:lnTo>
                  <a:pt x="221" y="266"/>
                </a:lnTo>
                <a:lnTo>
                  <a:pt x="223" y="269"/>
                </a:lnTo>
                <a:lnTo>
                  <a:pt x="225" y="271"/>
                </a:lnTo>
                <a:lnTo>
                  <a:pt x="228" y="273"/>
                </a:lnTo>
                <a:lnTo>
                  <a:pt x="232" y="273"/>
                </a:lnTo>
                <a:lnTo>
                  <a:pt x="257" y="273"/>
                </a:lnTo>
                <a:lnTo>
                  <a:pt x="261" y="273"/>
                </a:lnTo>
                <a:lnTo>
                  <a:pt x="263" y="271"/>
                </a:lnTo>
                <a:lnTo>
                  <a:pt x="266" y="269"/>
                </a:lnTo>
                <a:lnTo>
                  <a:pt x="267" y="266"/>
                </a:lnTo>
                <a:lnTo>
                  <a:pt x="268" y="262"/>
                </a:lnTo>
                <a:lnTo>
                  <a:pt x="268" y="251"/>
                </a:lnTo>
                <a:lnTo>
                  <a:pt x="267" y="247"/>
                </a:lnTo>
                <a:lnTo>
                  <a:pt x="266" y="244"/>
                </a:lnTo>
                <a:lnTo>
                  <a:pt x="263" y="242"/>
                </a:lnTo>
                <a:lnTo>
                  <a:pt x="261" y="241"/>
                </a:lnTo>
                <a:lnTo>
                  <a:pt x="257" y="240"/>
                </a:lnTo>
                <a:lnTo>
                  <a:pt x="232" y="240"/>
                </a:lnTo>
                <a:close/>
                <a:moveTo>
                  <a:pt x="165" y="240"/>
                </a:moveTo>
                <a:lnTo>
                  <a:pt x="161" y="241"/>
                </a:lnTo>
                <a:lnTo>
                  <a:pt x="158" y="242"/>
                </a:lnTo>
                <a:lnTo>
                  <a:pt x="155" y="244"/>
                </a:lnTo>
                <a:lnTo>
                  <a:pt x="154" y="247"/>
                </a:lnTo>
                <a:lnTo>
                  <a:pt x="153" y="251"/>
                </a:lnTo>
                <a:lnTo>
                  <a:pt x="153" y="262"/>
                </a:lnTo>
                <a:lnTo>
                  <a:pt x="154" y="266"/>
                </a:lnTo>
                <a:lnTo>
                  <a:pt x="155" y="269"/>
                </a:lnTo>
                <a:lnTo>
                  <a:pt x="158" y="271"/>
                </a:lnTo>
                <a:lnTo>
                  <a:pt x="161" y="273"/>
                </a:lnTo>
                <a:lnTo>
                  <a:pt x="165" y="273"/>
                </a:lnTo>
                <a:lnTo>
                  <a:pt x="190" y="273"/>
                </a:lnTo>
                <a:lnTo>
                  <a:pt x="194" y="273"/>
                </a:lnTo>
                <a:lnTo>
                  <a:pt x="197" y="271"/>
                </a:lnTo>
                <a:lnTo>
                  <a:pt x="199" y="269"/>
                </a:lnTo>
                <a:lnTo>
                  <a:pt x="201" y="266"/>
                </a:lnTo>
                <a:lnTo>
                  <a:pt x="201" y="262"/>
                </a:lnTo>
                <a:lnTo>
                  <a:pt x="201" y="251"/>
                </a:lnTo>
                <a:lnTo>
                  <a:pt x="201" y="247"/>
                </a:lnTo>
                <a:lnTo>
                  <a:pt x="199" y="244"/>
                </a:lnTo>
                <a:lnTo>
                  <a:pt x="197" y="242"/>
                </a:lnTo>
                <a:lnTo>
                  <a:pt x="194" y="241"/>
                </a:lnTo>
                <a:lnTo>
                  <a:pt x="190" y="240"/>
                </a:lnTo>
                <a:lnTo>
                  <a:pt x="165" y="240"/>
                </a:lnTo>
                <a:close/>
                <a:moveTo>
                  <a:pt x="298" y="197"/>
                </a:moveTo>
                <a:lnTo>
                  <a:pt x="295" y="197"/>
                </a:lnTo>
                <a:lnTo>
                  <a:pt x="292" y="199"/>
                </a:lnTo>
                <a:lnTo>
                  <a:pt x="289" y="201"/>
                </a:lnTo>
                <a:lnTo>
                  <a:pt x="288" y="204"/>
                </a:lnTo>
                <a:lnTo>
                  <a:pt x="287" y="207"/>
                </a:lnTo>
                <a:lnTo>
                  <a:pt x="287" y="218"/>
                </a:lnTo>
                <a:lnTo>
                  <a:pt x="288" y="221"/>
                </a:lnTo>
                <a:lnTo>
                  <a:pt x="289" y="224"/>
                </a:lnTo>
                <a:lnTo>
                  <a:pt x="292" y="227"/>
                </a:lnTo>
                <a:lnTo>
                  <a:pt x="295" y="228"/>
                </a:lnTo>
                <a:lnTo>
                  <a:pt x="298" y="229"/>
                </a:lnTo>
                <a:lnTo>
                  <a:pt x="324" y="229"/>
                </a:lnTo>
                <a:lnTo>
                  <a:pt x="327" y="228"/>
                </a:lnTo>
                <a:lnTo>
                  <a:pt x="330" y="227"/>
                </a:lnTo>
                <a:lnTo>
                  <a:pt x="333" y="224"/>
                </a:lnTo>
                <a:lnTo>
                  <a:pt x="335" y="221"/>
                </a:lnTo>
                <a:lnTo>
                  <a:pt x="336" y="218"/>
                </a:lnTo>
                <a:lnTo>
                  <a:pt x="336" y="207"/>
                </a:lnTo>
                <a:lnTo>
                  <a:pt x="335" y="204"/>
                </a:lnTo>
                <a:lnTo>
                  <a:pt x="333" y="201"/>
                </a:lnTo>
                <a:lnTo>
                  <a:pt x="330" y="199"/>
                </a:lnTo>
                <a:lnTo>
                  <a:pt x="327" y="197"/>
                </a:lnTo>
                <a:lnTo>
                  <a:pt x="324" y="197"/>
                </a:lnTo>
                <a:lnTo>
                  <a:pt x="298" y="197"/>
                </a:lnTo>
                <a:close/>
                <a:moveTo>
                  <a:pt x="232" y="197"/>
                </a:moveTo>
                <a:lnTo>
                  <a:pt x="228" y="197"/>
                </a:lnTo>
                <a:lnTo>
                  <a:pt x="225" y="199"/>
                </a:lnTo>
                <a:lnTo>
                  <a:pt x="223" y="201"/>
                </a:lnTo>
                <a:lnTo>
                  <a:pt x="221" y="204"/>
                </a:lnTo>
                <a:lnTo>
                  <a:pt x="221" y="207"/>
                </a:lnTo>
                <a:lnTo>
                  <a:pt x="221" y="218"/>
                </a:lnTo>
                <a:lnTo>
                  <a:pt x="221" y="221"/>
                </a:lnTo>
                <a:lnTo>
                  <a:pt x="223" y="224"/>
                </a:lnTo>
                <a:lnTo>
                  <a:pt x="225" y="227"/>
                </a:lnTo>
                <a:lnTo>
                  <a:pt x="228" y="228"/>
                </a:lnTo>
                <a:lnTo>
                  <a:pt x="232" y="229"/>
                </a:lnTo>
                <a:lnTo>
                  <a:pt x="257" y="229"/>
                </a:lnTo>
                <a:lnTo>
                  <a:pt x="261" y="228"/>
                </a:lnTo>
                <a:lnTo>
                  <a:pt x="263" y="227"/>
                </a:lnTo>
                <a:lnTo>
                  <a:pt x="266" y="224"/>
                </a:lnTo>
                <a:lnTo>
                  <a:pt x="267" y="221"/>
                </a:lnTo>
                <a:lnTo>
                  <a:pt x="268" y="218"/>
                </a:lnTo>
                <a:lnTo>
                  <a:pt x="268" y="207"/>
                </a:lnTo>
                <a:lnTo>
                  <a:pt x="267" y="204"/>
                </a:lnTo>
                <a:lnTo>
                  <a:pt x="266" y="201"/>
                </a:lnTo>
                <a:lnTo>
                  <a:pt x="263" y="199"/>
                </a:lnTo>
                <a:lnTo>
                  <a:pt x="261" y="197"/>
                </a:lnTo>
                <a:lnTo>
                  <a:pt x="257" y="197"/>
                </a:lnTo>
                <a:lnTo>
                  <a:pt x="232" y="197"/>
                </a:lnTo>
                <a:close/>
                <a:moveTo>
                  <a:pt x="165" y="197"/>
                </a:moveTo>
                <a:lnTo>
                  <a:pt x="161" y="197"/>
                </a:lnTo>
                <a:lnTo>
                  <a:pt x="158" y="199"/>
                </a:lnTo>
                <a:lnTo>
                  <a:pt x="155" y="201"/>
                </a:lnTo>
                <a:lnTo>
                  <a:pt x="154" y="204"/>
                </a:lnTo>
                <a:lnTo>
                  <a:pt x="153" y="207"/>
                </a:lnTo>
                <a:lnTo>
                  <a:pt x="153" y="218"/>
                </a:lnTo>
                <a:lnTo>
                  <a:pt x="154" y="221"/>
                </a:lnTo>
                <a:lnTo>
                  <a:pt x="155" y="224"/>
                </a:lnTo>
                <a:lnTo>
                  <a:pt x="158" y="227"/>
                </a:lnTo>
                <a:lnTo>
                  <a:pt x="161" y="228"/>
                </a:lnTo>
                <a:lnTo>
                  <a:pt x="165" y="229"/>
                </a:lnTo>
                <a:lnTo>
                  <a:pt x="190" y="229"/>
                </a:lnTo>
                <a:lnTo>
                  <a:pt x="194" y="228"/>
                </a:lnTo>
                <a:lnTo>
                  <a:pt x="197" y="227"/>
                </a:lnTo>
                <a:lnTo>
                  <a:pt x="199" y="224"/>
                </a:lnTo>
                <a:lnTo>
                  <a:pt x="201" y="221"/>
                </a:lnTo>
                <a:lnTo>
                  <a:pt x="201" y="218"/>
                </a:lnTo>
                <a:lnTo>
                  <a:pt x="201" y="207"/>
                </a:lnTo>
                <a:lnTo>
                  <a:pt x="201" y="204"/>
                </a:lnTo>
                <a:lnTo>
                  <a:pt x="199" y="201"/>
                </a:lnTo>
                <a:lnTo>
                  <a:pt x="197" y="199"/>
                </a:lnTo>
                <a:lnTo>
                  <a:pt x="194" y="197"/>
                </a:lnTo>
                <a:lnTo>
                  <a:pt x="190" y="197"/>
                </a:lnTo>
                <a:lnTo>
                  <a:pt x="165" y="197"/>
                </a:lnTo>
                <a:close/>
                <a:moveTo>
                  <a:pt x="189" y="76"/>
                </a:moveTo>
                <a:lnTo>
                  <a:pt x="189" y="114"/>
                </a:lnTo>
                <a:lnTo>
                  <a:pt x="300" y="114"/>
                </a:lnTo>
                <a:lnTo>
                  <a:pt x="300" y="76"/>
                </a:lnTo>
                <a:lnTo>
                  <a:pt x="189" y="76"/>
                </a:lnTo>
                <a:close/>
                <a:moveTo>
                  <a:pt x="68" y="0"/>
                </a:moveTo>
                <a:lnTo>
                  <a:pt x="422" y="0"/>
                </a:lnTo>
                <a:lnTo>
                  <a:pt x="439" y="2"/>
                </a:lnTo>
                <a:lnTo>
                  <a:pt x="456" y="10"/>
                </a:lnTo>
                <a:lnTo>
                  <a:pt x="470" y="20"/>
                </a:lnTo>
                <a:lnTo>
                  <a:pt x="480" y="34"/>
                </a:lnTo>
                <a:lnTo>
                  <a:pt x="487" y="50"/>
                </a:lnTo>
                <a:lnTo>
                  <a:pt x="489" y="68"/>
                </a:lnTo>
                <a:lnTo>
                  <a:pt x="489" y="76"/>
                </a:lnTo>
                <a:lnTo>
                  <a:pt x="356" y="76"/>
                </a:lnTo>
                <a:lnTo>
                  <a:pt x="356" y="142"/>
                </a:lnTo>
                <a:lnTo>
                  <a:pt x="358" y="144"/>
                </a:lnTo>
                <a:lnTo>
                  <a:pt x="364" y="148"/>
                </a:lnTo>
                <a:lnTo>
                  <a:pt x="374" y="155"/>
                </a:lnTo>
                <a:lnTo>
                  <a:pt x="386" y="164"/>
                </a:lnTo>
                <a:lnTo>
                  <a:pt x="400" y="174"/>
                </a:lnTo>
                <a:lnTo>
                  <a:pt x="415" y="186"/>
                </a:lnTo>
                <a:lnTo>
                  <a:pt x="430" y="199"/>
                </a:lnTo>
                <a:lnTo>
                  <a:pt x="445" y="212"/>
                </a:lnTo>
                <a:lnTo>
                  <a:pt x="459" y="225"/>
                </a:lnTo>
                <a:lnTo>
                  <a:pt x="471" y="238"/>
                </a:lnTo>
                <a:lnTo>
                  <a:pt x="480" y="250"/>
                </a:lnTo>
                <a:lnTo>
                  <a:pt x="486" y="262"/>
                </a:lnTo>
                <a:lnTo>
                  <a:pt x="489" y="271"/>
                </a:lnTo>
                <a:lnTo>
                  <a:pt x="488" y="339"/>
                </a:lnTo>
                <a:lnTo>
                  <a:pt x="486" y="357"/>
                </a:lnTo>
                <a:lnTo>
                  <a:pt x="479" y="372"/>
                </a:lnTo>
                <a:lnTo>
                  <a:pt x="469" y="387"/>
                </a:lnTo>
                <a:lnTo>
                  <a:pt x="456" y="397"/>
                </a:lnTo>
                <a:lnTo>
                  <a:pt x="439" y="404"/>
                </a:lnTo>
                <a:lnTo>
                  <a:pt x="421" y="406"/>
                </a:lnTo>
                <a:lnTo>
                  <a:pt x="67" y="406"/>
                </a:lnTo>
                <a:lnTo>
                  <a:pt x="50" y="404"/>
                </a:lnTo>
                <a:lnTo>
                  <a:pt x="33" y="397"/>
                </a:lnTo>
                <a:lnTo>
                  <a:pt x="20" y="387"/>
                </a:lnTo>
                <a:lnTo>
                  <a:pt x="10" y="372"/>
                </a:lnTo>
                <a:lnTo>
                  <a:pt x="3" y="356"/>
                </a:lnTo>
                <a:lnTo>
                  <a:pt x="1" y="339"/>
                </a:lnTo>
                <a:lnTo>
                  <a:pt x="1" y="268"/>
                </a:lnTo>
                <a:lnTo>
                  <a:pt x="3" y="259"/>
                </a:lnTo>
                <a:lnTo>
                  <a:pt x="9" y="247"/>
                </a:lnTo>
                <a:lnTo>
                  <a:pt x="18" y="236"/>
                </a:lnTo>
                <a:lnTo>
                  <a:pt x="30" y="223"/>
                </a:lnTo>
                <a:lnTo>
                  <a:pt x="44" y="210"/>
                </a:lnTo>
                <a:lnTo>
                  <a:pt x="60" y="198"/>
                </a:lnTo>
                <a:lnTo>
                  <a:pt x="75" y="185"/>
                </a:lnTo>
                <a:lnTo>
                  <a:pt x="89" y="173"/>
                </a:lnTo>
                <a:lnTo>
                  <a:pt x="103" y="163"/>
                </a:lnTo>
                <a:lnTo>
                  <a:pt x="116" y="155"/>
                </a:lnTo>
                <a:lnTo>
                  <a:pt x="125" y="148"/>
                </a:lnTo>
                <a:lnTo>
                  <a:pt x="131" y="144"/>
                </a:lnTo>
                <a:lnTo>
                  <a:pt x="133" y="142"/>
                </a:lnTo>
                <a:lnTo>
                  <a:pt x="133" y="76"/>
                </a:lnTo>
                <a:lnTo>
                  <a:pt x="0" y="76"/>
                </a:lnTo>
                <a:lnTo>
                  <a:pt x="0" y="68"/>
                </a:lnTo>
                <a:lnTo>
                  <a:pt x="3" y="50"/>
                </a:lnTo>
                <a:lnTo>
                  <a:pt x="9" y="34"/>
                </a:lnTo>
                <a:lnTo>
                  <a:pt x="20" y="20"/>
                </a:lnTo>
                <a:lnTo>
                  <a:pt x="33" y="10"/>
                </a:lnTo>
                <a:lnTo>
                  <a:pt x="50" y="2"/>
                </a:lnTo>
                <a:lnTo>
                  <a:pt x="6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BBATOIRE\PERS%2003-0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RO\Desktop\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HAT MAR"/>
      <sheetName val="PAYE MARS"/>
      <sheetName val="NETT MARS AVR"/>
      <sheetName val="ACHAT AVR"/>
      <sheetName val="PAYE AVRIL"/>
      <sheetName val="CLIENT X"/>
      <sheetName val="PERS 03-04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E VIFS"/>
      <sheetName val="PART VIFS"/>
      <sheetName val="ABATT VENT"/>
      <sheetName val="RAOUF SITUA"/>
      <sheetName val="FICHE"/>
      <sheetName val="RESTE RAOUF"/>
      <sheetName val="EL EULMI SITUA"/>
      <sheetName val="RESTE EL EULMI"/>
      <sheetName val="VERS CLIENT"/>
      <sheetName val="PRESTATAIRE"/>
      <sheetName val="PR. KAMEL"/>
      <sheetName val="PR. DJE"/>
      <sheetName val="PR. IMED"/>
      <sheetName val="PR. BOU"/>
      <sheetName val="PR. BEZZIZ"/>
      <sheetName val="PR. RHAIBA"/>
      <sheetName val="PR. ABDALLAH"/>
      <sheetName val="BENEFICE"/>
      <sheetName val="RAPP MENS"/>
      <sheetName val="RAPPORT"/>
      <sheetName val="NETTOY"/>
      <sheetName val="GLOBAL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BATTOIR%202016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526.467255902775" createdVersion="5" refreshedVersion="6" minRefreshableVersion="3" recordCount="550">
  <cacheSource type="worksheet">
    <worksheetSource name="Tableau3" r:id="rId2"/>
  </cacheSource>
  <cacheFields count="17">
    <cacheField name="N°" numFmtId="0">
      <sharedItems containsSemiMixedTypes="0" containsString="0" containsNumber="1" containsInteger="1" minValue="1" maxValue="550"/>
    </cacheField>
    <cacheField name="Jour" numFmtId="168">
      <sharedItems containsSemiMixedTypes="0" containsNonDate="0" containsDate="1" containsString="0" minDate="2015-10-01T00:00:00" maxDate="2015-11-10T00:00:00"/>
    </cacheField>
    <cacheField name="Date" numFmtId="14">
      <sharedItems containsSemiMixedTypes="0" containsNonDate="0" containsDate="1" containsString="0" minDate="2015-10-01T00:00:00" maxDate="2015-11-10T00:00:00" count="34"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11T00:00:00"/>
        <d v="2015-10-12T00:00:00"/>
        <d v="2015-10-13T00:00:00"/>
        <d v="2015-10-14T00:00:00"/>
        <d v="2015-10-15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6T00:00:00"/>
        <d v="2015-10-27T00:00:00"/>
        <d v="2015-10-28T00:00:00"/>
        <d v="2015-10-29T00:00:00"/>
        <d v="2015-10-31T00:00:00"/>
        <d v="2015-11-01T00:00:00"/>
        <d v="2015-11-02T00:00:00"/>
        <d v="2015-11-03T00:00:00"/>
        <d v="2015-11-04T00:00:00"/>
        <d v="2015-11-05T00:00:00"/>
        <d v="2015-11-07T00:00:00"/>
        <d v="2015-11-08T00:00:00"/>
        <d v="2015-11-09T00:00:00"/>
      </sharedItems>
      <fieldGroup par="16" base="2">
        <rangePr groupBy="months" startDate="2015-10-01T00:00:00" endDate="2015-11-10T00:00:00"/>
        <groupItems count="14">
          <s v="&lt;01/10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11/2015"/>
        </groupItems>
      </fieldGroup>
    </cacheField>
    <cacheField name="Moy Poul" numFmtId="167">
      <sharedItems containsMixedTypes="1" containsNumber="1" minValue="0" maxValue="3"/>
    </cacheField>
    <cacheField name="Client" numFmtId="0">
      <sharedItems containsBlank="1" count="115">
        <s v="DJELLOUL"/>
        <s v="NADER"/>
        <s v="BABAY SALEM"/>
        <s v="RHAIBA"/>
        <s v="CLIENT X"/>
        <s v="ILYES"/>
        <s v="FAYCEL"/>
        <s v="MOHAMED"/>
        <s v="HAMDI"/>
        <s v="CHAMBRE FROIDE"/>
        <s v="KASS"/>
        <s v="BOUDJEMAA"/>
        <s v="MOURAD EL MARCHÉ"/>
        <s v="EL RYM"/>
        <s v="GHANOU"/>
        <s v="MIMI"/>
        <s v="SALIM"/>
        <s v="ABDERREZAK"/>
        <s v="BOUKHADRA"/>
        <s v="SABRI"/>
        <s v="BEZZIZ"/>
        <s v="SALIH"/>
        <s v="TAREK EL OUENZA"/>
        <s v="MINOU"/>
        <s v="RAOUF"/>
        <s v="RAMZI"/>
        <s v="KHECHANA"/>
        <s v="REJETE"/>
        <s v="EL SOUFI"/>
        <s v="WISSEM"/>
        <s v="RAHMENE"/>
        <s v="ROSSAFI"/>
        <s v="FAOUZI SALEM"/>
        <s v="MADJID"/>
        <s v="ABDEL RACHID"/>
        <s v="FERGANI"/>
        <s v="HICHEM FRIGO"/>
        <s v="YAZID ABATTOIR"/>
        <s v="HILUX FAOUZI"/>
        <s v="EL GHOUL"/>
        <s v="MARIAGE RAMZI"/>
        <s v="IMED"/>
        <s v="MARIAGE BRAHIM"/>
        <s v="POUBELLE APC"/>
        <s v="VOISIN"/>
        <s v="BACHIR JAVEL"/>
        <s v="SOFIANE 45"/>
        <s v="VETERINAIRE"/>
        <s v="BOUAKEZ" u="1"/>
        <m u="1"/>
        <s v="ABDELKRIM" u="1"/>
        <s v="YACINE" u="1"/>
        <s v="BILLEL SALEM" u="1"/>
        <s v="BELGHOUL" u="1"/>
        <s v="AISSA" u="1"/>
        <s v="EL RABIE ABATTOIR" u="1"/>
        <s v="SABRI 11" u="1"/>
        <s v="RIAD EL MARCHÉ" u="1"/>
        <s v="WALID ECHOURFA" u="1"/>
        <s v="BABAI SALEM" u="1"/>
        <s v="RIAD" u="1"/>
        <s v="SOFIANE CHIKOLA" u="1"/>
        <s v="HOUASS" u="1"/>
        <s v="SALIM RES" u="1"/>
        <s v="EL HATTAB HOUCINE" u="1"/>
        <s v="TOUFIK GUELMA" u="1"/>
        <s v="KHERRAZI" u="1"/>
        <s v="BRAHIM" u="1"/>
        <s v="CHAWKI" u="1"/>
        <s v="TAMISSA" u="1"/>
        <s v="REJETE KASS" u="1"/>
        <s v="AMER" u="1"/>
        <s v="EL HAOULI" u="1"/>
        <s v="WAHID" u="1"/>
        <s v="EL ZAOUCH" u="1"/>
        <s v="ABDELMALEK" u="1"/>
        <s v="YAHIA" u="1"/>
        <s v="HOUCINE KHECHANA" u="1"/>
        <s v="PERSONNEL" u="1"/>
        <s v="MERIBOUT" u="1"/>
        <s v="KHALED FLEXY" u="1"/>
        <s v="HAMMA" u="1"/>
        <s v="ALI" u="1"/>
        <s v="KBOUDA YAHIA" u="1"/>
        <s v="HICHEL LITIM" u="1"/>
        <s v="MOURAD" u="1"/>
        <s v="JETÉ KASS" u="1"/>
        <s v="EL AYACHI" u="1"/>
        <s v="FAROUK" u="1"/>
        <s v="ABDEL AZIZ" u="1"/>
        <s v="CHAMSOU" u="1"/>
        <s v="HALIM" u="1"/>
        <s v="EL BOUNI" u="1"/>
        <s v="AZZOU" u="1"/>
        <s v="KAMEL" u="1"/>
        <s v="MILOUD" u="1"/>
        <s v="EL HBIB" u="1"/>
        <s v="BELDI" u="1"/>
        <s v="BOUAICHA" u="1"/>
        <s v="FARID" u="1"/>
        <s v="SOUSOU KHECHANA" u="1"/>
        <s v="EL MARCHÉ EL BOUNI" u="1"/>
        <s v="DJELAMDA" u="1"/>
        <s v="ABDESLEM" u="1"/>
        <s v="ABDEREZZAK" u="1"/>
        <s v="IMAM EL MOUSLIM" u="1"/>
        <s v="ECHATT" u="1"/>
        <s v="ABDEL HALIM" u="1"/>
        <s v="MARIAGE" u="1"/>
        <s v="TAREK" u="1"/>
        <s v="ABDALLAH" u="1"/>
        <s v="YAZID" u="1"/>
        <s v="RHAIM" u="1"/>
        <s v="TIDJANI" u="1"/>
        <s v="FOUED" u="1"/>
      </sharedItems>
    </cacheField>
    <cacheField name="Nb Poul" numFmtId="0">
      <sharedItems containsString="0" containsBlank="1" containsNumber="1" containsInteger="1" minValue="-1601" maxValue="1601"/>
    </cacheField>
    <cacheField name="Poids Poul" numFmtId="165">
      <sharedItems containsString="0" containsBlank="1" containsNumber="1" minValue="-3406.2" maxValue="3406.2"/>
    </cacheField>
    <cacheField name="Prix" numFmtId="4">
      <sharedItems containsString="0" containsBlank="1" containsNumber="1" minValue="0" maxValue="295"/>
    </cacheField>
    <cacheField name="T.1" numFmtId="4">
      <sharedItems containsSemiMixedTypes="0" containsString="0" containsNumber="1" containsInteger="1" minValue="-818750" maxValue="818750"/>
    </cacheField>
    <cacheField name="Poids Abats" numFmtId="165">
      <sharedItems containsString="0" containsBlank="1" containsNumber="1" minValue="-229.5" maxValue="229.5"/>
    </cacheField>
    <cacheField name="Prix." numFmtId="4">
      <sharedItems containsString="0" containsBlank="1" containsNumber="1" minValue="40" maxValue="600"/>
    </cacheField>
    <cacheField name="T.2" numFmtId="4">
      <sharedItems containsSemiMixedTypes="0" containsString="0" containsNumber="1" containsInteger="1" minValue="-35390" maxValue="35390"/>
    </cacheField>
    <cacheField name="Somme" numFmtId="4">
      <sharedItems containsSemiMixedTypes="0" containsString="0" containsNumber="1" containsInteger="1" minValue="-854140" maxValue="854140"/>
    </cacheField>
    <cacheField name="Date R" numFmtId="14">
      <sharedItems containsNonDate="0" containsDate="1" containsString="0" containsBlank="1" minDate="2015-09-30T00:00:00" maxDate="2015-11-09T00:00:00"/>
    </cacheField>
    <cacheField name="Situation" numFmtId="4">
      <sharedItems containsBlank="1"/>
    </cacheField>
    <cacheField name="Trimestres" numFmtId="0" databaseField="0">
      <fieldGroup base="2">
        <rangePr groupBy="quarters" startDate="2015-10-01T00:00:00" endDate="2015-11-10T00:00:00"/>
        <groupItems count="6">
          <s v="&lt;01/10/2015"/>
          <s v="Trimestre1"/>
          <s v="Trimestre2"/>
          <s v="Trimestre3"/>
          <s v="Trimestre4"/>
          <s v="&gt;10/11/2015"/>
        </groupItems>
      </fieldGroup>
    </cacheField>
    <cacheField name="Années" numFmtId="0" databaseField="0">
      <fieldGroup base="2">
        <rangePr groupBy="years" startDate="2015-10-01T00:00:00" endDate="2015-11-10T00:00:00"/>
        <groupItems count="3">
          <s v="&lt;01/10/2015"/>
          <s v="2015"/>
          <s v="&gt;10/11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0">
  <r>
    <n v="1"/>
    <d v="2015-10-01T00:00:00"/>
    <x v="0"/>
    <n v="2.02"/>
    <x v="0"/>
    <n v="765"/>
    <n v="1548"/>
    <n v="255"/>
    <n v="394740"/>
    <n v="73"/>
    <n v="160"/>
    <n v="11680"/>
    <n v="406420"/>
    <m/>
    <m/>
  </r>
  <r>
    <n v="2"/>
    <d v="2015-10-02T00:00:00"/>
    <x v="1"/>
    <n v="1.71"/>
    <x v="0"/>
    <n v="70"/>
    <n v="120"/>
    <n v="180"/>
    <n v="21600"/>
    <n v="21.5"/>
    <n v="350"/>
    <n v="7530"/>
    <n v="29130"/>
    <m/>
    <m/>
  </r>
  <r>
    <n v="3"/>
    <d v="2015-10-01T00:00:00"/>
    <x v="0"/>
    <n v="2.25"/>
    <x v="1"/>
    <n v="20"/>
    <n v="45"/>
    <n v="255"/>
    <n v="11480"/>
    <n v="2.5"/>
    <n v="350"/>
    <n v="880"/>
    <n v="12360"/>
    <m/>
    <m/>
  </r>
  <r>
    <n v="4"/>
    <d v="2015-10-01T00:00:00"/>
    <x v="0"/>
    <s v=""/>
    <x v="2"/>
    <m/>
    <m/>
    <m/>
    <n v="0"/>
    <n v="15"/>
    <n v="200"/>
    <n v="3000"/>
    <n v="3000"/>
    <m/>
    <m/>
  </r>
  <r>
    <n v="5"/>
    <d v="2015-10-01T00:00:00"/>
    <x v="0"/>
    <n v="1.95"/>
    <x v="3"/>
    <n v="300"/>
    <n v="585.5"/>
    <n v="260"/>
    <n v="152230"/>
    <n v="35"/>
    <n v="160"/>
    <n v="5600"/>
    <n v="157830"/>
    <m/>
    <m/>
  </r>
  <r>
    <n v="6"/>
    <d v="2015-10-01T00:00:00"/>
    <x v="0"/>
    <n v="2.35"/>
    <x v="4"/>
    <n v="2"/>
    <n v="4.7"/>
    <n v="260"/>
    <n v="1220"/>
    <m/>
    <m/>
    <n v="0"/>
    <n v="1220"/>
    <d v="2015-09-30T00:00:00"/>
    <s v="Réglé"/>
  </r>
  <r>
    <n v="7"/>
    <d v="2015-10-01T00:00:00"/>
    <x v="0"/>
    <n v="1.58"/>
    <x v="4"/>
    <n v="100"/>
    <n v="158"/>
    <n v="253.1"/>
    <n v="39990"/>
    <m/>
    <m/>
    <n v="0"/>
    <n v="39990"/>
    <d v="2015-09-30T00:00:00"/>
    <s v="Réglé"/>
  </r>
  <r>
    <n v="8"/>
    <d v="2015-10-01T00:00:00"/>
    <x v="0"/>
    <n v="2.2000000000000002"/>
    <x v="5"/>
    <n v="1"/>
    <n v="2.2000000000000002"/>
    <m/>
    <n v="0"/>
    <n v="1"/>
    <m/>
    <n v="0"/>
    <n v="0"/>
    <m/>
    <m/>
  </r>
  <r>
    <n v="9"/>
    <d v="2015-10-03T00:00:00"/>
    <x v="2"/>
    <n v="1.67"/>
    <x v="6"/>
    <n v="50"/>
    <n v="83.5"/>
    <n v="260"/>
    <n v="21710"/>
    <n v="6"/>
    <n v="200"/>
    <n v="1200"/>
    <n v="22910"/>
    <m/>
    <m/>
  </r>
  <r>
    <n v="10"/>
    <d v="2015-10-03T00:00:00"/>
    <x v="2"/>
    <n v="1.61"/>
    <x v="7"/>
    <n v="70"/>
    <n v="113"/>
    <n v="260"/>
    <n v="29380"/>
    <n v="10"/>
    <n v="170"/>
    <n v="1700"/>
    <n v="31080"/>
    <m/>
    <m/>
  </r>
  <r>
    <n v="11"/>
    <d v="2015-10-03T00:00:00"/>
    <x v="2"/>
    <n v="1.48"/>
    <x v="8"/>
    <n v="47"/>
    <n v="69.5"/>
    <n v="260"/>
    <n v="18070"/>
    <n v="10"/>
    <n v="200"/>
    <n v="2000"/>
    <n v="20070"/>
    <m/>
    <m/>
  </r>
  <r>
    <n v="12"/>
    <d v="2015-10-03T00:00:00"/>
    <x v="2"/>
    <n v="1.95"/>
    <x v="0"/>
    <n v="700"/>
    <n v="1365"/>
    <n v="255"/>
    <n v="348080"/>
    <n v="80"/>
    <n v="160"/>
    <n v="12800"/>
    <n v="360880"/>
    <m/>
    <m/>
  </r>
  <r>
    <n v="13"/>
    <d v="2015-10-03T00:00:00"/>
    <x v="2"/>
    <n v="2"/>
    <x v="7"/>
    <n v="100"/>
    <n v="200"/>
    <n v="245"/>
    <n v="49000"/>
    <n v="18"/>
    <n v="170"/>
    <n v="3060"/>
    <n v="52060"/>
    <m/>
    <m/>
  </r>
  <r>
    <n v="14"/>
    <d v="2015-10-03T00:00:00"/>
    <x v="2"/>
    <n v="1.9"/>
    <x v="1"/>
    <n v="40"/>
    <n v="76"/>
    <n v="240"/>
    <n v="18240"/>
    <m/>
    <m/>
    <n v="0"/>
    <n v="18240"/>
    <m/>
    <m/>
  </r>
  <r>
    <n v="15"/>
    <d v="2015-10-03T00:00:00"/>
    <x v="2"/>
    <n v="1.88"/>
    <x v="9"/>
    <n v="220"/>
    <n v="413"/>
    <n v="255.15"/>
    <n v="105380"/>
    <n v="30"/>
    <n v="178.66"/>
    <n v="5360"/>
    <n v="110740"/>
    <m/>
    <m/>
  </r>
  <r>
    <n v="16"/>
    <d v="2015-10-03T00:00:00"/>
    <x v="2"/>
    <n v="1"/>
    <x v="10"/>
    <n v="50"/>
    <n v="50"/>
    <m/>
    <n v="0"/>
    <m/>
    <m/>
    <n v="0"/>
    <n v="0"/>
    <m/>
    <m/>
  </r>
  <r>
    <n v="17"/>
    <d v="2015-10-04T00:00:00"/>
    <x v="3"/>
    <n v="1.67"/>
    <x v="6"/>
    <n v="120"/>
    <n v="200"/>
    <n v="250"/>
    <n v="50000"/>
    <n v="14"/>
    <n v="200"/>
    <n v="2800"/>
    <n v="52800"/>
    <m/>
    <m/>
  </r>
  <r>
    <n v="18"/>
    <d v="2015-10-04T00:00:00"/>
    <x v="3"/>
    <n v="2.13"/>
    <x v="3"/>
    <n v="100"/>
    <n v="213"/>
    <n v="260"/>
    <n v="55380"/>
    <n v="16"/>
    <n v="160"/>
    <n v="2560"/>
    <n v="57940"/>
    <m/>
    <m/>
  </r>
  <r>
    <n v="19"/>
    <d v="2015-10-04T00:00:00"/>
    <x v="3"/>
    <n v="1.88"/>
    <x v="9"/>
    <n v="-220"/>
    <n v="-413"/>
    <n v="255.15"/>
    <n v="-105380"/>
    <n v="-30"/>
    <n v="178.66"/>
    <n v="-5360"/>
    <n v="-110740"/>
    <m/>
    <m/>
  </r>
  <r>
    <n v="20"/>
    <d v="2015-10-04T00:00:00"/>
    <x v="3"/>
    <n v="2.04"/>
    <x v="7"/>
    <n v="40"/>
    <n v="81.5"/>
    <n v="250"/>
    <n v="20380"/>
    <m/>
    <m/>
    <n v="0"/>
    <n v="20380"/>
    <m/>
    <m/>
  </r>
  <r>
    <n v="21"/>
    <d v="2015-10-04T00:00:00"/>
    <x v="3"/>
    <n v="1.71"/>
    <x v="6"/>
    <n v="50"/>
    <n v="85.5"/>
    <n v="250"/>
    <n v="21380"/>
    <m/>
    <m/>
    <n v="0"/>
    <n v="21380"/>
    <m/>
    <m/>
  </r>
  <r>
    <n v="22"/>
    <d v="2015-10-04T00:00:00"/>
    <x v="3"/>
    <n v="1.91"/>
    <x v="11"/>
    <n v="640"/>
    <n v="1220.8"/>
    <n v="245"/>
    <n v="299100"/>
    <n v="60"/>
    <n v="180"/>
    <n v="10800"/>
    <n v="309900"/>
    <m/>
    <m/>
  </r>
  <r>
    <n v="23"/>
    <d v="2015-10-04T00:00:00"/>
    <x v="3"/>
    <n v="1.74"/>
    <x v="0"/>
    <n v="200"/>
    <n v="347"/>
    <n v="250"/>
    <n v="86750"/>
    <n v="20"/>
    <n v="160"/>
    <n v="3200"/>
    <n v="89950"/>
    <m/>
    <m/>
  </r>
  <r>
    <n v="24"/>
    <d v="2015-10-04T00:00:00"/>
    <x v="3"/>
    <n v="1.82"/>
    <x v="1"/>
    <n v="50"/>
    <n v="91"/>
    <n v="250"/>
    <n v="22750"/>
    <n v="5"/>
    <n v="160"/>
    <n v="800"/>
    <n v="23550"/>
    <m/>
    <m/>
  </r>
  <r>
    <n v="25"/>
    <d v="2015-10-04T00:00:00"/>
    <x v="3"/>
    <n v="1.68"/>
    <x v="10"/>
    <n v="31"/>
    <n v="52"/>
    <n v="200"/>
    <n v="10400"/>
    <m/>
    <m/>
    <n v="0"/>
    <n v="10400"/>
    <m/>
    <m/>
  </r>
  <r>
    <n v="26"/>
    <d v="2015-10-04T00:00:00"/>
    <x v="3"/>
    <n v="1.84"/>
    <x v="3"/>
    <n v="181"/>
    <n v="332.8"/>
    <n v="260"/>
    <n v="86530"/>
    <n v="20"/>
    <n v="160"/>
    <n v="3200"/>
    <n v="89730"/>
    <m/>
    <m/>
  </r>
  <r>
    <n v="27"/>
    <d v="2015-10-04T00:00:00"/>
    <x v="3"/>
    <n v="1.52"/>
    <x v="4"/>
    <n v="100"/>
    <n v="152"/>
    <n v="250"/>
    <n v="38000"/>
    <m/>
    <m/>
    <n v="0"/>
    <n v="38000"/>
    <d v="2015-10-03T00:00:00"/>
    <s v="Réglé"/>
  </r>
  <r>
    <n v="28"/>
    <d v="2015-10-05T00:00:00"/>
    <x v="4"/>
    <n v="1.75"/>
    <x v="12"/>
    <n v="80"/>
    <n v="140"/>
    <n v="240.5"/>
    <n v="33670"/>
    <n v="10"/>
    <n v="180"/>
    <n v="1800"/>
    <n v="35470"/>
    <m/>
    <m/>
  </r>
  <r>
    <n v="29"/>
    <d v="2015-10-05T00:00:00"/>
    <x v="4"/>
    <n v="1.78"/>
    <x v="7"/>
    <n v="100"/>
    <n v="178"/>
    <n v="250"/>
    <n v="44500"/>
    <n v="12"/>
    <n v="170"/>
    <n v="2040"/>
    <n v="46540"/>
    <m/>
    <m/>
  </r>
  <r>
    <n v="30"/>
    <d v="2015-10-05T00:00:00"/>
    <x v="4"/>
    <n v="1.53"/>
    <x v="13"/>
    <n v="10"/>
    <n v="15.3"/>
    <n v="250"/>
    <n v="3830"/>
    <m/>
    <m/>
    <n v="0"/>
    <n v="3830"/>
    <m/>
    <m/>
  </r>
  <r>
    <n v="31"/>
    <d v="2015-10-05T00:00:00"/>
    <x v="4"/>
    <n v="1.75"/>
    <x v="13"/>
    <n v="30"/>
    <n v="52.5"/>
    <n v="250"/>
    <n v="13130"/>
    <n v="6"/>
    <n v="200"/>
    <n v="1200"/>
    <n v="14330"/>
    <m/>
    <m/>
  </r>
  <r>
    <n v="32"/>
    <d v="2015-10-05T00:00:00"/>
    <x v="4"/>
    <n v="1.75"/>
    <x v="11"/>
    <n v="600"/>
    <n v="1048.0999999999999"/>
    <n v="245"/>
    <n v="256780"/>
    <n v="70"/>
    <n v="180"/>
    <n v="12600"/>
    <n v="269380"/>
    <m/>
    <m/>
  </r>
  <r>
    <n v="33"/>
    <d v="2015-10-05T00:00:00"/>
    <x v="4"/>
    <n v="1.89"/>
    <x v="3"/>
    <n v="310"/>
    <n v="586.4"/>
    <n v="250"/>
    <n v="146600"/>
    <n v="40"/>
    <n v="160"/>
    <n v="6400"/>
    <n v="153000"/>
    <m/>
    <m/>
  </r>
  <r>
    <n v="34"/>
    <d v="2015-10-05T00:00:00"/>
    <x v="4"/>
    <n v="1.78"/>
    <x v="0"/>
    <n v="150"/>
    <n v="267"/>
    <n v="250"/>
    <n v="66750"/>
    <n v="20"/>
    <n v="160"/>
    <n v="3200"/>
    <n v="69950"/>
    <m/>
    <m/>
  </r>
  <r>
    <n v="35"/>
    <d v="2015-10-05T00:00:00"/>
    <x v="4"/>
    <n v="1.79"/>
    <x v="9"/>
    <n v="340"/>
    <n v="607.5"/>
    <n v="239.35"/>
    <n v="145410"/>
    <n v="55"/>
    <n v="200"/>
    <n v="11000"/>
    <n v="156410"/>
    <m/>
    <m/>
  </r>
  <r>
    <n v="36"/>
    <d v="2015-10-06T00:00:00"/>
    <x v="5"/>
    <n v="1.71"/>
    <x v="8"/>
    <n v="40"/>
    <n v="68.5"/>
    <n v="240"/>
    <n v="16440"/>
    <n v="10"/>
    <n v="200"/>
    <n v="2000"/>
    <n v="18440"/>
    <m/>
    <m/>
  </r>
  <r>
    <n v="37"/>
    <d v="2015-10-06T00:00:00"/>
    <x v="5"/>
    <n v="1.86"/>
    <x v="13"/>
    <n v="40"/>
    <n v="74.5"/>
    <n v="240"/>
    <n v="17880"/>
    <n v="10"/>
    <n v="200"/>
    <n v="2000"/>
    <n v="19880"/>
    <m/>
    <m/>
  </r>
  <r>
    <n v="38"/>
    <d v="2015-10-06T00:00:00"/>
    <x v="5"/>
    <n v="1.8"/>
    <x v="14"/>
    <n v="100"/>
    <n v="180"/>
    <n v="240"/>
    <n v="43200"/>
    <n v="10"/>
    <n v="160"/>
    <n v="1600"/>
    <n v="44800"/>
    <m/>
    <m/>
  </r>
  <r>
    <n v="39"/>
    <d v="2015-10-06T00:00:00"/>
    <x v="5"/>
    <n v="1.67"/>
    <x v="7"/>
    <n v="60"/>
    <n v="100"/>
    <n v="240"/>
    <n v="24000"/>
    <n v="10"/>
    <n v="170"/>
    <n v="1700"/>
    <n v="25700"/>
    <m/>
    <m/>
  </r>
  <r>
    <n v="40"/>
    <d v="2015-10-06T00:00:00"/>
    <x v="5"/>
    <n v="1.78"/>
    <x v="12"/>
    <n v="60"/>
    <n v="107"/>
    <n v="235"/>
    <n v="25150"/>
    <n v="10"/>
    <n v="180"/>
    <n v="1800"/>
    <n v="26950"/>
    <m/>
    <m/>
  </r>
  <r>
    <n v="41"/>
    <d v="2015-10-06T00:00:00"/>
    <x v="5"/>
    <n v="1.94"/>
    <x v="1"/>
    <n v="40"/>
    <n v="77.5"/>
    <n v="235"/>
    <n v="18210"/>
    <n v="5"/>
    <n v="160"/>
    <n v="800"/>
    <n v="19010"/>
    <m/>
    <m/>
  </r>
  <r>
    <n v="42"/>
    <d v="2015-10-06T00:00:00"/>
    <x v="5"/>
    <n v="1.79"/>
    <x v="9"/>
    <n v="-340"/>
    <n v="-607.5"/>
    <n v="239.35"/>
    <n v="-145410"/>
    <n v="-55"/>
    <n v="200"/>
    <n v="-11000"/>
    <n v="-156410"/>
    <m/>
    <m/>
  </r>
  <r>
    <n v="43"/>
    <d v="2015-10-06T00:00:00"/>
    <x v="5"/>
    <n v="1.75"/>
    <x v="0"/>
    <n v="200"/>
    <n v="350"/>
    <n v="235"/>
    <n v="82250"/>
    <n v="20"/>
    <n v="160"/>
    <n v="3200"/>
    <n v="85450"/>
    <m/>
    <m/>
  </r>
  <r>
    <n v="44"/>
    <d v="2015-10-06T00:00:00"/>
    <x v="5"/>
    <n v="1.69"/>
    <x v="12"/>
    <n v="47"/>
    <n v="79.5"/>
    <n v="230"/>
    <n v="18290"/>
    <n v="3"/>
    <n v="180"/>
    <n v="540"/>
    <n v="18830"/>
    <m/>
    <m/>
  </r>
  <r>
    <n v="45"/>
    <d v="2015-10-06T00:00:00"/>
    <x v="5"/>
    <n v="1.39"/>
    <x v="7"/>
    <n v="50"/>
    <n v="69.5"/>
    <n v="240"/>
    <n v="16680"/>
    <n v="4"/>
    <n v="170"/>
    <n v="680"/>
    <n v="17360"/>
    <m/>
    <m/>
  </r>
  <r>
    <n v="46"/>
    <d v="2015-10-06T00:00:00"/>
    <x v="5"/>
    <n v="1.45"/>
    <x v="1"/>
    <n v="20"/>
    <n v="29"/>
    <n v="180"/>
    <n v="5220"/>
    <m/>
    <m/>
    <n v="0"/>
    <n v="5220"/>
    <m/>
    <m/>
  </r>
  <r>
    <n v="47"/>
    <d v="2015-10-06T00:00:00"/>
    <x v="5"/>
    <n v="1.83"/>
    <x v="1"/>
    <n v="80"/>
    <n v="146"/>
    <n v="230"/>
    <n v="33580"/>
    <n v="4"/>
    <n v="350"/>
    <n v="1400"/>
    <n v="34980"/>
    <m/>
    <m/>
  </r>
  <r>
    <n v="48"/>
    <d v="2015-10-06T00:00:00"/>
    <x v="5"/>
    <n v="1.33"/>
    <x v="13"/>
    <n v="40"/>
    <n v="53"/>
    <n v="240"/>
    <n v="12720"/>
    <n v="3"/>
    <n v="200"/>
    <n v="600"/>
    <n v="13320"/>
    <m/>
    <m/>
  </r>
  <r>
    <n v="49"/>
    <d v="2015-10-06T00:00:00"/>
    <x v="5"/>
    <n v="1.54"/>
    <x v="8"/>
    <n v="20"/>
    <n v="30.8"/>
    <n v="230"/>
    <n v="7080"/>
    <m/>
    <m/>
    <n v="0"/>
    <n v="7080"/>
    <m/>
    <m/>
  </r>
  <r>
    <n v="50"/>
    <d v="2015-10-06T00:00:00"/>
    <x v="5"/>
    <n v="1"/>
    <x v="10"/>
    <n v="40"/>
    <n v="40"/>
    <n v="0"/>
    <n v="0"/>
    <m/>
    <m/>
    <n v="0"/>
    <n v="0"/>
    <m/>
    <m/>
  </r>
  <r>
    <n v="51"/>
    <d v="2015-10-06T00:00:00"/>
    <x v="5"/>
    <n v="1.8"/>
    <x v="9"/>
    <n v="580"/>
    <n v="1045.8"/>
    <n v="234.55"/>
    <n v="245290"/>
    <n v="54"/>
    <n v="160"/>
    <n v="8640"/>
    <n v="253930"/>
    <m/>
    <m/>
  </r>
  <r>
    <n v="52"/>
    <d v="2015-10-06T00:00:00"/>
    <x v="5"/>
    <n v="1.81"/>
    <x v="3"/>
    <n v="360"/>
    <n v="653.29999999999995"/>
    <n v="260"/>
    <n v="169860"/>
    <n v="45"/>
    <n v="160"/>
    <n v="7200"/>
    <n v="177060"/>
    <m/>
    <m/>
  </r>
  <r>
    <n v="53"/>
    <d v="2015-10-06T00:00:00"/>
    <x v="5"/>
    <n v="1.22"/>
    <x v="4"/>
    <n v="50"/>
    <n v="61"/>
    <n v="250"/>
    <n v="15250"/>
    <m/>
    <m/>
    <n v="0"/>
    <n v="15250"/>
    <d v="2015-10-05T00:00:00"/>
    <s v="Réglé"/>
  </r>
  <r>
    <n v="54"/>
    <d v="2015-10-06T00:00:00"/>
    <x v="5"/>
    <n v="1.44"/>
    <x v="4"/>
    <n v="27"/>
    <n v="39"/>
    <n v="257"/>
    <n v="10020"/>
    <m/>
    <m/>
    <n v="0"/>
    <n v="10020"/>
    <d v="2015-10-05T00:00:00"/>
    <s v="Réglé"/>
  </r>
  <r>
    <n v="55"/>
    <d v="2015-10-06T00:00:00"/>
    <x v="5"/>
    <s v=""/>
    <x v="4"/>
    <m/>
    <m/>
    <m/>
    <n v="0"/>
    <n v="2.5"/>
    <n v="600"/>
    <n v="1500"/>
    <n v="1500"/>
    <d v="2015-10-05T00:00:00"/>
    <s v="Réglé"/>
  </r>
  <r>
    <n v="56"/>
    <d v="2015-10-07T00:00:00"/>
    <x v="6"/>
    <n v="1.8"/>
    <x v="9"/>
    <n v="-580"/>
    <n v="-1045.8"/>
    <n v="234.55"/>
    <n v="-245290"/>
    <n v="-54"/>
    <n v="160"/>
    <n v="-8640"/>
    <n v="-253930"/>
    <m/>
    <m/>
  </r>
  <r>
    <n v="57"/>
    <d v="2015-10-07T00:00:00"/>
    <x v="6"/>
    <n v="1.78"/>
    <x v="0"/>
    <n v="320"/>
    <n v="569.70000000000005"/>
    <n v="230"/>
    <n v="131030"/>
    <n v="28"/>
    <n v="160"/>
    <n v="4480"/>
    <n v="135510"/>
    <m/>
    <m/>
  </r>
  <r>
    <n v="58"/>
    <d v="2015-10-07T00:00:00"/>
    <x v="6"/>
    <n v="1.81"/>
    <x v="3"/>
    <n v="260"/>
    <n v="471.6"/>
    <n v="240"/>
    <n v="113180"/>
    <n v="26"/>
    <n v="160"/>
    <n v="4160"/>
    <n v="117340"/>
    <m/>
    <m/>
  </r>
  <r>
    <n v="59"/>
    <d v="2015-10-08T00:00:00"/>
    <x v="7"/>
    <n v="1.64"/>
    <x v="12"/>
    <n v="52"/>
    <n v="85.5"/>
    <n v="230"/>
    <n v="19670"/>
    <n v="6"/>
    <n v="180"/>
    <n v="1080"/>
    <n v="20750"/>
    <m/>
    <m/>
  </r>
  <r>
    <n v="60"/>
    <d v="2015-10-08T00:00:00"/>
    <x v="7"/>
    <n v="1.4"/>
    <x v="7"/>
    <n v="74"/>
    <n v="103.5"/>
    <n v="240"/>
    <n v="24840"/>
    <n v="8"/>
    <n v="170"/>
    <n v="1360"/>
    <n v="26200"/>
    <m/>
    <m/>
  </r>
  <r>
    <n v="61"/>
    <d v="2015-10-08T00:00:00"/>
    <x v="7"/>
    <n v="1.73"/>
    <x v="15"/>
    <n v="40"/>
    <n v="69"/>
    <n v="240"/>
    <n v="16560"/>
    <n v="6"/>
    <n v="200"/>
    <n v="1200"/>
    <n v="17760"/>
    <m/>
    <m/>
  </r>
  <r>
    <n v="62"/>
    <d v="2015-10-08T00:00:00"/>
    <x v="7"/>
    <n v="1.91"/>
    <x v="15"/>
    <n v="22"/>
    <n v="42"/>
    <n v="180"/>
    <n v="7560"/>
    <m/>
    <m/>
    <n v="0"/>
    <n v="7560"/>
    <m/>
    <m/>
  </r>
  <r>
    <n v="63"/>
    <d v="2015-10-08T00:00:00"/>
    <x v="7"/>
    <n v="1.37"/>
    <x v="13"/>
    <n v="31"/>
    <n v="42.5"/>
    <n v="230"/>
    <n v="9780"/>
    <n v="6"/>
    <n v="200"/>
    <n v="1200"/>
    <n v="10980"/>
    <m/>
    <m/>
  </r>
  <r>
    <n v="64"/>
    <d v="2015-10-08T00:00:00"/>
    <x v="7"/>
    <n v="1.2"/>
    <x v="8"/>
    <n v="25"/>
    <n v="30"/>
    <n v="230"/>
    <n v="6900"/>
    <n v="4"/>
    <n v="200"/>
    <n v="800"/>
    <n v="7700"/>
    <m/>
    <m/>
  </r>
  <r>
    <n v="65"/>
    <d v="2015-10-08T00:00:00"/>
    <x v="7"/>
    <n v="1.82"/>
    <x v="0"/>
    <n v="450"/>
    <n v="820"/>
    <n v="230"/>
    <n v="188600"/>
    <n v="57"/>
    <n v="160"/>
    <n v="9120"/>
    <n v="197720"/>
    <m/>
    <m/>
  </r>
  <r>
    <n v="66"/>
    <d v="2015-10-08T00:00:00"/>
    <x v="7"/>
    <n v="1.63"/>
    <x v="0"/>
    <n v="30"/>
    <n v="49"/>
    <n v="150"/>
    <n v="7350"/>
    <m/>
    <m/>
    <n v="0"/>
    <n v="7350"/>
    <m/>
    <m/>
  </r>
  <r>
    <n v="67"/>
    <d v="2015-10-08T00:00:00"/>
    <x v="7"/>
    <n v="1.9"/>
    <x v="1"/>
    <n v="120"/>
    <n v="228"/>
    <n v="230"/>
    <n v="52440"/>
    <n v="8"/>
    <n v="160"/>
    <n v="1280"/>
    <n v="53720"/>
    <m/>
    <m/>
  </r>
  <r>
    <n v="68"/>
    <d v="2015-10-08T00:00:00"/>
    <x v="7"/>
    <n v="1.66"/>
    <x v="3"/>
    <n v="600"/>
    <n v="995"/>
    <n v="240"/>
    <n v="238800"/>
    <n v="70"/>
    <n v="160"/>
    <n v="11200"/>
    <n v="250000"/>
    <m/>
    <m/>
  </r>
  <r>
    <n v="69"/>
    <d v="2015-10-08T00:00:00"/>
    <x v="7"/>
    <n v="1.55"/>
    <x v="16"/>
    <n v="20"/>
    <n v="31"/>
    <n v="230"/>
    <n v="7130"/>
    <n v="3"/>
    <n v="200"/>
    <n v="600"/>
    <n v="7730"/>
    <m/>
    <m/>
  </r>
  <r>
    <n v="70"/>
    <d v="2015-10-08T00:00:00"/>
    <x v="7"/>
    <n v="2.2799999999999998"/>
    <x v="4"/>
    <n v="18"/>
    <n v="41"/>
    <n v="250"/>
    <n v="10250"/>
    <m/>
    <m/>
    <n v="0"/>
    <n v="10250"/>
    <d v="2015-10-07T00:00:00"/>
    <s v="Réglé"/>
  </r>
  <r>
    <n v="71"/>
    <d v="2015-10-11T00:00:00"/>
    <x v="8"/>
    <n v="2.0099999999999998"/>
    <x v="17"/>
    <n v="40"/>
    <n v="80.5"/>
    <n v="250"/>
    <n v="20130"/>
    <n v="5"/>
    <n v="200"/>
    <n v="1000"/>
    <n v="21130"/>
    <m/>
    <m/>
  </r>
  <r>
    <n v="72"/>
    <d v="2015-10-11T00:00:00"/>
    <x v="8"/>
    <n v="1.34"/>
    <x v="13"/>
    <n v="50"/>
    <n v="67"/>
    <n v="250"/>
    <n v="16750"/>
    <n v="6"/>
    <n v="200"/>
    <n v="1200"/>
    <n v="17950"/>
    <m/>
    <m/>
  </r>
  <r>
    <n v="73"/>
    <d v="2015-10-11T00:00:00"/>
    <x v="8"/>
    <n v="1.6"/>
    <x v="8"/>
    <n v="40"/>
    <n v="64"/>
    <n v="245"/>
    <n v="15680"/>
    <n v="5"/>
    <n v="200"/>
    <n v="1000"/>
    <n v="16680"/>
    <m/>
    <m/>
  </r>
  <r>
    <n v="74"/>
    <d v="2015-10-11T00:00:00"/>
    <x v="8"/>
    <n v="1.63"/>
    <x v="18"/>
    <n v="20"/>
    <n v="32.5"/>
    <n v="250"/>
    <n v="8130"/>
    <n v="4"/>
    <n v="200"/>
    <n v="800"/>
    <n v="8930"/>
    <m/>
    <m/>
  </r>
  <r>
    <n v="75"/>
    <d v="2015-10-11T00:00:00"/>
    <x v="8"/>
    <n v="1.6"/>
    <x v="19"/>
    <n v="30"/>
    <n v="48"/>
    <n v="250"/>
    <n v="12000"/>
    <n v="4"/>
    <n v="200"/>
    <n v="800"/>
    <n v="12800"/>
    <m/>
    <m/>
  </r>
  <r>
    <n v="76"/>
    <d v="2015-10-11T00:00:00"/>
    <x v="8"/>
    <n v="1.69"/>
    <x v="15"/>
    <n v="40"/>
    <n v="67.5"/>
    <n v="250"/>
    <n v="16880"/>
    <n v="5"/>
    <n v="200"/>
    <n v="1000"/>
    <n v="17880"/>
    <m/>
    <m/>
  </r>
  <r>
    <n v="77"/>
    <d v="2015-10-11T00:00:00"/>
    <x v="8"/>
    <n v="1.64"/>
    <x v="6"/>
    <n v="140"/>
    <n v="229.5"/>
    <n v="250"/>
    <n v="57380"/>
    <n v="16"/>
    <n v="200"/>
    <n v="3200"/>
    <n v="60580"/>
    <m/>
    <m/>
  </r>
  <r>
    <n v="78"/>
    <d v="2015-10-11T00:00:00"/>
    <x v="8"/>
    <n v="1.73"/>
    <x v="20"/>
    <n v="60"/>
    <n v="103.5"/>
    <n v="245"/>
    <n v="25360"/>
    <n v="7"/>
    <n v="160"/>
    <n v="1120"/>
    <n v="26480"/>
    <m/>
    <m/>
  </r>
  <r>
    <n v="79"/>
    <d v="2015-10-11T00:00:00"/>
    <x v="8"/>
    <n v="1.35"/>
    <x v="20"/>
    <n v="19"/>
    <n v="25.7"/>
    <n v="180"/>
    <n v="4630"/>
    <m/>
    <m/>
    <n v="0"/>
    <n v="4630"/>
    <m/>
    <m/>
  </r>
  <r>
    <n v="80"/>
    <d v="2015-10-11T00:00:00"/>
    <x v="8"/>
    <n v="1.66"/>
    <x v="0"/>
    <n v="250"/>
    <n v="414"/>
    <n v="245"/>
    <n v="101430"/>
    <n v="28"/>
    <n v="160"/>
    <n v="4480"/>
    <n v="105910"/>
    <m/>
    <m/>
  </r>
  <r>
    <n v="81"/>
    <d v="2015-10-11T00:00:00"/>
    <x v="8"/>
    <n v="1.73"/>
    <x v="1"/>
    <n v="40"/>
    <n v="69"/>
    <n v="250"/>
    <n v="17250"/>
    <n v="6"/>
    <n v="160"/>
    <n v="960"/>
    <n v="18210"/>
    <m/>
    <m/>
  </r>
  <r>
    <n v="82"/>
    <d v="2015-10-11T00:00:00"/>
    <x v="8"/>
    <n v="1.77"/>
    <x v="3"/>
    <n v="420"/>
    <n v="742.7"/>
    <n v="250"/>
    <n v="185680"/>
    <n v="45"/>
    <n v="160"/>
    <n v="7200"/>
    <n v="192880"/>
    <m/>
    <m/>
  </r>
  <r>
    <n v="83"/>
    <d v="2015-10-11T00:00:00"/>
    <x v="8"/>
    <n v="1.84"/>
    <x v="0"/>
    <n v="400"/>
    <n v="737.9"/>
    <n v="245"/>
    <n v="180790"/>
    <n v="60"/>
    <n v="160"/>
    <n v="9600"/>
    <n v="190390"/>
    <m/>
    <m/>
  </r>
  <r>
    <n v="84"/>
    <d v="2015-10-11T00:00:00"/>
    <x v="8"/>
    <n v="2.23"/>
    <x v="21"/>
    <n v="3"/>
    <n v="6.7"/>
    <m/>
    <n v="0"/>
    <m/>
    <m/>
    <n v="0"/>
    <n v="0"/>
    <m/>
    <m/>
  </r>
  <r>
    <n v="85"/>
    <d v="2015-10-11T00:00:00"/>
    <x v="8"/>
    <n v="2"/>
    <x v="20"/>
    <n v="2"/>
    <n v="4"/>
    <m/>
    <n v="0"/>
    <n v="1"/>
    <m/>
    <n v="0"/>
    <n v="0"/>
    <m/>
    <m/>
  </r>
  <r>
    <n v="86"/>
    <d v="2015-10-11T00:00:00"/>
    <x v="8"/>
    <n v="1.56"/>
    <x v="9"/>
    <n v="327"/>
    <n v="508.5"/>
    <n v="249.3"/>
    <n v="126770"/>
    <n v="27.5"/>
    <n v="198"/>
    <n v="5450"/>
    <n v="132220"/>
    <m/>
    <m/>
  </r>
  <r>
    <n v="87"/>
    <d v="2015-10-12T00:00:00"/>
    <x v="9"/>
    <n v="1.62"/>
    <x v="17"/>
    <n v="50"/>
    <n v="81"/>
    <n v="250"/>
    <n v="20250"/>
    <n v="5"/>
    <n v="200"/>
    <n v="1000"/>
    <n v="21250"/>
    <m/>
    <m/>
  </r>
  <r>
    <n v="88"/>
    <d v="2015-10-12T00:00:00"/>
    <x v="9"/>
    <n v="1.61"/>
    <x v="13"/>
    <n v="60"/>
    <n v="96.5"/>
    <n v="250"/>
    <n v="24130"/>
    <n v="9"/>
    <n v="200"/>
    <n v="1800"/>
    <n v="25930"/>
    <m/>
    <m/>
  </r>
  <r>
    <n v="89"/>
    <d v="2015-10-12T00:00:00"/>
    <x v="9"/>
    <n v="1.52"/>
    <x v="8"/>
    <n v="56"/>
    <n v="85"/>
    <n v="250"/>
    <n v="21250"/>
    <n v="6"/>
    <n v="200"/>
    <n v="1200"/>
    <n v="22450"/>
    <m/>
    <m/>
  </r>
  <r>
    <n v="90"/>
    <d v="2015-10-12T00:00:00"/>
    <x v="9"/>
    <n v="1.1000000000000001"/>
    <x v="8"/>
    <n v="5"/>
    <n v="5.5"/>
    <n v="180"/>
    <n v="990"/>
    <m/>
    <m/>
    <n v="0"/>
    <n v="990"/>
    <m/>
    <m/>
  </r>
  <r>
    <n v="91"/>
    <d v="2015-10-12T00:00:00"/>
    <x v="9"/>
    <n v="1.68"/>
    <x v="7"/>
    <n v="66"/>
    <n v="111"/>
    <n v="250"/>
    <n v="27750"/>
    <n v="7"/>
    <n v="170"/>
    <n v="1190"/>
    <n v="28940"/>
    <m/>
    <m/>
  </r>
  <r>
    <n v="92"/>
    <d v="2015-10-12T00:00:00"/>
    <x v="9"/>
    <n v="1.6"/>
    <x v="20"/>
    <n v="20"/>
    <n v="32"/>
    <n v="250"/>
    <n v="8000"/>
    <m/>
    <m/>
    <n v="0"/>
    <n v="8000"/>
    <m/>
    <m/>
  </r>
  <r>
    <n v="93"/>
    <d v="2015-10-12T00:00:00"/>
    <x v="9"/>
    <n v="1.39"/>
    <x v="3"/>
    <n v="70"/>
    <n v="97.5"/>
    <n v="253.6952"/>
    <n v="24740"/>
    <m/>
    <m/>
    <n v="0"/>
    <n v="24740"/>
    <m/>
    <m/>
  </r>
  <r>
    <n v="94"/>
    <d v="2015-10-12T00:00:00"/>
    <x v="9"/>
    <n v="1.56"/>
    <x v="9"/>
    <n v="-327"/>
    <n v="-508.5"/>
    <n v="249.3"/>
    <n v="-126770"/>
    <n v="-27.5"/>
    <n v="198"/>
    <n v="-5450"/>
    <n v="-132220"/>
    <m/>
    <m/>
  </r>
  <r>
    <n v="95"/>
    <d v="2015-10-12T00:00:00"/>
    <x v="9"/>
    <n v="2.11"/>
    <x v="15"/>
    <n v="40"/>
    <n v="84.5"/>
    <n v="250"/>
    <n v="21130"/>
    <n v="4"/>
    <n v="200"/>
    <n v="800"/>
    <n v="21930"/>
    <m/>
    <m/>
  </r>
  <r>
    <n v="96"/>
    <d v="2015-10-12T00:00:00"/>
    <x v="9"/>
    <n v="2"/>
    <x v="13"/>
    <n v="20"/>
    <n v="40"/>
    <n v="250"/>
    <n v="10000"/>
    <m/>
    <m/>
    <n v="0"/>
    <n v="10000"/>
    <m/>
    <m/>
  </r>
  <r>
    <n v="97"/>
    <d v="2015-10-12T00:00:00"/>
    <x v="9"/>
    <n v="1.96"/>
    <x v="20"/>
    <n v="70"/>
    <n v="137.5"/>
    <n v="250"/>
    <n v="34380"/>
    <n v="10"/>
    <n v="160"/>
    <n v="1600"/>
    <n v="35980"/>
    <m/>
    <m/>
  </r>
  <r>
    <n v="98"/>
    <d v="2015-10-12T00:00:00"/>
    <x v="9"/>
    <n v="1.3"/>
    <x v="20"/>
    <n v="5"/>
    <n v="6.5"/>
    <n v="180"/>
    <n v="1170"/>
    <m/>
    <m/>
    <n v="0"/>
    <n v="1170"/>
    <m/>
    <m/>
  </r>
  <r>
    <n v="99"/>
    <d v="2015-10-12T00:00:00"/>
    <x v="9"/>
    <n v="2.1"/>
    <x v="19"/>
    <n v="30"/>
    <n v="63"/>
    <n v="250"/>
    <n v="15750"/>
    <n v="5"/>
    <n v="200"/>
    <n v="1000"/>
    <n v="16750"/>
    <m/>
    <m/>
  </r>
  <r>
    <n v="100"/>
    <d v="2015-10-12T00:00:00"/>
    <x v="9"/>
    <n v="1.98"/>
    <x v="18"/>
    <n v="20"/>
    <n v="39.5"/>
    <n v="245"/>
    <n v="9680"/>
    <n v="4"/>
    <n v="200"/>
    <n v="800"/>
    <n v="10480"/>
    <m/>
    <m/>
  </r>
  <r>
    <n v="101"/>
    <d v="2015-10-12T00:00:00"/>
    <x v="9"/>
    <n v="2.12"/>
    <x v="0"/>
    <n v="201"/>
    <n v="426"/>
    <n v="245"/>
    <n v="104370"/>
    <n v="22"/>
    <n v="160"/>
    <n v="3520"/>
    <n v="107890"/>
    <m/>
    <m/>
  </r>
  <r>
    <n v="102"/>
    <d v="2015-10-12T00:00:00"/>
    <x v="9"/>
    <n v="2.09"/>
    <x v="22"/>
    <n v="55"/>
    <n v="115"/>
    <n v="240"/>
    <n v="27600"/>
    <n v="8"/>
    <n v="200"/>
    <n v="1600"/>
    <n v="29200"/>
    <m/>
    <m/>
  </r>
  <r>
    <n v="103"/>
    <d v="2015-10-12T00:00:00"/>
    <x v="9"/>
    <n v="2.08"/>
    <x v="23"/>
    <n v="6"/>
    <n v="12.5"/>
    <n v="180"/>
    <n v="2250"/>
    <m/>
    <m/>
    <n v="0"/>
    <n v="2250"/>
    <m/>
    <m/>
  </r>
  <r>
    <n v="104"/>
    <d v="2015-10-12T00:00:00"/>
    <x v="9"/>
    <n v="2.2999999999999998"/>
    <x v="16"/>
    <n v="1"/>
    <n v="2.2999999999999998"/>
    <n v="250"/>
    <n v="580"/>
    <m/>
    <m/>
    <n v="0"/>
    <n v="580"/>
    <m/>
    <m/>
  </r>
  <r>
    <n v="105"/>
    <d v="2015-10-12T00:00:00"/>
    <x v="9"/>
    <n v="1.95"/>
    <x v="24"/>
    <n v="60"/>
    <n v="117"/>
    <n v="250"/>
    <n v="29250"/>
    <n v="0.5"/>
    <n v="350"/>
    <n v="180"/>
    <n v="29430"/>
    <m/>
    <m/>
  </r>
  <r>
    <n v="106"/>
    <d v="2015-10-12T00:00:00"/>
    <x v="9"/>
    <n v="2.0699999999999998"/>
    <x v="3"/>
    <n v="365"/>
    <n v="755.1"/>
    <n v="250"/>
    <n v="188780"/>
    <n v="50"/>
    <n v="160"/>
    <n v="8000"/>
    <n v="196780"/>
    <m/>
    <m/>
  </r>
  <r>
    <n v="107"/>
    <d v="2015-10-12T00:00:00"/>
    <x v="9"/>
    <n v="2.21"/>
    <x v="9"/>
    <n v="826"/>
    <n v="1828.7"/>
    <n v="245"/>
    <n v="448030"/>
    <n v="114"/>
    <n v="200"/>
    <n v="22800"/>
    <n v="470830"/>
    <m/>
    <m/>
  </r>
  <r>
    <n v="108"/>
    <d v="2015-10-13T00:00:00"/>
    <x v="10"/>
    <n v="2.21"/>
    <x v="9"/>
    <n v="-826"/>
    <n v="-1828.7"/>
    <n v="245"/>
    <n v="-448030"/>
    <n v="-114"/>
    <n v="200"/>
    <n v="-22800"/>
    <n v="-470830"/>
    <m/>
    <m/>
  </r>
  <r>
    <n v="109"/>
    <d v="2015-10-13T00:00:00"/>
    <x v="10"/>
    <n v="2.13"/>
    <x v="17"/>
    <n v="40"/>
    <n v="85"/>
    <n v="245"/>
    <n v="20830"/>
    <n v="6"/>
    <n v="200"/>
    <n v="1200"/>
    <n v="22030"/>
    <m/>
    <m/>
  </r>
  <r>
    <n v="110"/>
    <d v="2015-10-13T00:00:00"/>
    <x v="10"/>
    <n v="2.16"/>
    <x v="13"/>
    <n v="50"/>
    <n v="108"/>
    <n v="245"/>
    <n v="26460"/>
    <n v="10"/>
    <n v="200"/>
    <n v="2000"/>
    <n v="28460"/>
    <m/>
    <m/>
  </r>
  <r>
    <n v="111"/>
    <d v="2015-10-13T00:00:00"/>
    <x v="10"/>
    <n v="2.17"/>
    <x v="19"/>
    <n v="50"/>
    <n v="108.6"/>
    <n v="245"/>
    <n v="26610"/>
    <n v="7"/>
    <n v="200"/>
    <n v="1400"/>
    <n v="28010"/>
    <m/>
    <m/>
  </r>
  <r>
    <n v="112"/>
    <d v="2015-10-13T00:00:00"/>
    <x v="10"/>
    <n v="2.21"/>
    <x v="7"/>
    <n v="60"/>
    <n v="132.5"/>
    <n v="245"/>
    <n v="32460"/>
    <n v="8"/>
    <n v="170"/>
    <n v="1360"/>
    <n v="33820"/>
    <m/>
    <m/>
  </r>
  <r>
    <n v="113"/>
    <d v="2015-10-13T00:00:00"/>
    <x v="10"/>
    <n v="2.2000000000000002"/>
    <x v="18"/>
    <n v="20"/>
    <n v="44"/>
    <n v="245"/>
    <n v="10780"/>
    <n v="5"/>
    <n v="200"/>
    <n v="1000"/>
    <n v="11780"/>
    <m/>
    <m/>
  </r>
  <r>
    <n v="114"/>
    <d v="2015-10-13T00:00:00"/>
    <x v="10"/>
    <n v="2.27"/>
    <x v="20"/>
    <n v="160"/>
    <n v="363"/>
    <n v="235"/>
    <n v="85310"/>
    <n v="20"/>
    <n v="160"/>
    <n v="3200"/>
    <n v="88510"/>
    <m/>
    <m/>
  </r>
  <r>
    <n v="115"/>
    <d v="2015-10-13T00:00:00"/>
    <x v="10"/>
    <n v="1.55"/>
    <x v="20"/>
    <n v="20"/>
    <n v="31"/>
    <n v="235"/>
    <n v="7290"/>
    <m/>
    <m/>
    <n v="0"/>
    <n v="7290"/>
    <m/>
    <m/>
  </r>
  <r>
    <n v="116"/>
    <d v="2015-10-13T00:00:00"/>
    <x v="10"/>
    <n v="2.2999999999999998"/>
    <x v="0"/>
    <n v="300"/>
    <n v="690.1"/>
    <n v="245"/>
    <n v="169070"/>
    <n v="40"/>
    <n v="160"/>
    <n v="6400"/>
    <n v="175470"/>
    <m/>
    <m/>
  </r>
  <r>
    <n v="117"/>
    <d v="2015-10-13T00:00:00"/>
    <x v="10"/>
    <n v="2.46"/>
    <x v="1"/>
    <n v="80"/>
    <n v="197"/>
    <n v="245"/>
    <n v="48270"/>
    <n v="6"/>
    <n v="350"/>
    <n v="2100"/>
    <n v="50370"/>
    <m/>
    <m/>
  </r>
  <r>
    <n v="118"/>
    <d v="2015-10-13T00:00:00"/>
    <x v="10"/>
    <n v="2.1"/>
    <x v="22"/>
    <n v="40"/>
    <n v="84"/>
    <n v="245"/>
    <n v="20580"/>
    <n v="6"/>
    <n v="200"/>
    <n v="1200"/>
    <n v="21780"/>
    <m/>
    <m/>
  </r>
  <r>
    <n v="119"/>
    <d v="2015-10-13T00:00:00"/>
    <x v="10"/>
    <n v="2.5"/>
    <x v="4"/>
    <n v="1"/>
    <n v="2.5"/>
    <n v="250"/>
    <n v="630"/>
    <n v="2.2999999999999998"/>
    <n v="400"/>
    <n v="920"/>
    <n v="1550"/>
    <d v="2015-10-12T00:00:00"/>
    <s v="Réglé"/>
  </r>
  <r>
    <n v="120"/>
    <d v="2015-10-13T00:00:00"/>
    <x v="10"/>
    <n v="3"/>
    <x v="4"/>
    <n v="4"/>
    <n v="12"/>
    <n v="250"/>
    <n v="3000"/>
    <n v="2.7"/>
    <n v="400"/>
    <n v="1080"/>
    <n v="4080"/>
    <d v="2015-10-12T00:00:00"/>
    <s v="Réglé"/>
  </r>
  <r>
    <n v="121"/>
    <d v="2015-10-13T00:00:00"/>
    <x v="10"/>
    <n v="2"/>
    <x v="25"/>
    <n v="1"/>
    <n v="2"/>
    <m/>
    <n v="0"/>
    <n v="1"/>
    <m/>
    <n v="0"/>
    <n v="0"/>
    <m/>
    <m/>
  </r>
  <r>
    <n v="122"/>
    <d v="2015-10-13T00:00:00"/>
    <x v="10"/>
    <n v="2.13"/>
    <x v="9"/>
    <n v="1601"/>
    <n v="3406.2"/>
    <n v="240.37"/>
    <n v="818750"/>
    <n v="229.5"/>
    <n v="154.19999999999999"/>
    <n v="35390"/>
    <n v="854140"/>
    <m/>
    <m/>
  </r>
  <r>
    <n v="123"/>
    <d v="2015-10-14T00:00:00"/>
    <x v="11"/>
    <n v="2.13"/>
    <x v="9"/>
    <n v="-1601"/>
    <n v="-3406.2"/>
    <n v="240.37"/>
    <n v="-818750"/>
    <n v="-229.5"/>
    <n v="154.19999999999999"/>
    <n v="-35390"/>
    <n v="-854140"/>
    <m/>
    <m/>
  </r>
  <r>
    <n v="124"/>
    <d v="2015-10-14T00:00:00"/>
    <x v="11"/>
    <n v="2.06"/>
    <x v="8"/>
    <n v="40"/>
    <n v="82.5"/>
    <n v="245"/>
    <n v="20210"/>
    <n v="6"/>
    <n v="200"/>
    <n v="1200"/>
    <n v="21410"/>
    <m/>
    <m/>
  </r>
  <r>
    <n v="125"/>
    <d v="2015-10-14T00:00:00"/>
    <x v="11"/>
    <n v="2.13"/>
    <x v="13"/>
    <n v="50"/>
    <n v="106.6"/>
    <n v="245"/>
    <n v="26120"/>
    <n v="8"/>
    <n v="200"/>
    <n v="1600"/>
    <n v="27720"/>
    <m/>
    <m/>
  </r>
  <r>
    <n v="126"/>
    <d v="2015-10-14T00:00:00"/>
    <x v="11"/>
    <n v="2.14"/>
    <x v="18"/>
    <n v="20"/>
    <n v="42.7"/>
    <n v="245"/>
    <n v="10460"/>
    <n v="4"/>
    <n v="200"/>
    <n v="800"/>
    <n v="11260"/>
    <m/>
    <m/>
  </r>
  <r>
    <n v="127"/>
    <d v="2015-10-14T00:00:00"/>
    <x v="11"/>
    <n v="2.08"/>
    <x v="20"/>
    <n v="150"/>
    <n v="312"/>
    <n v="245"/>
    <n v="76440"/>
    <n v="20"/>
    <n v="160"/>
    <n v="3200"/>
    <n v="79640"/>
    <m/>
    <m/>
  </r>
  <r>
    <n v="128"/>
    <d v="2015-10-14T00:00:00"/>
    <x v="11"/>
    <n v="1.5"/>
    <x v="20"/>
    <n v="20"/>
    <n v="30"/>
    <n v="245"/>
    <n v="7350"/>
    <m/>
    <m/>
    <n v="0"/>
    <n v="7350"/>
    <m/>
    <m/>
  </r>
  <r>
    <n v="129"/>
    <d v="2015-10-14T00:00:00"/>
    <x v="11"/>
    <n v="2.39"/>
    <x v="20"/>
    <n v="17"/>
    <n v="40.700000000000003"/>
    <n v="180"/>
    <n v="7330"/>
    <m/>
    <m/>
    <n v="0"/>
    <n v="7330"/>
    <m/>
    <m/>
  </r>
  <r>
    <n v="130"/>
    <d v="2015-10-14T00:00:00"/>
    <x v="11"/>
    <n v="2.0699999999999998"/>
    <x v="26"/>
    <n v="150"/>
    <n v="310"/>
    <n v="245"/>
    <n v="75950"/>
    <n v="20"/>
    <n v="200"/>
    <n v="4000"/>
    <n v="79950"/>
    <m/>
    <m/>
  </r>
  <r>
    <n v="131"/>
    <d v="2015-10-14T00:00:00"/>
    <x v="11"/>
    <n v="1.93"/>
    <x v="19"/>
    <n v="40"/>
    <n v="77"/>
    <n v="245"/>
    <n v="18870"/>
    <n v="5"/>
    <n v="200"/>
    <n v="1000"/>
    <n v="19870"/>
    <m/>
    <m/>
  </r>
  <r>
    <n v="132"/>
    <d v="2015-10-14T00:00:00"/>
    <x v="11"/>
    <n v="2.06"/>
    <x v="7"/>
    <n v="40"/>
    <n v="82.3"/>
    <n v="245"/>
    <n v="20160"/>
    <n v="5"/>
    <n v="170"/>
    <n v="850"/>
    <n v="21010"/>
    <m/>
    <m/>
  </r>
  <r>
    <n v="133"/>
    <d v="2015-10-14T00:00:00"/>
    <x v="11"/>
    <n v="1.93"/>
    <x v="22"/>
    <n v="60"/>
    <n v="116"/>
    <n v="250"/>
    <n v="29000"/>
    <n v="8"/>
    <n v="200"/>
    <n v="1600"/>
    <n v="30600"/>
    <m/>
    <m/>
  </r>
  <r>
    <n v="134"/>
    <d v="2015-10-14T00:00:00"/>
    <x v="11"/>
    <n v="2.2200000000000002"/>
    <x v="0"/>
    <n v="155"/>
    <n v="343.9"/>
    <n v="235"/>
    <n v="80820"/>
    <n v="20"/>
    <n v="160"/>
    <n v="3200"/>
    <n v="84020"/>
    <m/>
    <m/>
  </r>
  <r>
    <n v="135"/>
    <d v="2015-10-14T00:00:00"/>
    <x v="11"/>
    <n v="2.2799999999999998"/>
    <x v="0"/>
    <n v="80"/>
    <n v="182"/>
    <n v="235"/>
    <n v="42770"/>
    <n v="20"/>
    <n v="160"/>
    <n v="3200"/>
    <n v="45970"/>
    <m/>
    <m/>
  </r>
  <r>
    <n v="136"/>
    <d v="2015-10-14T00:00:00"/>
    <x v="11"/>
    <n v="2.31"/>
    <x v="0"/>
    <n v="130"/>
    <n v="300.10000000000002"/>
    <n v="235"/>
    <n v="70520"/>
    <n v="6"/>
    <n v="160"/>
    <n v="960"/>
    <n v="71480"/>
    <m/>
    <m/>
  </r>
  <r>
    <n v="137"/>
    <d v="2015-10-14T00:00:00"/>
    <x v="11"/>
    <n v="2.17"/>
    <x v="4"/>
    <n v="150"/>
    <n v="325.5"/>
    <n v="240"/>
    <n v="78120"/>
    <n v="20"/>
    <n v="195"/>
    <n v="3900"/>
    <n v="82020"/>
    <d v="2015-10-14T00:00:00"/>
    <s v="Réglé"/>
  </r>
  <r>
    <n v="138"/>
    <d v="2015-10-14T00:00:00"/>
    <x v="11"/>
    <n v="2.13"/>
    <x v="9"/>
    <n v="499"/>
    <n v="1061.5999999999999"/>
    <n v="241"/>
    <n v="255850"/>
    <n v="87.5"/>
    <n v="102"/>
    <n v="8930"/>
    <n v="264780"/>
    <m/>
    <m/>
  </r>
  <r>
    <n v="139"/>
    <d v="2015-10-15T00:00:00"/>
    <x v="12"/>
    <n v="2.0499999999999998"/>
    <x v="20"/>
    <n v="20"/>
    <n v="41"/>
    <n v="245"/>
    <n v="10050"/>
    <m/>
    <m/>
    <n v="0"/>
    <n v="10050"/>
    <m/>
    <m/>
  </r>
  <r>
    <n v="140"/>
    <d v="2015-10-15T00:00:00"/>
    <x v="12"/>
    <n v="1.38"/>
    <x v="18"/>
    <n v="30"/>
    <n v="41.5"/>
    <n v="245"/>
    <n v="10170"/>
    <n v="3"/>
    <n v="200"/>
    <n v="600"/>
    <n v="10770"/>
    <m/>
    <m/>
  </r>
  <r>
    <n v="141"/>
    <d v="2015-10-15T00:00:00"/>
    <x v="12"/>
    <n v="2.2000000000000002"/>
    <x v="19"/>
    <n v="50"/>
    <n v="110"/>
    <n v="245"/>
    <n v="26950"/>
    <n v="3"/>
    <n v="200"/>
    <n v="600"/>
    <n v="27550"/>
    <m/>
    <m/>
  </r>
  <r>
    <n v="142"/>
    <d v="2015-10-15T00:00:00"/>
    <x v="12"/>
    <n v="2.15"/>
    <x v="17"/>
    <n v="51"/>
    <n v="109.5"/>
    <n v="245"/>
    <n v="26830"/>
    <n v="3"/>
    <n v="200"/>
    <n v="600"/>
    <n v="27430"/>
    <m/>
    <m/>
  </r>
  <r>
    <n v="143"/>
    <d v="2015-10-15T00:00:00"/>
    <x v="12"/>
    <n v="1.91"/>
    <x v="23"/>
    <n v="23"/>
    <n v="44"/>
    <n v="180"/>
    <n v="7920"/>
    <n v="50"/>
    <n v="40"/>
    <n v="2000"/>
    <n v="9920"/>
    <m/>
    <m/>
  </r>
  <r>
    <n v="144"/>
    <d v="2015-10-15T00:00:00"/>
    <x v="12"/>
    <n v="1.91"/>
    <x v="8"/>
    <n v="40"/>
    <n v="76.5"/>
    <n v="245"/>
    <n v="18740"/>
    <n v="3.5"/>
    <n v="200"/>
    <n v="700"/>
    <n v="19440"/>
    <m/>
    <m/>
  </r>
  <r>
    <n v="145"/>
    <d v="2015-10-15T00:00:00"/>
    <x v="12"/>
    <n v="2.14"/>
    <x v="13"/>
    <n v="50"/>
    <n v="107"/>
    <n v="245"/>
    <n v="26220"/>
    <m/>
    <m/>
    <n v="0"/>
    <n v="26220"/>
    <m/>
    <m/>
  </r>
  <r>
    <n v="146"/>
    <d v="2015-10-15T00:00:00"/>
    <x v="12"/>
    <n v="2.33"/>
    <x v="0"/>
    <n v="150"/>
    <n v="349.2"/>
    <n v="245"/>
    <n v="85550"/>
    <n v="15"/>
    <n v="160"/>
    <n v="2400"/>
    <n v="87950"/>
    <m/>
    <m/>
  </r>
  <r>
    <n v="147"/>
    <d v="2015-10-15T00:00:00"/>
    <x v="12"/>
    <n v="2.2200000000000002"/>
    <x v="1"/>
    <n v="80"/>
    <n v="177.9"/>
    <n v="245"/>
    <n v="43590"/>
    <n v="10"/>
    <n v="160"/>
    <n v="1600"/>
    <n v="45190"/>
    <m/>
    <m/>
  </r>
  <r>
    <n v="148"/>
    <d v="2015-10-15T00:00:00"/>
    <x v="12"/>
    <s v=""/>
    <x v="1"/>
    <m/>
    <n v="-7.5"/>
    <n v="245"/>
    <n v="-1840"/>
    <m/>
    <m/>
    <n v="0"/>
    <n v="-1840"/>
    <m/>
    <m/>
  </r>
  <r>
    <n v="149"/>
    <d v="2015-10-15T00:00:00"/>
    <x v="12"/>
    <n v="1"/>
    <x v="27"/>
    <n v="5"/>
    <n v="5"/>
    <m/>
    <n v="0"/>
    <m/>
    <m/>
    <n v="0"/>
    <n v="0"/>
    <m/>
    <m/>
  </r>
  <r>
    <n v="150"/>
    <d v="2015-10-15T00:00:00"/>
    <x v="12"/>
    <n v="2.13"/>
    <x v="9"/>
    <n v="-499"/>
    <n v="-1061.5999999999999"/>
    <n v="241"/>
    <n v="-255850"/>
    <n v="-87.5"/>
    <n v="102"/>
    <n v="-8930"/>
    <n v="-264780"/>
    <m/>
    <m/>
  </r>
  <r>
    <n v="151"/>
    <d v="2015-10-15T00:00:00"/>
    <x v="12"/>
    <n v="1.51"/>
    <x v="4"/>
    <n v="50"/>
    <n v="75.3"/>
    <n v="240"/>
    <n v="18070"/>
    <m/>
    <m/>
    <n v="0"/>
    <n v="18070"/>
    <d v="2015-10-14T00:00:00"/>
    <s v="Réglé"/>
  </r>
  <r>
    <n v="152"/>
    <d v="2015-10-15T00:00:00"/>
    <x v="12"/>
    <n v="1.61"/>
    <x v="4"/>
    <n v="75"/>
    <n v="120.9"/>
    <n v="245"/>
    <n v="29620"/>
    <n v="1"/>
    <n v="500"/>
    <n v="500"/>
    <n v="30120"/>
    <d v="2015-10-14T00:00:00"/>
    <s v="Réglé"/>
  </r>
  <r>
    <n v="153"/>
    <d v="2015-10-15T00:00:00"/>
    <x v="12"/>
    <n v="1.7"/>
    <x v="20"/>
    <n v="47"/>
    <n v="80"/>
    <n v="245"/>
    <n v="19600"/>
    <m/>
    <m/>
    <n v="0"/>
    <n v="19600"/>
    <m/>
    <m/>
  </r>
  <r>
    <n v="154"/>
    <d v="2015-10-15T00:00:00"/>
    <x v="12"/>
    <n v="1.5"/>
    <x v="20"/>
    <n v="20"/>
    <n v="30"/>
    <n v="245"/>
    <n v="7350"/>
    <m/>
    <m/>
    <n v="0"/>
    <n v="7350"/>
    <m/>
    <m/>
  </r>
  <r>
    <n v="155"/>
    <d v="2015-10-15T00:00:00"/>
    <x v="12"/>
    <n v="1.5"/>
    <x v="23"/>
    <n v="3"/>
    <n v="4.5"/>
    <n v="180"/>
    <n v="810"/>
    <m/>
    <m/>
    <n v="0"/>
    <n v="810"/>
    <m/>
    <m/>
  </r>
  <r>
    <n v="156"/>
    <d v="2015-10-17T00:00:00"/>
    <x v="13"/>
    <n v="2.5499999999999998"/>
    <x v="1"/>
    <n v="100"/>
    <n v="254.9"/>
    <n v="245"/>
    <n v="62450"/>
    <n v="12"/>
    <n v="160"/>
    <n v="1920"/>
    <n v="64370"/>
    <m/>
    <m/>
  </r>
  <r>
    <n v="157"/>
    <d v="2015-10-17T00:00:00"/>
    <x v="13"/>
    <n v="2.29"/>
    <x v="0"/>
    <n v="400"/>
    <n v="914.4"/>
    <n v="245"/>
    <n v="224030"/>
    <n v="43"/>
    <n v="160"/>
    <n v="6880"/>
    <n v="230910"/>
    <m/>
    <m/>
  </r>
  <r>
    <n v="158"/>
    <d v="2015-10-17T00:00:00"/>
    <x v="13"/>
    <n v="2.2400000000000002"/>
    <x v="17"/>
    <n v="42"/>
    <n v="94"/>
    <n v="245"/>
    <n v="23030"/>
    <n v="4"/>
    <n v="200"/>
    <n v="800"/>
    <n v="23830"/>
    <m/>
    <m/>
  </r>
  <r>
    <n v="159"/>
    <d v="2015-10-17T00:00:00"/>
    <x v="13"/>
    <n v="2.0499999999999998"/>
    <x v="2"/>
    <n v="28"/>
    <n v="57.5"/>
    <n v="245"/>
    <n v="14090"/>
    <n v="4"/>
    <n v="200"/>
    <n v="800"/>
    <n v="14890"/>
    <m/>
    <m/>
  </r>
  <r>
    <n v="160"/>
    <d v="2015-10-17T00:00:00"/>
    <x v="13"/>
    <n v="2.39"/>
    <x v="28"/>
    <n v="148"/>
    <n v="354"/>
    <n v="230"/>
    <n v="81420"/>
    <n v="20"/>
    <n v="180"/>
    <n v="3600"/>
    <n v="85020"/>
    <m/>
    <m/>
  </r>
  <r>
    <n v="161"/>
    <d v="2015-10-17T00:00:00"/>
    <x v="13"/>
    <n v="2.69"/>
    <x v="19"/>
    <n v="40"/>
    <n v="107.5"/>
    <n v="245"/>
    <n v="26340"/>
    <n v="5"/>
    <n v="200"/>
    <n v="1000"/>
    <n v="27340"/>
    <m/>
    <m/>
  </r>
  <r>
    <n v="162"/>
    <d v="2015-10-17T00:00:00"/>
    <x v="13"/>
    <n v="2.25"/>
    <x v="14"/>
    <n v="200"/>
    <n v="449"/>
    <n v="245"/>
    <n v="110010"/>
    <n v="22"/>
    <n v="160"/>
    <n v="3520"/>
    <n v="113530"/>
    <m/>
    <m/>
  </r>
  <r>
    <n v="163"/>
    <d v="2015-10-17T00:00:00"/>
    <x v="13"/>
    <n v="2.7"/>
    <x v="13"/>
    <n v="58"/>
    <n v="156.5"/>
    <n v="245"/>
    <n v="38340"/>
    <n v="8"/>
    <n v="200"/>
    <n v="1600"/>
    <n v="39940"/>
    <m/>
    <m/>
  </r>
  <r>
    <n v="164"/>
    <d v="2015-10-17T00:00:00"/>
    <x v="13"/>
    <n v="2.23"/>
    <x v="20"/>
    <n v="100"/>
    <n v="223"/>
    <n v="245"/>
    <n v="54640"/>
    <n v="12"/>
    <n v="160"/>
    <n v="1920"/>
    <n v="56560"/>
    <m/>
    <m/>
  </r>
  <r>
    <n v="165"/>
    <d v="2015-10-17T00:00:00"/>
    <x v="13"/>
    <n v="2.34"/>
    <x v="8"/>
    <n v="38"/>
    <n v="89"/>
    <n v="245"/>
    <n v="21810"/>
    <n v="5"/>
    <n v="200"/>
    <n v="1000"/>
    <n v="22810"/>
    <m/>
    <m/>
  </r>
  <r>
    <n v="166"/>
    <d v="2015-10-17T00:00:00"/>
    <x v="13"/>
    <n v="2.54"/>
    <x v="18"/>
    <n v="18"/>
    <n v="45.8"/>
    <n v="245"/>
    <n v="11220"/>
    <n v="4"/>
    <n v="200"/>
    <n v="800"/>
    <n v="12020"/>
    <m/>
    <m/>
  </r>
  <r>
    <n v="167"/>
    <d v="2015-10-17T00:00:00"/>
    <x v="13"/>
    <n v="1.85"/>
    <x v="23"/>
    <n v="27"/>
    <n v="50"/>
    <n v="180"/>
    <n v="9000"/>
    <m/>
    <m/>
    <n v="0"/>
    <n v="9000"/>
    <m/>
    <m/>
  </r>
  <r>
    <n v="168"/>
    <d v="2015-10-17T00:00:00"/>
    <x v="13"/>
    <n v="2.42"/>
    <x v="9"/>
    <n v="143"/>
    <n v="346.2"/>
    <n v="240"/>
    <n v="83090"/>
    <n v="13"/>
    <n v="350"/>
    <n v="4550"/>
    <n v="87640"/>
    <m/>
    <m/>
  </r>
  <r>
    <n v="169"/>
    <d v="2015-10-17T00:00:00"/>
    <x v="13"/>
    <n v="0"/>
    <x v="4"/>
    <n v="2"/>
    <m/>
    <m/>
    <n v="0"/>
    <n v="2"/>
    <n v="600"/>
    <n v="1200"/>
    <n v="1200"/>
    <d v="2015-10-16T00:00:00"/>
    <s v="Réglé"/>
  </r>
  <r>
    <n v="170"/>
    <d v="2015-10-17T00:00:00"/>
    <x v="13"/>
    <n v="2"/>
    <x v="4"/>
    <n v="3"/>
    <n v="6"/>
    <n v="250"/>
    <n v="1500"/>
    <n v="1"/>
    <n v="500"/>
    <n v="500"/>
    <n v="2000"/>
    <d v="2015-10-16T00:00:00"/>
    <s v="Réglé"/>
  </r>
  <r>
    <n v="171"/>
    <d v="2015-10-17T00:00:00"/>
    <x v="13"/>
    <n v="1.74"/>
    <x v="4"/>
    <n v="40"/>
    <n v="69.5"/>
    <n v="240"/>
    <n v="16680"/>
    <m/>
    <m/>
    <n v="0"/>
    <n v="16680"/>
    <d v="2015-10-17T00:00:00"/>
    <s v="Réglé"/>
  </r>
  <r>
    <n v="172"/>
    <d v="2015-10-18T00:00:00"/>
    <x v="14"/>
    <n v="2.34"/>
    <x v="1"/>
    <n v="50"/>
    <n v="117.2"/>
    <n v="235"/>
    <n v="27540"/>
    <n v="8"/>
    <n v="160"/>
    <n v="1280"/>
    <n v="28820"/>
    <m/>
    <m/>
  </r>
  <r>
    <n v="173"/>
    <d v="2015-10-18T00:00:00"/>
    <x v="14"/>
    <n v="2.5299999999999998"/>
    <x v="28"/>
    <n v="45"/>
    <n v="114"/>
    <n v="235"/>
    <n v="26790"/>
    <m/>
    <m/>
    <n v="0"/>
    <n v="26790"/>
    <m/>
    <m/>
  </r>
  <r>
    <n v="174"/>
    <d v="2015-10-18T00:00:00"/>
    <x v="14"/>
    <n v="2.4500000000000002"/>
    <x v="19"/>
    <n v="20"/>
    <n v="49"/>
    <n v="245"/>
    <n v="12010"/>
    <m/>
    <m/>
    <n v="0"/>
    <n v="12010"/>
    <m/>
    <m/>
  </r>
  <r>
    <n v="175"/>
    <d v="2015-10-18T00:00:00"/>
    <x v="14"/>
    <n v="2.39"/>
    <x v="17"/>
    <n v="18"/>
    <n v="43"/>
    <n v="245"/>
    <n v="10540"/>
    <m/>
    <m/>
    <n v="0"/>
    <n v="10540"/>
    <m/>
    <m/>
  </r>
  <r>
    <n v="176"/>
    <d v="2015-10-18T00:00:00"/>
    <x v="14"/>
    <n v="2.2999999999999998"/>
    <x v="29"/>
    <n v="10"/>
    <n v="23"/>
    <n v="245"/>
    <n v="5640"/>
    <m/>
    <m/>
    <n v="0"/>
    <n v="5640"/>
    <m/>
    <m/>
  </r>
  <r>
    <n v="177"/>
    <d v="2015-10-18T00:00:00"/>
    <x v="14"/>
    <n v="2.42"/>
    <x v="9"/>
    <n v="-143"/>
    <n v="-346.2"/>
    <n v="240"/>
    <n v="-83090"/>
    <n v="-13"/>
    <n v="350"/>
    <n v="-4550"/>
    <n v="-87640"/>
    <m/>
    <m/>
  </r>
  <r>
    <n v="178"/>
    <d v="2015-10-18T00:00:00"/>
    <x v="14"/>
    <n v="1.89"/>
    <x v="30"/>
    <n v="300"/>
    <n v="567"/>
    <n v="238"/>
    <n v="134950"/>
    <n v="35"/>
    <n v="160"/>
    <n v="5600"/>
    <n v="140550"/>
    <m/>
    <m/>
  </r>
  <r>
    <n v="179"/>
    <d v="2015-10-18T00:00:00"/>
    <x v="14"/>
    <n v="1.88"/>
    <x v="0"/>
    <n v="300"/>
    <n v="562.70000000000005"/>
    <n v="238"/>
    <n v="133920"/>
    <n v="40"/>
    <n v="160"/>
    <n v="6400"/>
    <n v="140320"/>
    <m/>
    <m/>
  </r>
  <r>
    <n v="180"/>
    <d v="2015-10-18T00:00:00"/>
    <x v="14"/>
    <n v="1.7"/>
    <x v="28"/>
    <n v="100"/>
    <n v="170"/>
    <n v="235"/>
    <n v="39950"/>
    <n v="20"/>
    <n v="180"/>
    <n v="3600"/>
    <n v="43550"/>
    <m/>
    <m/>
  </r>
  <r>
    <n v="181"/>
    <d v="2015-10-18T00:00:00"/>
    <x v="14"/>
    <n v="1.72"/>
    <x v="31"/>
    <n v="100"/>
    <n v="172"/>
    <n v="238"/>
    <n v="40940"/>
    <n v="12"/>
    <n v="160"/>
    <n v="1920"/>
    <n v="42860"/>
    <m/>
    <m/>
  </r>
  <r>
    <n v="182"/>
    <d v="2015-10-18T00:00:00"/>
    <x v="14"/>
    <n v="1.72"/>
    <x v="13"/>
    <n v="60"/>
    <n v="103"/>
    <n v="245"/>
    <n v="25240"/>
    <n v="8"/>
    <n v="200"/>
    <n v="1600"/>
    <n v="26840"/>
    <m/>
    <m/>
  </r>
  <r>
    <n v="183"/>
    <d v="2015-10-18T00:00:00"/>
    <x v="14"/>
    <n v="1.67"/>
    <x v="19"/>
    <n v="30"/>
    <n v="50"/>
    <n v="245"/>
    <n v="12250"/>
    <n v="6"/>
    <n v="200"/>
    <n v="1200"/>
    <n v="13450"/>
    <m/>
    <m/>
  </r>
  <r>
    <n v="184"/>
    <d v="2015-10-18T00:00:00"/>
    <x v="14"/>
    <n v="1.63"/>
    <x v="7"/>
    <n v="60"/>
    <n v="98"/>
    <n v="245"/>
    <n v="24010"/>
    <n v="8"/>
    <n v="170"/>
    <n v="1360"/>
    <n v="25370"/>
    <m/>
    <m/>
  </r>
  <r>
    <n v="185"/>
    <d v="2015-10-18T00:00:00"/>
    <x v="14"/>
    <n v="1.5"/>
    <x v="18"/>
    <n v="30"/>
    <n v="45"/>
    <n v="240"/>
    <n v="10800"/>
    <n v="5"/>
    <n v="200"/>
    <n v="1000"/>
    <n v="11800"/>
    <m/>
    <m/>
  </r>
  <r>
    <n v="186"/>
    <d v="2015-10-18T00:00:00"/>
    <x v="14"/>
    <n v="1.83"/>
    <x v="17"/>
    <n v="20"/>
    <n v="36.5"/>
    <n v="245"/>
    <n v="8940"/>
    <n v="4"/>
    <n v="200"/>
    <n v="800"/>
    <n v="9740"/>
    <m/>
    <m/>
  </r>
  <r>
    <n v="187"/>
    <d v="2015-10-18T00:00:00"/>
    <x v="14"/>
    <n v="1.45"/>
    <x v="8"/>
    <n v="40"/>
    <n v="58"/>
    <n v="240"/>
    <n v="13920"/>
    <n v="5"/>
    <n v="200"/>
    <n v="1000"/>
    <n v="14920"/>
    <m/>
    <m/>
  </r>
  <r>
    <n v="188"/>
    <d v="2015-10-18T00:00:00"/>
    <x v="14"/>
    <n v="1.53"/>
    <x v="2"/>
    <n v="15"/>
    <n v="23"/>
    <n v="245"/>
    <n v="5640"/>
    <n v="3"/>
    <n v="200"/>
    <n v="600"/>
    <n v="6240"/>
    <m/>
    <m/>
  </r>
  <r>
    <n v="189"/>
    <d v="2015-10-18T00:00:00"/>
    <x v="14"/>
    <n v="1.7"/>
    <x v="9"/>
    <n v="231"/>
    <n v="393"/>
    <n v="245"/>
    <n v="96290"/>
    <n v="30"/>
    <n v="200"/>
    <n v="6000"/>
    <n v="102290"/>
    <m/>
    <m/>
  </r>
  <r>
    <n v="190"/>
    <d v="2015-10-19T00:00:00"/>
    <x v="15"/>
    <n v="1.9"/>
    <x v="18"/>
    <n v="20"/>
    <n v="38"/>
    <n v="250"/>
    <n v="9500"/>
    <n v="4"/>
    <n v="200"/>
    <n v="800"/>
    <n v="10300"/>
    <m/>
    <m/>
  </r>
  <r>
    <n v="191"/>
    <d v="2015-10-19T00:00:00"/>
    <x v="15"/>
    <n v="1.47"/>
    <x v="29"/>
    <n v="184"/>
    <n v="270"/>
    <n v="250"/>
    <n v="67500"/>
    <n v="25"/>
    <n v="200"/>
    <n v="5000"/>
    <n v="72500"/>
    <m/>
    <m/>
  </r>
  <r>
    <n v="192"/>
    <d v="2015-10-19T00:00:00"/>
    <x v="15"/>
    <n v="1.88"/>
    <x v="13"/>
    <n v="20"/>
    <n v="37.5"/>
    <n v="245"/>
    <n v="9190"/>
    <m/>
    <m/>
    <n v="0"/>
    <n v="9190"/>
    <m/>
    <m/>
  </r>
  <r>
    <n v="193"/>
    <d v="2015-10-19T00:00:00"/>
    <x v="15"/>
    <n v="1.43"/>
    <x v="10"/>
    <n v="7"/>
    <n v="10"/>
    <m/>
    <n v="0"/>
    <m/>
    <m/>
    <n v="0"/>
    <n v="0"/>
    <m/>
    <m/>
  </r>
  <r>
    <n v="194"/>
    <d v="2015-10-19T00:00:00"/>
    <x v="15"/>
    <n v="1.7"/>
    <x v="9"/>
    <n v="-231"/>
    <n v="-393"/>
    <n v="245"/>
    <n v="-96290"/>
    <n v="-30"/>
    <n v="200"/>
    <n v="-6000"/>
    <n v="-102290"/>
    <m/>
    <m/>
  </r>
  <r>
    <n v="195"/>
    <d v="2015-10-19T00:00:00"/>
    <x v="15"/>
    <n v="2"/>
    <x v="8"/>
    <n v="50"/>
    <n v="100"/>
    <n v="250"/>
    <n v="25000"/>
    <n v="6"/>
    <n v="200"/>
    <n v="1200"/>
    <n v="26200"/>
    <m/>
    <m/>
  </r>
  <r>
    <n v="196"/>
    <d v="2015-10-19T00:00:00"/>
    <x v="15"/>
    <n v="1.7"/>
    <x v="29"/>
    <n v="46"/>
    <n v="78"/>
    <n v="250"/>
    <n v="19500"/>
    <m/>
    <m/>
    <n v="0"/>
    <n v="19500"/>
    <m/>
    <m/>
  </r>
  <r>
    <n v="197"/>
    <d v="2015-10-19T00:00:00"/>
    <x v="15"/>
    <n v="1.96"/>
    <x v="13"/>
    <n v="58"/>
    <n v="113.5"/>
    <n v="245"/>
    <n v="27810"/>
    <n v="13"/>
    <n v="200"/>
    <n v="2600"/>
    <n v="30410"/>
    <m/>
    <m/>
  </r>
  <r>
    <n v="198"/>
    <d v="2015-10-19T00:00:00"/>
    <x v="15"/>
    <n v="1.95"/>
    <x v="14"/>
    <n v="162"/>
    <n v="316"/>
    <n v="245"/>
    <n v="77420"/>
    <n v="17"/>
    <n v="160"/>
    <n v="2720"/>
    <n v="80140"/>
    <m/>
    <m/>
  </r>
  <r>
    <n v="199"/>
    <d v="2015-10-19T00:00:00"/>
    <x v="15"/>
    <n v="1.95"/>
    <x v="19"/>
    <n v="20"/>
    <n v="39"/>
    <n v="250"/>
    <n v="9750"/>
    <n v="3"/>
    <n v="200"/>
    <n v="600"/>
    <n v="10350"/>
    <m/>
    <m/>
  </r>
  <r>
    <n v="200"/>
    <d v="2015-10-19T00:00:00"/>
    <x v="15"/>
    <n v="1.96"/>
    <x v="28"/>
    <n v="100"/>
    <n v="196"/>
    <n v="240"/>
    <n v="47040"/>
    <n v="15"/>
    <n v="180"/>
    <n v="2700"/>
    <n v="49740"/>
    <m/>
    <m/>
  </r>
  <r>
    <n v="201"/>
    <d v="2015-10-19T00:00:00"/>
    <x v="15"/>
    <n v="1.83"/>
    <x v="22"/>
    <n v="100"/>
    <n v="183"/>
    <n v="242.71"/>
    <n v="44420"/>
    <n v="10"/>
    <n v="200"/>
    <n v="2000"/>
    <n v="46420"/>
    <m/>
    <m/>
  </r>
  <r>
    <n v="202"/>
    <d v="2015-10-19T00:00:00"/>
    <x v="15"/>
    <n v="1.61"/>
    <x v="17"/>
    <n v="60"/>
    <n v="96.5"/>
    <n v="250"/>
    <n v="24130"/>
    <n v="6"/>
    <n v="200"/>
    <n v="1200"/>
    <n v="25330"/>
    <m/>
    <m/>
  </r>
  <r>
    <n v="203"/>
    <d v="2015-10-19T00:00:00"/>
    <x v="15"/>
    <n v="1.75"/>
    <x v="2"/>
    <n v="30"/>
    <n v="52.5"/>
    <n v="250"/>
    <n v="13130"/>
    <n v="4"/>
    <n v="200"/>
    <n v="800"/>
    <n v="13930"/>
    <m/>
    <m/>
  </r>
  <r>
    <n v="204"/>
    <d v="2015-10-19T00:00:00"/>
    <x v="15"/>
    <n v="2.27"/>
    <x v="30"/>
    <n v="310"/>
    <n v="702.5"/>
    <n v="245"/>
    <n v="172110"/>
    <n v="35"/>
    <n v="160"/>
    <n v="5600"/>
    <n v="177710"/>
    <m/>
    <m/>
  </r>
  <r>
    <n v="205"/>
    <d v="2015-10-19T00:00:00"/>
    <x v="15"/>
    <n v="2.38"/>
    <x v="0"/>
    <n v="204"/>
    <n v="485.9"/>
    <n v="245"/>
    <n v="119050"/>
    <n v="25"/>
    <n v="160"/>
    <n v="4000"/>
    <n v="123050"/>
    <m/>
    <m/>
  </r>
  <r>
    <n v="206"/>
    <d v="2015-10-19T00:00:00"/>
    <x v="15"/>
    <n v="2.2999999999999998"/>
    <x v="1"/>
    <n v="50"/>
    <n v="115"/>
    <n v="245"/>
    <n v="28180"/>
    <n v="5"/>
    <n v="160"/>
    <n v="800"/>
    <n v="28980"/>
    <m/>
    <m/>
  </r>
  <r>
    <n v="207"/>
    <d v="2015-10-19T00:00:00"/>
    <x v="15"/>
    <n v="2.7"/>
    <x v="4"/>
    <n v="1"/>
    <n v="2.7"/>
    <n v="250"/>
    <n v="680"/>
    <n v="1"/>
    <n v="300"/>
    <n v="300"/>
    <n v="980"/>
    <d v="2015-10-18T00:00:00"/>
    <s v="Réglé"/>
  </r>
  <r>
    <n v="208"/>
    <d v="2015-10-20T00:00:00"/>
    <x v="16"/>
    <n v="2.1800000000000002"/>
    <x v="0"/>
    <n v="200"/>
    <n v="435.2"/>
    <n v="240"/>
    <n v="104450"/>
    <n v="25"/>
    <n v="160"/>
    <n v="4000"/>
    <n v="108450"/>
    <m/>
    <m/>
  </r>
  <r>
    <n v="209"/>
    <d v="2015-10-20T00:00:00"/>
    <x v="16"/>
    <n v="1.49"/>
    <x v="1"/>
    <n v="50"/>
    <n v="74.5"/>
    <n v="245"/>
    <n v="18250"/>
    <n v="7"/>
    <n v="160"/>
    <n v="1120"/>
    <n v="19370"/>
    <m/>
    <m/>
  </r>
  <r>
    <n v="210"/>
    <d v="2015-10-20T00:00:00"/>
    <x v="16"/>
    <n v="1.58"/>
    <x v="20"/>
    <n v="25"/>
    <n v="39.5"/>
    <n v="240"/>
    <n v="9480"/>
    <n v="4"/>
    <n v="160"/>
    <n v="640"/>
    <n v="10120"/>
    <m/>
    <m/>
  </r>
  <r>
    <n v="211"/>
    <d v="2015-10-20T00:00:00"/>
    <x v="16"/>
    <n v="1.6"/>
    <x v="18"/>
    <n v="20"/>
    <n v="32"/>
    <n v="250"/>
    <n v="8000"/>
    <n v="4"/>
    <n v="200"/>
    <n v="800"/>
    <n v="8800"/>
    <m/>
    <m/>
  </r>
  <r>
    <n v="212"/>
    <d v="2015-10-20T00:00:00"/>
    <x v="16"/>
    <n v="1.66"/>
    <x v="13"/>
    <n v="40"/>
    <n v="66.5"/>
    <n v="250"/>
    <n v="16630"/>
    <n v="6"/>
    <n v="200"/>
    <n v="1200"/>
    <n v="17830"/>
    <m/>
    <m/>
  </r>
  <r>
    <n v="213"/>
    <d v="2015-10-20T00:00:00"/>
    <x v="16"/>
    <n v="1.63"/>
    <x v="29"/>
    <n v="30"/>
    <n v="49"/>
    <n v="250"/>
    <n v="12250"/>
    <n v="4"/>
    <n v="200"/>
    <n v="800"/>
    <n v="13050"/>
    <m/>
    <m/>
  </r>
  <r>
    <n v="214"/>
    <d v="2015-10-20T00:00:00"/>
    <x v="16"/>
    <n v="1.64"/>
    <x v="31"/>
    <n v="100"/>
    <n v="163.80000000000001"/>
    <n v="240"/>
    <n v="39310"/>
    <n v="12"/>
    <n v="160"/>
    <n v="1920"/>
    <n v="41230"/>
    <m/>
    <m/>
  </r>
  <r>
    <n v="215"/>
    <d v="2015-10-20T00:00:00"/>
    <x v="16"/>
    <n v="1.43"/>
    <x v="31"/>
    <n v="14"/>
    <n v="20"/>
    <n v="175"/>
    <n v="3500"/>
    <m/>
    <m/>
    <n v="0"/>
    <n v="3500"/>
    <m/>
    <m/>
  </r>
  <r>
    <n v="216"/>
    <d v="2015-10-20T00:00:00"/>
    <x v="16"/>
    <n v="1.64"/>
    <x v="14"/>
    <n v="100"/>
    <n v="164.4"/>
    <n v="250"/>
    <n v="41100"/>
    <n v="12"/>
    <n v="160"/>
    <n v="1920"/>
    <n v="43020"/>
    <m/>
    <m/>
  </r>
  <r>
    <n v="217"/>
    <d v="2015-10-20T00:00:00"/>
    <x v="16"/>
    <n v="1.63"/>
    <x v="14"/>
    <n v="20"/>
    <n v="32.5"/>
    <n v="180"/>
    <n v="5850"/>
    <m/>
    <m/>
    <n v="0"/>
    <n v="5850"/>
    <m/>
    <m/>
  </r>
  <r>
    <n v="218"/>
    <d v="2015-10-20T00:00:00"/>
    <x v="16"/>
    <n v="1.61"/>
    <x v="7"/>
    <n v="60"/>
    <n v="96.5"/>
    <n v="250"/>
    <n v="24130"/>
    <n v="7"/>
    <n v="170"/>
    <n v="1190"/>
    <n v="25320"/>
    <m/>
    <m/>
  </r>
  <r>
    <n v="219"/>
    <d v="2015-10-20T00:00:00"/>
    <x v="16"/>
    <n v="1.63"/>
    <x v="17"/>
    <n v="30"/>
    <n v="49"/>
    <n v="250"/>
    <n v="12250"/>
    <n v="4"/>
    <n v="200"/>
    <n v="800"/>
    <n v="13050"/>
    <m/>
    <m/>
  </r>
  <r>
    <n v="220"/>
    <d v="2015-10-20T00:00:00"/>
    <x v="16"/>
    <n v="1.67"/>
    <x v="2"/>
    <n v="30"/>
    <n v="50"/>
    <n v="250"/>
    <n v="12500"/>
    <n v="4"/>
    <n v="200"/>
    <n v="800"/>
    <n v="13300"/>
    <m/>
    <m/>
  </r>
  <r>
    <n v="221"/>
    <d v="2015-10-20T00:00:00"/>
    <x v="16"/>
    <n v="1.68"/>
    <x v="32"/>
    <n v="70"/>
    <n v="117.5"/>
    <n v="250"/>
    <n v="29380"/>
    <n v="7"/>
    <n v="200"/>
    <n v="1400"/>
    <n v="30780"/>
    <m/>
    <m/>
  </r>
  <r>
    <n v="222"/>
    <d v="2015-10-20T00:00:00"/>
    <x v="16"/>
    <n v="1.84"/>
    <x v="30"/>
    <n v="300"/>
    <n v="552"/>
    <n v="245"/>
    <n v="135240"/>
    <n v="38"/>
    <n v="160"/>
    <n v="6080"/>
    <n v="141320"/>
    <m/>
    <m/>
  </r>
  <r>
    <n v="223"/>
    <d v="2015-10-20T00:00:00"/>
    <x v="16"/>
    <n v="2.2999999999999998"/>
    <x v="33"/>
    <n v="1"/>
    <n v="2.2999999999999998"/>
    <m/>
    <n v="0"/>
    <n v="1.9"/>
    <m/>
    <n v="0"/>
    <n v="0"/>
    <m/>
    <m/>
  </r>
  <r>
    <n v="224"/>
    <d v="2015-10-20T00:00:00"/>
    <x v="16"/>
    <n v="1.59"/>
    <x v="9"/>
    <n v="286"/>
    <n v="455"/>
    <n v="257.5"/>
    <n v="117160"/>
    <n v="35"/>
    <n v="200"/>
    <n v="7000"/>
    <n v="124160"/>
    <m/>
    <m/>
  </r>
  <r>
    <n v="225"/>
    <d v="2015-10-21T00:00:00"/>
    <x v="17"/>
    <n v="1.62"/>
    <x v="32"/>
    <n v="52"/>
    <n v="84"/>
    <n v="260"/>
    <n v="21840"/>
    <n v="8"/>
    <n v="200"/>
    <n v="1600"/>
    <n v="23440"/>
    <m/>
    <m/>
  </r>
  <r>
    <n v="226"/>
    <d v="2015-10-21T00:00:00"/>
    <x v="17"/>
    <n v="1.56"/>
    <x v="17"/>
    <n v="52"/>
    <n v="81"/>
    <n v="260"/>
    <n v="21060"/>
    <n v="5"/>
    <n v="200"/>
    <n v="1000"/>
    <n v="22060"/>
    <m/>
    <m/>
  </r>
  <r>
    <n v="227"/>
    <d v="2015-10-21T00:00:00"/>
    <x v="17"/>
    <n v="1.87"/>
    <x v="2"/>
    <n v="30"/>
    <n v="56"/>
    <n v="260"/>
    <n v="14560"/>
    <n v="4"/>
    <n v="200"/>
    <n v="800"/>
    <n v="15360"/>
    <m/>
    <m/>
  </r>
  <r>
    <n v="228"/>
    <d v="2015-10-21T00:00:00"/>
    <x v="17"/>
    <n v="1.54"/>
    <x v="13"/>
    <n v="80"/>
    <n v="123.5"/>
    <n v="255"/>
    <n v="31490"/>
    <n v="8"/>
    <n v="200"/>
    <n v="1600"/>
    <n v="33090"/>
    <m/>
    <m/>
  </r>
  <r>
    <n v="229"/>
    <d v="2015-10-21T00:00:00"/>
    <x v="17"/>
    <n v="1.53"/>
    <x v="14"/>
    <n v="72"/>
    <n v="110.5"/>
    <n v="255"/>
    <n v="28180"/>
    <n v="10"/>
    <n v="160"/>
    <n v="1600"/>
    <n v="29780"/>
    <m/>
    <m/>
  </r>
  <r>
    <n v="230"/>
    <d v="2015-10-21T00:00:00"/>
    <x v="17"/>
    <n v="1.59"/>
    <x v="9"/>
    <n v="-286"/>
    <n v="-455"/>
    <n v="257.5"/>
    <n v="-117160"/>
    <n v="-35"/>
    <n v="200"/>
    <n v="-7000"/>
    <n v="-124160"/>
    <m/>
    <m/>
  </r>
  <r>
    <n v="231"/>
    <d v="2015-10-21T00:00:00"/>
    <x v="17"/>
    <n v="1.5"/>
    <x v="32"/>
    <n v="30"/>
    <n v="45"/>
    <n v="260"/>
    <n v="11700"/>
    <m/>
    <m/>
    <n v="0"/>
    <n v="11700"/>
    <m/>
    <m/>
  </r>
  <r>
    <n v="232"/>
    <d v="2015-10-21T00:00:00"/>
    <x v="17"/>
    <n v="1.76"/>
    <x v="1"/>
    <n v="50"/>
    <n v="88"/>
    <n v="255"/>
    <n v="22440"/>
    <n v="7"/>
    <n v="160"/>
    <n v="1120"/>
    <n v="23560"/>
    <m/>
    <m/>
  </r>
  <r>
    <n v="233"/>
    <d v="2015-10-21T00:00:00"/>
    <x v="17"/>
    <n v="1.58"/>
    <x v="14"/>
    <n v="30"/>
    <n v="47.5"/>
    <n v="255"/>
    <n v="12110"/>
    <m/>
    <m/>
    <n v="0"/>
    <n v="12110"/>
    <m/>
    <m/>
  </r>
  <r>
    <n v="234"/>
    <d v="2015-10-21T00:00:00"/>
    <x v="17"/>
    <n v="1.1599999999999999"/>
    <x v="19"/>
    <n v="40"/>
    <n v="46.5"/>
    <n v="265"/>
    <n v="12320"/>
    <n v="5"/>
    <n v="200"/>
    <n v="1000"/>
    <n v="13320"/>
    <m/>
    <m/>
  </r>
  <r>
    <n v="235"/>
    <d v="2015-10-21T00:00:00"/>
    <x v="17"/>
    <n v="1.57"/>
    <x v="29"/>
    <n v="30"/>
    <n v="47"/>
    <n v="265"/>
    <n v="12460"/>
    <n v="4"/>
    <n v="200"/>
    <n v="800"/>
    <n v="13260"/>
    <m/>
    <m/>
  </r>
  <r>
    <n v="236"/>
    <d v="2015-10-21T00:00:00"/>
    <x v="17"/>
    <n v="1.6"/>
    <x v="28"/>
    <n v="50"/>
    <n v="80"/>
    <n v="250"/>
    <n v="20000"/>
    <n v="6"/>
    <n v="180"/>
    <n v="1080"/>
    <n v="21080"/>
    <m/>
    <m/>
  </r>
  <r>
    <n v="237"/>
    <d v="2015-10-21T00:00:00"/>
    <x v="17"/>
    <n v="1.5"/>
    <x v="18"/>
    <n v="20"/>
    <n v="30"/>
    <n v="265"/>
    <n v="7950"/>
    <n v="3"/>
    <n v="200"/>
    <n v="600"/>
    <n v="8550"/>
    <m/>
    <m/>
  </r>
  <r>
    <n v="238"/>
    <d v="2015-10-21T00:00:00"/>
    <x v="17"/>
    <n v="1.92"/>
    <x v="0"/>
    <n v="300"/>
    <n v="577.1"/>
    <n v="250"/>
    <n v="144280"/>
    <n v="38"/>
    <n v="160"/>
    <n v="6080"/>
    <n v="150360"/>
    <m/>
    <m/>
  </r>
  <r>
    <n v="239"/>
    <d v="2015-10-21T00:00:00"/>
    <x v="17"/>
    <n v="1.45"/>
    <x v="4"/>
    <n v="30"/>
    <n v="43.6"/>
    <n v="252"/>
    <n v="10990"/>
    <m/>
    <m/>
    <n v="0"/>
    <n v="10990"/>
    <d v="2015-10-21T00:00:00"/>
    <s v="Réglé"/>
  </r>
  <r>
    <n v="240"/>
    <d v="2015-10-21T00:00:00"/>
    <x v="17"/>
    <n v="1.41"/>
    <x v="4"/>
    <n v="50"/>
    <n v="70.3"/>
    <n v="263"/>
    <n v="18490"/>
    <m/>
    <m/>
    <n v="0"/>
    <n v="18490"/>
    <d v="2015-10-21T00:00:00"/>
    <s v="Réglé"/>
  </r>
  <r>
    <n v="241"/>
    <d v="2015-10-21T00:00:00"/>
    <x v="17"/>
    <n v="1.59"/>
    <x v="4"/>
    <n v="17"/>
    <n v="27"/>
    <n v="255"/>
    <n v="6890"/>
    <m/>
    <m/>
    <n v="0"/>
    <n v="6890"/>
    <d v="2015-10-21T00:00:00"/>
    <s v="Réglé"/>
  </r>
  <r>
    <n v="242"/>
    <d v="2015-10-21T00:00:00"/>
    <x v="17"/>
    <n v="1.51"/>
    <x v="9"/>
    <n v="687"/>
    <n v="1036.4000000000001"/>
    <n v="253.4"/>
    <n v="262620"/>
    <n v="11.2"/>
    <n v="350"/>
    <n v="3920"/>
    <n v="266540"/>
    <m/>
    <m/>
  </r>
  <r>
    <n v="243"/>
    <d v="2015-10-21T00:00:00"/>
    <x v="17"/>
    <s v=""/>
    <x v="9"/>
    <m/>
    <m/>
    <m/>
    <n v="0"/>
    <n v="56"/>
    <n v="200"/>
    <n v="11200"/>
    <n v="11200"/>
    <m/>
    <m/>
  </r>
  <r>
    <n v="244"/>
    <d v="2015-10-22T00:00:00"/>
    <x v="18"/>
    <n v="1.57"/>
    <x v="18"/>
    <n v="42"/>
    <n v="66"/>
    <n v="255"/>
    <n v="16830"/>
    <n v="5"/>
    <n v="200"/>
    <n v="1000"/>
    <n v="17830"/>
    <m/>
    <m/>
  </r>
  <r>
    <n v="245"/>
    <d v="2015-10-22T00:00:00"/>
    <x v="18"/>
    <n v="1.51"/>
    <x v="8"/>
    <n v="64"/>
    <n v="96.5"/>
    <n v="250"/>
    <n v="24130"/>
    <n v="5"/>
    <n v="400"/>
    <n v="2000"/>
    <n v="26130"/>
    <m/>
    <m/>
  </r>
  <r>
    <n v="246"/>
    <d v="2015-10-22T00:00:00"/>
    <x v="18"/>
    <n v="1.58"/>
    <x v="29"/>
    <n v="42"/>
    <n v="66.5"/>
    <n v="255"/>
    <n v="16960"/>
    <n v="14"/>
    <n v="200"/>
    <n v="2800"/>
    <n v="19760"/>
    <m/>
    <m/>
  </r>
  <r>
    <n v="247"/>
    <d v="2015-10-22T00:00:00"/>
    <x v="18"/>
    <n v="1.71"/>
    <x v="13"/>
    <n v="80"/>
    <n v="136.5"/>
    <n v="250"/>
    <n v="34130"/>
    <n v="10"/>
    <n v="400"/>
    <n v="4000"/>
    <n v="38130"/>
    <m/>
    <m/>
  </r>
  <r>
    <n v="248"/>
    <d v="2015-10-22T00:00:00"/>
    <x v="18"/>
    <n v="1.56"/>
    <x v="17"/>
    <n v="36"/>
    <n v="56"/>
    <n v="255"/>
    <n v="14280"/>
    <n v="4"/>
    <n v="200"/>
    <n v="800"/>
    <n v="15080"/>
    <m/>
    <m/>
  </r>
  <r>
    <n v="249"/>
    <d v="2015-10-22T00:00:00"/>
    <x v="18"/>
    <n v="1.58"/>
    <x v="31"/>
    <n v="63"/>
    <n v="99.5"/>
    <n v="250"/>
    <n v="24880"/>
    <n v="8"/>
    <n v="160"/>
    <n v="1280"/>
    <n v="26160"/>
    <m/>
    <m/>
  </r>
  <r>
    <n v="250"/>
    <d v="2015-10-22T00:00:00"/>
    <x v="18"/>
    <n v="1.59"/>
    <x v="14"/>
    <n v="142"/>
    <n v="225.5"/>
    <n v="255"/>
    <n v="57500"/>
    <n v="20"/>
    <n v="160"/>
    <n v="3200"/>
    <n v="60700"/>
    <m/>
    <m/>
  </r>
  <r>
    <n v="251"/>
    <d v="2015-10-22T00:00:00"/>
    <x v="18"/>
    <s v=""/>
    <x v="14"/>
    <m/>
    <m/>
    <m/>
    <n v="0"/>
    <n v="6.5"/>
    <n v="400"/>
    <n v="2600"/>
    <n v="2600"/>
    <m/>
    <m/>
  </r>
  <r>
    <n v="252"/>
    <d v="2015-10-22T00:00:00"/>
    <x v="18"/>
    <n v="1.72"/>
    <x v="19"/>
    <n v="40"/>
    <n v="68.8"/>
    <n v="255"/>
    <n v="17540"/>
    <n v="8"/>
    <n v="200"/>
    <n v="1600"/>
    <n v="19140"/>
    <m/>
    <m/>
  </r>
  <r>
    <n v="253"/>
    <d v="2015-10-22T00:00:00"/>
    <x v="18"/>
    <n v="1.35"/>
    <x v="2"/>
    <n v="50"/>
    <n v="67.5"/>
    <n v="255"/>
    <n v="17210"/>
    <m/>
    <m/>
    <n v="0"/>
    <n v="17210"/>
    <m/>
    <m/>
  </r>
  <r>
    <n v="254"/>
    <d v="2015-10-22T00:00:00"/>
    <x v="18"/>
    <n v="0.97"/>
    <x v="32"/>
    <n v="63"/>
    <n v="61.1"/>
    <n v="255"/>
    <n v="15580"/>
    <n v="10"/>
    <n v="200"/>
    <n v="2000"/>
    <n v="17580"/>
    <m/>
    <m/>
  </r>
  <r>
    <n v="255"/>
    <d v="2015-10-22T00:00:00"/>
    <x v="18"/>
    <n v="1.42"/>
    <x v="4"/>
    <n v="65"/>
    <n v="92.5"/>
    <n v="255"/>
    <n v="23590"/>
    <m/>
    <m/>
    <n v="0"/>
    <n v="23590"/>
    <d v="2015-10-21T00:00:00"/>
    <s v="Réglé"/>
  </r>
  <r>
    <n v="256"/>
    <d v="2015-10-22T00:00:00"/>
    <x v="18"/>
    <n v="1.51"/>
    <x v="9"/>
    <n v="-687"/>
    <n v="-1036.4000000000001"/>
    <n v="253.4"/>
    <n v="-262620"/>
    <n v="-56"/>
    <n v="200"/>
    <n v="-11200"/>
    <n v="-273820"/>
    <m/>
    <m/>
  </r>
  <r>
    <n v="257"/>
    <d v="2015-10-22T00:00:00"/>
    <x v="18"/>
    <s v=""/>
    <x v="9"/>
    <m/>
    <m/>
    <m/>
    <n v="0"/>
    <n v="-11.2"/>
    <n v="350"/>
    <n v="-3920"/>
    <n v="-3920"/>
    <m/>
    <m/>
  </r>
  <r>
    <n v="258"/>
    <d v="2015-10-22T00:00:00"/>
    <x v="18"/>
    <n v="1.67"/>
    <x v="29"/>
    <n v="70"/>
    <n v="117"/>
    <n v="255"/>
    <n v="29840"/>
    <m/>
    <m/>
    <n v="0"/>
    <n v="29840"/>
    <m/>
    <m/>
  </r>
  <r>
    <n v="259"/>
    <d v="2015-10-22T00:00:00"/>
    <x v="18"/>
    <n v="1.55"/>
    <x v="14"/>
    <n v="50"/>
    <n v="77.5"/>
    <n v="255"/>
    <n v="19760"/>
    <m/>
    <m/>
    <n v="0"/>
    <n v="19760"/>
    <m/>
    <m/>
  </r>
  <r>
    <n v="260"/>
    <d v="2015-10-22T00:00:00"/>
    <x v="18"/>
    <n v="1.55"/>
    <x v="19"/>
    <n v="20"/>
    <n v="31"/>
    <n v="255"/>
    <n v="7910"/>
    <m/>
    <m/>
    <n v="0"/>
    <n v="7910"/>
    <m/>
    <m/>
  </r>
  <r>
    <n v="261"/>
    <d v="2015-10-22T00:00:00"/>
    <x v="18"/>
    <n v="1.7"/>
    <x v="2"/>
    <n v="60"/>
    <n v="102"/>
    <n v="255"/>
    <n v="26010"/>
    <n v="12"/>
    <n v="200"/>
    <n v="2400"/>
    <n v="28410"/>
    <m/>
    <m/>
  </r>
  <r>
    <n v="262"/>
    <d v="2015-10-22T00:00:00"/>
    <x v="18"/>
    <n v="1.35"/>
    <x v="34"/>
    <n v="40"/>
    <n v="54"/>
    <n v="255"/>
    <n v="13770"/>
    <n v="6"/>
    <n v="200"/>
    <n v="1200"/>
    <n v="14970"/>
    <m/>
    <m/>
  </r>
  <r>
    <n v="263"/>
    <d v="2015-10-22T00:00:00"/>
    <x v="18"/>
    <n v="1.33"/>
    <x v="23"/>
    <n v="30"/>
    <n v="40"/>
    <n v="250"/>
    <n v="10000"/>
    <n v="1"/>
    <n v="400"/>
    <n v="400"/>
    <n v="10400"/>
    <m/>
    <m/>
  </r>
  <r>
    <n v="264"/>
    <d v="2015-10-22T00:00:00"/>
    <x v="18"/>
    <n v="1.85"/>
    <x v="32"/>
    <n v="40"/>
    <n v="74"/>
    <n v="255"/>
    <n v="18870"/>
    <m/>
    <m/>
    <n v="0"/>
    <n v="18870"/>
    <m/>
    <m/>
  </r>
  <r>
    <n v="265"/>
    <d v="2015-10-22T00:00:00"/>
    <x v="18"/>
    <n v="1.4"/>
    <x v="1"/>
    <n v="55"/>
    <n v="77"/>
    <n v="250"/>
    <n v="19250"/>
    <n v="6"/>
    <n v="160"/>
    <n v="960"/>
    <n v="20210"/>
    <m/>
    <m/>
  </r>
  <r>
    <n v="266"/>
    <d v="2015-10-22T00:00:00"/>
    <x v="18"/>
    <n v="1.79"/>
    <x v="0"/>
    <n v="600"/>
    <n v="1072.3"/>
    <n v="250"/>
    <n v="268080"/>
    <n v="73"/>
    <n v="160"/>
    <n v="11680"/>
    <n v="279760"/>
    <m/>
    <m/>
  </r>
  <r>
    <n v="267"/>
    <d v="2015-10-22T00:00:00"/>
    <x v="18"/>
    <n v="1.64"/>
    <x v="28"/>
    <n v="208"/>
    <n v="340.5"/>
    <n v="250"/>
    <n v="85130"/>
    <n v="30"/>
    <n v="180"/>
    <n v="5400"/>
    <n v="90530"/>
    <m/>
    <m/>
  </r>
  <r>
    <n v="268"/>
    <d v="2015-10-22T00:00:00"/>
    <x v="18"/>
    <s v=""/>
    <x v="4"/>
    <m/>
    <m/>
    <m/>
    <n v="0"/>
    <n v="1"/>
    <n v="500"/>
    <n v="500"/>
    <n v="500"/>
    <d v="2015-10-21T00:00:00"/>
    <s v="Réglé"/>
  </r>
  <r>
    <n v="269"/>
    <d v="2015-10-23T00:00:00"/>
    <x v="19"/>
    <n v="1.87"/>
    <x v="13"/>
    <n v="42"/>
    <n v="78.5"/>
    <n v="255"/>
    <n v="20020"/>
    <n v="14"/>
    <n v="400"/>
    <n v="5600"/>
    <n v="25620"/>
    <m/>
    <m/>
  </r>
  <r>
    <n v="270"/>
    <d v="2015-10-23T00:00:00"/>
    <x v="19"/>
    <n v="1.84"/>
    <x v="32"/>
    <n v="100"/>
    <n v="184"/>
    <n v="255"/>
    <n v="46920"/>
    <n v="10"/>
    <n v="200"/>
    <n v="2000"/>
    <n v="48920"/>
    <m/>
    <m/>
  </r>
  <r>
    <n v="271"/>
    <d v="2015-10-23T00:00:00"/>
    <x v="19"/>
    <n v="1.81"/>
    <x v="17"/>
    <n v="50"/>
    <n v="90.7"/>
    <n v="250"/>
    <n v="22680"/>
    <n v="5"/>
    <n v="200"/>
    <n v="1000"/>
    <n v="23680"/>
    <m/>
    <m/>
  </r>
  <r>
    <n v="272"/>
    <d v="2015-10-23T00:00:00"/>
    <x v="19"/>
    <n v="1.92"/>
    <x v="2"/>
    <n v="60"/>
    <n v="115"/>
    <n v="255"/>
    <n v="29330"/>
    <n v="7"/>
    <n v="200"/>
    <n v="1400"/>
    <n v="30730"/>
    <m/>
    <m/>
  </r>
  <r>
    <n v="273"/>
    <d v="2015-10-23T00:00:00"/>
    <x v="19"/>
    <n v="1.8"/>
    <x v="34"/>
    <n v="20"/>
    <n v="36"/>
    <n v="255"/>
    <n v="9180"/>
    <n v="4"/>
    <n v="200"/>
    <n v="800"/>
    <n v="9980"/>
    <m/>
    <m/>
  </r>
  <r>
    <n v="274"/>
    <d v="2015-10-23T00:00:00"/>
    <x v="19"/>
    <n v="1.69"/>
    <x v="29"/>
    <n v="117"/>
    <n v="197.5"/>
    <n v="255"/>
    <n v="50360"/>
    <n v="8"/>
    <n v="200"/>
    <n v="1600"/>
    <n v="51960"/>
    <m/>
    <m/>
  </r>
  <r>
    <n v="275"/>
    <d v="2015-10-23T00:00:00"/>
    <x v="19"/>
    <s v=""/>
    <x v="29"/>
    <m/>
    <m/>
    <m/>
    <n v="0"/>
    <n v="4.5"/>
    <n v="400"/>
    <n v="1800"/>
    <n v="1800"/>
    <m/>
    <m/>
  </r>
  <r>
    <n v="276"/>
    <d v="2015-10-23T00:00:00"/>
    <x v="19"/>
    <n v="1.7"/>
    <x v="28"/>
    <n v="120"/>
    <n v="204.4"/>
    <n v="250"/>
    <n v="51100"/>
    <n v="15"/>
    <n v="180"/>
    <n v="2700"/>
    <n v="53800"/>
    <m/>
    <m/>
  </r>
  <r>
    <n v="277"/>
    <d v="2015-10-23T00:00:00"/>
    <x v="19"/>
    <n v="1.78"/>
    <x v="14"/>
    <n v="245"/>
    <n v="436.7"/>
    <n v="250"/>
    <n v="109180"/>
    <n v="30"/>
    <n v="160"/>
    <n v="4800"/>
    <n v="113980"/>
    <m/>
    <m/>
  </r>
  <r>
    <n v="278"/>
    <d v="2015-10-23T00:00:00"/>
    <x v="19"/>
    <n v="1.59"/>
    <x v="19"/>
    <n v="60"/>
    <n v="95.5"/>
    <n v="250"/>
    <n v="23880"/>
    <n v="8"/>
    <n v="200"/>
    <n v="1600"/>
    <n v="25480"/>
    <m/>
    <m/>
  </r>
  <r>
    <n v="279"/>
    <d v="2015-10-23T00:00:00"/>
    <x v="19"/>
    <n v="1.65"/>
    <x v="18"/>
    <n v="62"/>
    <n v="102"/>
    <n v="255"/>
    <n v="26010"/>
    <n v="8"/>
    <n v="200"/>
    <n v="1600"/>
    <n v="27610"/>
    <m/>
    <m/>
  </r>
  <r>
    <n v="280"/>
    <d v="2015-10-23T00:00:00"/>
    <x v="19"/>
    <n v="1.71"/>
    <x v="8"/>
    <n v="80"/>
    <n v="136.5"/>
    <n v="250"/>
    <n v="34130"/>
    <n v="12"/>
    <n v="200"/>
    <n v="2400"/>
    <n v="36530"/>
    <m/>
    <m/>
  </r>
  <r>
    <n v="281"/>
    <d v="2015-10-23T00:00:00"/>
    <x v="19"/>
    <s v=""/>
    <x v="8"/>
    <m/>
    <m/>
    <m/>
    <n v="0"/>
    <n v="10"/>
    <n v="400"/>
    <n v="4000"/>
    <n v="4000"/>
    <m/>
    <m/>
  </r>
  <r>
    <n v="282"/>
    <d v="2015-10-23T00:00:00"/>
    <x v="19"/>
    <n v="1.82"/>
    <x v="31"/>
    <n v="87"/>
    <n v="158"/>
    <n v="250"/>
    <n v="39500"/>
    <n v="10"/>
    <n v="160"/>
    <n v="1600"/>
    <n v="41100"/>
    <m/>
    <m/>
  </r>
  <r>
    <n v="283"/>
    <d v="2015-10-23T00:00:00"/>
    <x v="19"/>
    <n v="2.0099999999999998"/>
    <x v="0"/>
    <n v="400"/>
    <n v="803.3"/>
    <n v="250"/>
    <n v="200830"/>
    <n v="48"/>
    <n v="160"/>
    <n v="7680"/>
    <n v="208510"/>
    <m/>
    <m/>
  </r>
  <r>
    <n v="284"/>
    <d v="2015-10-23T00:00:00"/>
    <x v="19"/>
    <n v="1.88"/>
    <x v="1"/>
    <n v="160"/>
    <n v="300.3"/>
    <n v="250"/>
    <n v="75080"/>
    <n v="18"/>
    <n v="160"/>
    <n v="2880"/>
    <n v="77960"/>
    <m/>
    <m/>
  </r>
  <r>
    <n v="285"/>
    <d v="2015-10-23T00:00:00"/>
    <x v="19"/>
    <n v="1.67"/>
    <x v="9"/>
    <n v="30"/>
    <n v="50"/>
    <n v="250"/>
    <n v="12500"/>
    <m/>
    <m/>
    <n v="0"/>
    <n v="12500"/>
    <m/>
    <m/>
  </r>
  <r>
    <n v="286"/>
    <d v="2015-10-23T00:00:00"/>
    <x v="19"/>
    <n v="2.5"/>
    <x v="33"/>
    <n v="4"/>
    <n v="10"/>
    <m/>
    <n v="0"/>
    <m/>
    <m/>
    <n v="0"/>
    <n v="0"/>
    <m/>
    <m/>
  </r>
  <r>
    <n v="287"/>
    <d v="2015-10-23T00:00:00"/>
    <x v="19"/>
    <n v="1.85"/>
    <x v="35"/>
    <n v="55"/>
    <n v="102"/>
    <n v="250"/>
    <n v="25500"/>
    <m/>
    <m/>
    <n v="0"/>
    <n v="25500"/>
    <m/>
    <m/>
  </r>
  <r>
    <n v="288"/>
    <d v="2015-10-23T00:00:00"/>
    <x v="19"/>
    <n v="2.4700000000000002"/>
    <x v="25"/>
    <n v="3"/>
    <n v="7.4"/>
    <m/>
    <n v="0"/>
    <m/>
    <m/>
    <n v="0"/>
    <n v="0"/>
    <m/>
    <m/>
  </r>
  <r>
    <n v="289"/>
    <d v="2015-10-24T00:00:00"/>
    <x v="20"/>
    <n v="1.98"/>
    <x v="0"/>
    <n v="400"/>
    <n v="791"/>
    <n v="247"/>
    <n v="195380"/>
    <n v="48"/>
    <n v="160"/>
    <n v="7680"/>
    <n v="203060"/>
    <m/>
    <m/>
  </r>
  <r>
    <n v="290"/>
    <d v="2015-10-24T00:00:00"/>
    <x v="20"/>
    <n v="1.56"/>
    <x v="0"/>
    <n v="27"/>
    <n v="42"/>
    <n v="150"/>
    <n v="6300"/>
    <m/>
    <m/>
    <n v="0"/>
    <n v="6300"/>
    <m/>
    <m/>
  </r>
  <r>
    <n v="291"/>
    <d v="2015-10-24T00:00:00"/>
    <x v="20"/>
    <n v="2.1800000000000002"/>
    <x v="1"/>
    <n v="40"/>
    <n v="87"/>
    <n v="250"/>
    <n v="21750"/>
    <n v="7"/>
    <n v="160"/>
    <n v="1120"/>
    <n v="22870"/>
    <m/>
    <m/>
  </r>
  <r>
    <n v="292"/>
    <d v="2015-10-24T00:00:00"/>
    <x v="20"/>
    <n v="1.76"/>
    <x v="36"/>
    <n v="185"/>
    <n v="326"/>
    <n v="250"/>
    <n v="81500"/>
    <n v="20"/>
    <n v="180"/>
    <n v="3600"/>
    <n v="85100"/>
    <m/>
    <m/>
  </r>
  <r>
    <n v="293"/>
    <d v="2015-10-24T00:00:00"/>
    <x v="20"/>
    <n v="1.6"/>
    <x v="32"/>
    <n v="140"/>
    <n v="223.5"/>
    <n v="250"/>
    <n v="55880"/>
    <n v="12"/>
    <n v="200"/>
    <n v="2400"/>
    <n v="58280"/>
    <m/>
    <m/>
  </r>
  <r>
    <n v="294"/>
    <d v="2015-10-24T00:00:00"/>
    <x v="20"/>
    <n v="1.67"/>
    <x v="2"/>
    <n v="30"/>
    <n v="50"/>
    <n v="250"/>
    <n v="12500"/>
    <n v="5"/>
    <n v="200"/>
    <n v="1000"/>
    <n v="13500"/>
    <m/>
    <m/>
  </r>
  <r>
    <n v="295"/>
    <d v="2015-10-24T00:00:00"/>
    <x v="20"/>
    <n v="1.54"/>
    <x v="13"/>
    <n v="80"/>
    <n v="123"/>
    <n v="250"/>
    <n v="30750"/>
    <n v="13"/>
    <n v="200"/>
    <n v="2600"/>
    <n v="33350"/>
    <m/>
    <m/>
  </r>
  <r>
    <n v="296"/>
    <d v="2015-10-24T00:00:00"/>
    <x v="20"/>
    <n v="1.6"/>
    <x v="14"/>
    <n v="120"/>
    <n v="192.5"/>
    <n v="250"/>
    <n v="48130"/>
    <n v="14"/>
    <n v="160"/>
    <n v="2240"/>
    <n v="50370"/>
    <m/>
    <m/>
  </r>
  <r>
    <n v="297"/>
    <d v="2015-10-24T00:00:00"/>
    <x v="20"/>
    <n v="1.44"/>
    <x v="8"/>
    <n v="50"/>
    <n v="72"/>
    <n v="245"/>
    <n v="17640"/>
    <n v="10"/>
    <n v="200"/>
    <n v="2000"/>
    <n v="19640"/>
    <m/>
    <m/>
  </r>
  <r>
    <n v="298"/>
    <d v="2015-10-24T00:00:00"/>
    <x v="20"/>
    <n v="1.6"/>
    <x v="17"/>
    <n v="50"/>
    <n v="80"/>
    <n v="250"/>
    <n v="20000"/>
    <n v="6"/>
    <n v="200"/>
    <n v="1200"/>
    <n v="21200"/>
    <m/>
    <m/>
  </r>
  <r>
    <n v="299"/>
    <d v="2015-10-24T00:00:00"/>
    <x v="20"/>
    <n v="1.71"/>
    <x v="23"/>
    <n v="12"/>
    <n v="20.5"/>
    <n v="180"/>
    <n v="3690"/>
    <n v="8"/>
    <n v="500"/>
    <n v="4000"/>
    <n v="7690"/>
    <m/>
    <m/>
  </r>
  <r>
    <n v="300"/>
    <d v="2015-10-24T00:00:00"/>
    <x v="20"/>
    <n v="1.84"/>
    <x v="28"/>
    <n v="100"/>
    <n v="183.8"/>
    <n v="248"/>
    <n v="45580"/>
    <n v="12"/>
    <n v="180"/>
    <n v="2160"/>
    <n v="47740"/>
    <m/>
    <m/>
  </r>
  <r>
    <n v="301"/>
    <d v="2015-10-24T00:00:00"/>
    <x v="20"/>
    <s v=""/>
    <x v="16"/>
    <m/>
    <m/>
    <m/>
    <n v="0"/>
    <n v="5"/>
    <n v="500"/>
    <n v="2500"/>
    <n v="2500"/>
    <m/>
    <m/>
  </r>
  <r>
    <n v="302"/>
    <d v="2015-10-24T00:00:00"/>
    <x v="20"/>
    <n v="1.71"/>
    <x v="4"/>
    <n v="35"/>
    <n v="59.8"/>
    <n v="250"/>
    <n v="14950"/>
    <m/>
    <m/>
    <n v="0"/>
    <n v="14950"/>
    <d v="2015-10-23T00:00:00"/>
    <s v="Réglé"/>
  </r>
  <r>
    <n v="303"/>
    <d v="2015-10-24T00:00:00"/>
    <x v="20"/>
    <n v="1.67"/>
    <x v="9"/>
    <n v="-30"/>
    <n v="-50"/>
    <n v="250"/>
    <n v="-12500"/>
    <m/>
    <m/>
    <n v="0"/>
    <n v="-12500"/>
    <m/>
    <m/>
  </r>
  <r>
    <n v="304"/>
    <d v="2015-10-26T00:00:00"/>
    <x v="21"/>
    <n v="1.85"/>
    <x v="32"/>
    <n v="50"/>
    <n v="92.5"/>
    <n v="265"/>
    <n v="24510"/>
    <n v="10"/>
    <n v="200"/>
    <n v="2000"/>
    <n v="26510"/>
    <m/>
    <m/>
  </r>
  <r>
    <n v="305"/>
    <d v="2015-10-26T00:00:00"/>
    <x v="21"/>
    <n v="1.9"/>
    <x v="17"/>
    <n v="40"/>
    <n v="76"/>
    <n v="260"/>
    <n v="19760"/>
    <n v="6"/>
    <n v="200"/>
    <n v="1200"/>
    <n v="20960"/>
    <m/>
    <m/>
  </r>
  <r>
    <n v="306"/>
    <d v="2015-10-26T00:00:00"/>
    <x v="21"/>
    <n v="1.73"/>
    <x v="2"/>
    <n v="30"/>
    <n v="52"/>
    <n v="260"/>
    <n v="13520"/>
    <n v="5"/>
    <n v="200"/>
    <n v="1000"/>
    <n v="14520"/>
    <m/>
    <m/>
  </r>
  <r>
    <n v="307"/>
    <d v="2015-10-26T00:00:00"/>
    <x v="21"/>
    <n v="1.93"/>
    <x v="13"/>
    <n v="60"/>
    <n v="116"/>
    <n v="260"/>
    <n v="30160"/>
    <n v="15"/>
    <n v="200"/>
    <n v="3000"/>
    <n v="33160"/>
    <m/>
    <m/>
  </r>
  <r>
    <n v="308"/>
    <d v="2015-10-26T00:00:00"/>
    <x v="21"/>
    <n v="1.93"/>
    <x v="31"/>
    <n v="100"/>
    <n v="192.5"/>
    <n v="255"/>
    <n v="49090"/>
    <n v="16"/>
    <n v="160"/>
    <n v="2560"/>
    <n v="51650"/>
    <m/>
    <m/>
  </r>
  <r>
    <n v="309"/>
    <d v="2015-10-26T00:00:00"/>
    <x v="21"/>
    <n v="1.93"/>
    <x v="29"/>
    <n v="30"/>
    <n v="58"/>
    <n v="265"/>
    <n v="15370"/>
    <n v="10"/>
    <n v="200"/>
    <n v="2000"/>
    <n v="17370"/>
    <m/>
    <m/>
  </r>
  <r>
    <n v="310"/>
    <d v="2015-10-26T00:00:00"/>
    <x v="21"/>
    <n v="1.86"/>
    <x v="19"/>
    <n v="40"/>
    <n v="74.5"/>
    <n v="260"/>
    <n v="19370"/>
    <n v="10"/>
    <n v="200"/>
    <n v="2000"/>
    <n v="21370"/>
    <m/>
    <m/>
  </r>
  <r>
    <n v="311"/>
    <d v="2015-10-26T00:00:00"/>
    <x v="21"/>
    <n v="2.2400000000000002"/>
    <x v="0"/>
    <n v="100"/>
    <n v="224"/>
    <n v="255"/>
    <n v="57120"/>
    <n v="14"/>
    <n v="160"/>
    <n v="2240"/>
    <n v="59360"/>
    <m/>
    <m/>
  </r>
  <r>
    <n v="312"/>
    <d v="2015-10-26T00:00:00"/>
    <x v="21"/>
    <n v="1.88"/>
    <x v="14"/>
    <n v="170"/>
    <n v="319"/>
    <n v="255"/>
    <n v="81350"/>
    <n v="22"/>
    <n v="160"/>
    <n v="3520"/>
    <n v="84870"/>
    <m/>
    <m/>
  </r>
  <r>
    <n v="313"/>
    <d v="2015-10-26T00:00:00"/>
    <x v="21"/>
    <n v="1.97"/>
    <x v="28"/>
    <n v="130"/>
    <n v="256.5"/>
    <n v="255"/>
    <n v="65410"/>
    <n v="20"/>
    <n v="180"/>
    <n v="3600"/>
    <n v="69010"/>
    <m/>
    <m/>
  </r>
  <r>
    <n v="314"/>
    <d v="2015-10-26T00:00:00"/>
    <x v="21"/>
    <n v="1.88"/>
    <x v="1"/>
    <n v="80"/>
    <n v="150"/>
    <n v="255"/>
    <n v="38250"/>
    <n v="12"/>
    <n v="160"/>
    <n v="1920"/>
    <n v="40170"/>
    <m/>
    <m/>
  </r>
  <r>
    <n v="315"/>
    <d v="2015-10-26T00:00:00"/>
    <x v="21"/>
    <n v="1.78"/>
    <x v="36"/>
    <n v="80"/>
    <n v="142.69999999999999"/>
    <n v="255"/>
    <n v="36390"/>
    <n v="10"/>
    <n v="180"/>
    <n v="1800"/>
    <n v="38190"/>
    <m/>
    <m/>
  </r>
  <r>
    <n v="316"/>
    <d v="2015-10-26T00:00:00"/>
    <x v="21"/>
    <n v="1.89"/>
    <x v="13"/>
    <n v="53"/>
    <n v="100"/>
    <n v="250"/>
    <n v="25000"/>
    <n v="0"/>
    <m/>
    <n v="0"/>
    <n v="25000"/>
    <m/>
    <m/>
  </r>
  <r>
    <n v="317"/>
    <d v="2015-10-26T00:00:00"/>
    <x v="21"/>
    <n v="1.83"/>
    <x v="9"/>
    <n v="512"/>
    <n v="938.7"/>
    <n v="276.45"/>
    <n v="259500"/>
    <m/>
    <m/>
    <n v="0"/>
    <n v="259500"/>
    <m/>
    <m/>
  </r>
  <r>
    <n v="318"/>
    <d v="2015-10-27T00:00:00"/>
    <x v="22"/>
    <n v="1.92"/>
    <x v="31"/>
    <n v="100"/>
    <n v="192.2"/>
    <n v="275"/>
    <n v="52860"/>
    <n v="12"/>
    <n v="160"/>
    <n v="1920"/>
    <n v="54780"/>
    <m/>
    <m/>
  </r>
  <r>
    <n v="319"/>
    <d v="2015-10-27T00:00:00"/>
    <x v="22"/>
    <n v="1.5"/>
    <x v="13"/>
    <n v="80"/>
    <n v="120"/>
    <n v="275"/>
    <n v="33000"/>
    <n v="17"/>
    <n v="200"/>
    <n v="3400"/>
    <n v="36400"/>
    <m/>
    <m/>
  </r>
  <r>
    <n v="320"/>
    <d v="2015-10-27T00:00:00"/>
    <x v="22"/>
    <n v="1.62"/>
    <x v="29"/>
    <n v="70"/>
    <n v="113.5"/>
    <n v="280"/>
    <n v="31780"/>
    <n v="7"/>
    <n v="200"/>
    <n v="1400"/>
    <n v="33180"/>
    <m/>
    <m/>
  </r>
  <r>
    <n v="321"/>
    <d v="2015-10-27T00:00:00"/>
    <x v="22"/>
    <n v="1.93"/>
    <x v="32"/>
    <n v="7"/>
    <n v="13.5"/>
    <n v="280"/>
    <n v="3780"/>
    <m/>
    <m/>
    <n v="0"/>
    <n v="3780"/>
    <m/>
    <m/>
  </r>
  <r>
    <n v="322"/>
    <d v="2015-10-27T00:00:00"/>
    <x v="22"/>
    <n v="1.9"/>
    <x v="34"/>
    <n v="10"/>
    <n v="19"/>
    <n v="285"/>
    <n v="5420"/>
    <n v="3"/>
    <n v="200"/>
    <n v="600"/>
    <n v="6020"/>
    <m/>
    <m/>
  </r>
  <r>
    <n v="323"/>
    <d v="2015-10-27T00:00:00"/>
    <x v="22"/>
    <n v="1.61"/>
    <x v="19"/>
    <n v="35"/>
    <n v="56.5"/>
    <n v="285"/>
    <n v="16100"/>
    <n v="4"/>
    <n v="200"/>
    <n v="800"/>
    <n v="16900"/>
    <m/>
    <m/>
  </r>
  <r>
    <n v="324"/>
    <d v="2015-10-27T00:00:00"/>
    <x v="22"/>
    <n v="2.0699999999999998"/>
    <x v="7"/>
    <n v="60"/>
    <n v="124"/>
    <n v="275"/>
    <n v="34100"/>
    <n v="7"/>
    <n v="170"/>
    <n v="1190"/>
    <n v="35290"/>
    <m/>
    <m/>
  </r>
  <r>
    <n v="325"/>
    <d v="2015-10-27T00:00:00"/>
    <x v="22"/>
    <n v="1.81"/>
    <x v="8"/>
    <n v="50"/>
    <n v="90.5"/>
    <n v="275"/>
    <n v="24890"/>
    <n v="10"/>
    <n v="200"/>
    <n v="2000"/>
    <n v="26890"/>
    <m/>
    <m/>
  </r>
  <r>
    <n v="326"/>
    <d v="2015-10-27T00:00:00"/>
    <x v="22"/>
    <n v="1.95"/>
    <x v="28"/>
    <n v="100"/>
    <n v="194.5"/>
    <n v="265"/>
    <n v="51540"/>
    <n v="10"/>
    <n v="180"/>
    <n v="1800"/>
    <n v="53340"/>
    <m/>
    <m/>
  </r>
  <r>
    <n v="327"/>
    <d v="2015-10-27T00:00:00"/>
    <x v="22"/>
    <n v="1.83"/>
    <x v="9"/>
    <n v="-512"/>
    <n v="-938.7"/>
    <n v="276.45"/>
    <n v="-259500"/>
    <m/>
    <m/>
    <n v="0"/>
    <n v="-259500"/>
    <m/>
    <m/>
  </r>
  <r>
    <n v="328"/>
    <d v="2015-10-27T00:00:00"/>
    <x v="22"/>
    <n v="2.2400000000000002"/>
    <x v="1"/>
    <n v="50"/>
    <n v="112"/>
    <n v="275"/>
    <n v="30800"/>
    <n v="8"/>
    <n v="160"/>
    <n v="1280"/>
    <n v="32080"/>
    <m/>
    <m/>
  </r>
  <r>
    <n v="329"/>
    <d v="2015-10-27T00:00:00"/>
    <x v="22"/>
    <n v="2.1"/>
    <x v="0"/>
    <n v="300"/>
    <n v="631.29999999999995"/>
    <n v="275"/>
    <n v="173610"/>
    <n v="36"/>
    <n v="160"/>
    <n v="5760"/>
    <n v="179370"/>
    <m/>
    <m/>
  </r>
  <r>
    <n v="330"/>
    <d v="2015-10-27T00:00:00"/>
    <x v="22"/>
    <n v="1.98"/>
    <x v="32"/>
    <n v="50"/>
    <n v="99"/>
    <n v="275"/>
    <n v="27230"/>
    <n v="6"/>
    <n v="200"/>
    <n v="1200"/>
    <n v="28430"/>
    <m/>
    <m/>
  </r>
  <r>
    <n v="331"/>
    <d v="2015-10-27T00:00:00"/>
    <x v="22"/>
    <n v="1.98"/>
    <x v="2"/>
    <n v="30"/>
    <n v="59.5"/>
    <n v="280"/>
    <n v="16660"/>
    <n v="4"/>
    <n v="200"/>
    <n v="800"/>
    <n v="17460"/>
    <m/>
    <m/>
  </r>
  <r>
    <n v="332"/>
    <d v="2015-10-27T00:00:00"/>
    <x v="22"/>
    <n v="1.54"/>
    <x v="37"/>
    <n v="39"/>
    <n v="60"/>
    <n v="280"/>
    <n v="16800"/>
    <m/>
    <m/>
    <n v="0"/>
    <n v="16800"/>
    <m/>
    <m/>
  </r>
  <r>
    <n v="333"/>
    <d v="2015-10-27T00:00:00"/>
    <x v="22"/>
    <n v="1.97"/>
    <x v="38"/>
    <n v="7"/>
    <n v="13.8"/>
    <m/>
    <n v="0"/>
    <m/>
    <m/>
    <n v="0"/>
    <n v="0"/>
    <m/>
    <m/>
  </r>
  <r>
    <n v="334"/>
    <d v="2015-10-27T00:00:00"/>
    <x v="22"/>
    <n v="1.79"/>
    <x v="4"/>
    <n v="40"/>
    <n v="71.599999999999994"/>
    <n v="280"/>
    <n v="20050"/>
    <n v="7"/>
    <n v="200"/>
    <n v="1400"/>
    <n v="21450"/>
    <d v="2015-10-27T00:00:00"/>
    <s v="Réglé"/>
  </r>
  <r>
    <n v="335"/>
    <d v="2015-10-27T00:00:00"/>
    <x v="22"/>
    <n v="2.4"/>
    <x v="39"/>
    <n v="2"/>
    <n v="4.8"/>
    <m/>
    <n v="0"/>
    <m/>
    <m/>
    <n v="0"/>
    <n v="0"/>
    <m/>
    <m/>
  </r>
  <r>
    <n v="336"/>
    <d v="2015-10-27T00:00:00"/>
    <x v="22"/>
    <n v="1.84"/>
    <x v="9"/>
    <n v="843"/>
    <n v="1553.8"/>
    <n v="281.60000000000002"/>
    <n v="437550"/>
    <n v="83"/>
    <n v="190.36"/>
    <n v="15800"/>
    <n v="453350"/>
    <m/>
    <m/>
  </r>
  <r>
    <n v="337"/>
    <d v="2015-10-28T00:00:00"/>
    <x v="23"/>
    <n v="1.47"/>
    <x v="8"/>
    <n v="50"/>
    <n v="73.5"/>
    <n v="275"/>
    <n v="20210"/>
    <n v="8"/>
    <n v="200"/>
    <n v="1600"/>
    <n v="21810"/>
    <m/>
    <m/>
  </r>
  <r>
    <n v="338"/>
    <d v="2015-10-28T00:00:00"/>
    <x v="23"/>
    <n v="1.17"/>
    <x v="8"/>
    <n v="3"/>
    <n v="3.5"/>
    <n v="180"/>
    <n v="630"/>
    <m/>
    <m/>
    <n v="0"/>
    <n v="630"/>
    <m/>
    <m/>
  </r>
  <r>
    <n v="339"/>
    <d v="2015-10-28T00:00:00"/>
    <x v="23"/>
    <n v="1.8"/>
    <x v="18"/>
    <n v="20"/>
    <n v="36"/>
    <n v="285"/>
    <n v="10260"/>
    <n v="3"/>
    <n v="200"/>
    <n v="600"/>
    <n v="10860"/>
    <m/>
    <m/>
  </r>
  <r>
    <n v="340"/>
    <d v="2015-10-28T00:00:00"/>
    <x v="23"/>
    <n v="1.95"/>
    <x v="29"/>
    <n v="40"/>
    <n v="78"/>
    <n v="285"/>
    <n v="22230"/>
    <n v="5"/>
    <n v="200"/>
    <n v="1000"/>
    <n v="23230"/>
    <m/>
    <m/>
  </r>
  <r>
    <n v="341"/>
    <d v="2015-10-28T00:00:00"/>
    <x v="23"/>
    <n v="1.81"/>
    <x v="31"/>
    <n v="101"/>
    <n v="182.5"/>
    <n v="280"/>
    <n v="51100"/>
    <n v="12"/>
    <n v="160"/>
    <n v="1920"/>
    <n v="53020"/>
    <m/>
    <m/>
  </r>
  <r>
    <n v="342"/>
    <d v="2015-10-28T00:00:00"/>
    <x v="23"/>
    <n v="1.76"/>
    <x v="13"/>
    <n v="70"/>
    <n v="123.5"/>
    <n v="280"/>
    <n v="34580"/>
    <n v="10"/>
    <n v="200"/>
    <n v="2000"/>
    <n v="36580"/>
    <m/>
    <m/>
  </r>
  <r>
    <n v="343"/>
    <d v="2015-10-28T00:00:00"/>
    <x v="23"/>
    <n v="1.75"/>
    <x v="14"/>
    <n v="155"/>
    <n v="272"/>
    <n v="280"/>
    <n v="76160"/>
    <n v="20"/>
    <n v="160"/>
    <n v="3200"/>
    <n v="79360"/>
    <m/>
    <m/>
  </r>
  <r>
    <n v="344"/>
    <d v="2015-10-28T00:00:00"/>
    <x v="23"/>
    <n v="1.55"/>
    <x v="40"/>
    <n v="22"/>
    <n v="34"/>
    <n v="285"/>
    <n v="9690"/>
    <m/>
    <m/>
    <n v="0"/>
    <n v="9690"/>
    <d v="2015-10-28T00:00:00"/>
    <s v="Réglé"/>
  </r>
  <r>
    <n v="345"/>
    <d v="2015-10-28T00:00:00"/>
    <x v="23"/>
    <n v="1.72"/>
    <x v="32"/>
    <n v="62"/>
    <n v="106.5"/>
    <n v="280"/>
    <n v="29820"/>
    <n v="8"/>
    <n v="200"/>
    <n v="1600"/>
    <n v="31420"/>
    <m/>
    <m/>
  </r>
  <r>
    <n v="346"/>
    <d v="2015-10-28T00:00:00"/>
    <x v="23"/>
    <n v="1.9"/>
    <x v="34"/>
    <n v="10"/>
    <n v="19"/>
    <n v="285"/>
    <n v="5420"/>
    <n v="2"/>
    <n v="200"/>
    <n v="400"/>
    <n v="5820"/>
    <m/>
    <m/>
  </r>
  <r>
    <n v="347"/>
    <d v="2015-10-28T00:00:00"/>
    <x v="23"/>
    <n v="1.7"/>
    <x v="17"/>
    <n v="20"/>
    <n v="34"/>
    <n v="285"/>
    <n v="9690"/>
    <n v="3"/>
    <n v="200"/>
    <n v="600"/>
    <n v="10290"/>
    <m/>
    <m/>
  </r>
  <r>
    <n v="348"/>
    <d v="2015-10-28T00:00:00"/>
    <x v="23"/>
    <n v="1.63"/>
    <x v="2"/>
    <n v="60"/>
    <n v="97.5"/>
    <n v="285"/>
    <n v="27790"/>
    <n v="8"/>
    <n v="200"/>
    <n v="1600"/>
    <n v="29390"/>
    <m/>
    <m/>
  </r>
  <r>
    <n v="349"/>
    <d v="2015-10-28T00:00:00"/>
    <x v="23"/>
    <n v="1.93"/>
    <x v="19"/>
    <n v="30"/>
    <n v="58"/>
    <n v="285"/>
    <n v="16530"/>
    <n v="4"/>
    <n v="200"/>
    <n v="800"/>
    <n v="17330"/>
    <m/>
    <m/>
  </r>
  <r>
    <n v="350"/>
    <d v="2015-10-28T00:00:00"/>
    <x v="23"/>
    <n v="2.1800000000000002"/>
    <x v="0"/>
    <n v="200"/>
    <n v="435.8"/>
    <n v="280"/>
    <n v="122020"/>
    <m/>
    <m/>
    <n v="0"/>
    <n v="122020"/>
    <m/>
    <m/>
  </r>
  <r>
    <n v="351"/>
    <d v="2015-10-28T00:00:00"/>
    <x v="23"/>
    <n v="1.84"/>
    <x v="9"/>
    <n v="-843"/>
    <n v="-1553.8"/>
    <n v="281.60000000000002"/>
    <n v="-437550"/>
    <n v="-83"/>
    <n v="190.36"/>
    <n v="-15800"/>
    <n v="-453350"/>
    <m/>
    <m/>
  </r>
  <r>
    <n v="352"/>
    <d v="2015-10-28T00:00:00"/>
    <x v="23"/>
    <n v="1.96"/>
    <x v="0"/>
    <n v="300"/>
    <n v="586.5"/>
    <n v="280"/>
    <n v="164220"/>
    <n v="60"/>
    <n v="160"/>
    <n v="9600"/>
    <n v="173820"/>
    <m/>
    <m/>
  </r>
  <r>
    <n v="353"/>
    <d v="2015-10-28T00:00:00"/>
    <x v="23"/>
    <n v="1.5"/>
    <x v="4"/>
    <n v="55"/>
    <n v="82.5"/>
    <n v="285"/>
    <n v="23510"/>
    <m/>
    <m/>
    <n v="0"/>
    <n v="23510"/>
    <d v="2015-10-28T00:00:00"/>
    <s v="Réglé"/>
  </r>
  <r>
    <n v="354"/>
    <d v="2015-10-28T00:00:00"/>
    <x v="23"/>
    <n v="2.06"/>
    <x v="1"/>
    <n v="50"/>
    <n v="103"/>
    <n v="275"/>
    <n v="28330"/>
    <n v="10"/>
    <n v="160"/>
    <n v="1600"/>
    <n v="29930"/>
    <m/>
    <m/>
  </r>
  <r>
    <n v="355"/>
    <d v="2015-10-28T00:00:00"/>
    <x v="23"/>
    <n v="1.8"/>
    <x v="36"/>
    <n v="50"/>
    <n v="90.07"/>
    <n v="285"/>
    <n v="25670"/>
    <n v="8"/>
    <n v="180"/>
    <n v="1440"/>
    <n v="27110"/>
    <m/>
    <m/>
  </r>
  <r>
    <n v="356"/>
    <d v="2015-10-28T00:00:00"/>
    <x v="23"/>
    <n v="1.62"/>
    <x v="32"/>
    <n v="42"/>
    <n v="68"/>
    <n v="280"/>
    <n v="19040"/>
    <m/>
    <m/>
    <n v="0"/>
    <n v="19040"/>
    <m/>
    <m/>
  </r>
  <r>
    <n v="357"/>
    <d v="2015-10-28T00:00:00"/>
    <x v="23"/>
    <n v="1.68"/>
    <x v="41"/>
    <n v="90"/>
    <n v="151"/>
    <n v="285"/>
    <n v="43040"/>
    <n v="14"/>
    <n v="200"/>
    <n v="2800"/>
    <n v="45840"/>
    <m/>
    <m/>
  </r>
  <r>
    <n v="358"/>
    <d v="2015-10-28T00:00:00"/>
    <x v="23"/>
    <n v="1.48"/>
    <x v="42"/>
    <n v="85"/>
    <n v="125.97"/>
    <n v="285"/>
    <n v="35900"/>
    <m/>
    <m/>
    <n v="0"/>
    <n v="35900"/>
    <d v="2015-10-28T00:00:00"/>
    <s v="Réglé"/>
  </r>
  <r>
    <n v="359"/>
    <d v="2015-10-28T00:00:00"/>
    <x v="23"/>
    <n v="1.86"/>
    <x v="9"/>
    <n v="1060"/>
    <n v="1974.5"/>
    <n v="288.82"/>
    <n v="570280"/>
    <n v="114.5"/>
    <n v="223.27"/>
    <n v="25560"/>
    <n v="595840"/>
    <m/>
    <m/>
  </r>
  <r>
    <n v="360"/>
    <d v="2015-10-29T00:00:00"/>
    <x v="24"/>
    <n v="1.86"/>
    <x v="9"/>
    <n v="-1060"/>
    <n v="-1974.5"/>
    <n v="288.82"/>
    <n v="-570280"/>
    <n v="-114.5"/>
    <n v="223.27"/>
    <n v="-25560"/>
    <n v="-595840"/>
    <m/>
    <m/>
  </r>
  <r>
    <n v="361"/>
    <d v="2015-10-29T00:00:00"/>
    <x v="24"/>
    <n v="1.54"/>
    <x v="32"/>
    <n v="66"/>
    <n v="101.6"/>
    <n v="280"/>
    <n v="28450"/>
    <n v="8"/>
    <n v="200"/>
    <n v="1600"/>
    <n v="30050"/>
    <m/>
    <m/>
  </r>
  <r>
    <n v="362"/>
    <d v="2015-10-29T00:00:00"/>
    <x v="24"/>
    <n v="1.89"/>
    <x v="34"/>
    <n v="30"/>
    <n v="56.57"/>
    <n v="290"/>
    <n v="16410"/>
    <n v="4"/>
    <n v="200"/>
    <n v="800"/>
    <n v="17210"/>
    <m/>
    <m/>
  </r>
  <r>
    <n v="363"/>
    <d v="2015-10-29T00:00:00"/>
    <x v="24"/>
    <n v="1.8"/>
    <x v="2"/>
    <n v="40"/>
    <n v="72"/>
    <n v="290"/>
    <n v="20880"/>
    <n v="5"/>
    <n v="200"/>
    <n v="1000"/>
    <n v="21880"/>
    <m/>
    <m/>
  </r>
  <r>
    <n v="364"/>
    <d v="2015-10-29T00:00:00"/>
    <x v="24"/>
    <n v="1.88"/>
    <x v="13"/>
    <n v="60"/>
    <n v="113"/>
    <n v="290"/>
    <n v="32770"/>
    <n v="5.5"/>
    <n v="350"/>
    <n v="1930"/>
    <n v="34700"/>
    <m/>
    <m/>
  </r>
  <r>
    <n v="365"/>
    <d v="2015-10-29T00:00:00"/>
    <x v="24"/>
    <n v="1.92"/>
    <x v="29"/>
    <n v="50"/>
    <n v="96"/>
    <n v="295"/>
    <n v="28320"/>
    <n v="3"/>
    <n v="400"/>
    <n v="1200"/>
    <n v="29520"/>
    <m/>
    <m/>
  </r>
  <r>
    <n v="366"/>
    <d v="2015-10-29T00:00:00"/>
    <x v="24"/>
    <n v="1.84"/>
    <x v="19"/>
    <n v="50"/>
    <n v="92"/>
    <n v="295"/>
    <n v="27140"/>
    <n v="3"/>
    <n v="350"/>
    <n v="1050"/>
    <n v="28190"/>
    <m/>
    <m/>
  </r>
  <r>
    <n v="367"/>
    <d v="2015-10-29T00:00:00"/>
    <x v="24"/>
    <n v="1.89"/>
    <x v="14"/>
    <n v="160"/>
    <n v="303"/>
    <n v="290"/>
    <n v="87870"/>
    <n v="10"/>
    <n v="350"/>
    <n v="3500"/>
    <n v="91370"/>
    <m/>
    <m/>
  </r>
  <r>
    <n v="368"/>
    <d v="2015-10-29T00:00:00"/>
    <x v="24"/>
    <n v="1.79"/>
    <x v="28"/>
    <n v="160"/>
    <n v="286"/>
    <n v="290"/>
    <n v="82940"/>
    <n v="21"/>
    <n v="180"/>
    <n v="3780"/>
    <n v="86720"/>
    <m/>
    <m/>
  </r>
  <r>
    <n v="369"/>
    <d v="2015-10-29T00:00:00"/>
    <x v="24"/>
    <n v="2.0099999999999998"/>
    <x v="0"/>
    <n v="250"/>
    <n v="502"/>
    <n v="285"/>
    <n v="143070"/>
    <n v="30"/>
    <n v="160"/>
    <n v="4800"/>
    <n v="147870"/>
    <m/>
    <m/>
  </r>
  <r>
    <n v="370"/>
    <d v="2015-10-29T00:00:00"/>
    <x v="24"/>
    <n v="2"/>
    <x v="1"/>
    <n v="100"/>
    <n v="200"/>
    <n v="285"/>
    <n v="57000"/>
    <n v="15"/>
    <n v="160"/>
    <n v="2400"/>
    <n v="59400"/>
    <m/>
    <m/>
  </r>
  <r>
    <n v="371"/>
    <d v="2015-10-29T00:00:00"/>
    <x v="24"/>
    <n v="1.73"/>
    <x v="8"/>
    <n v="30"/>
    <n v="52"/>
    <n v="285"/>
    <n v="14820"/>
    <n v="10"/>
    <n v="450"/>
    <n v="4500"/>
    <n v="19320"/>
    <m/>
    <m/>
  </r>
  <r>
    <n v="372"/>
    <d v="2015-10-29T00:00:00"/>
    <x v="24"/>
    <n v="1.39"/>
    <x v="40"/>
    <n v="49"/>
    <n v="68.305999999999997"/>
    <n v="290"/>
    <n v="19810"/>
    <m/>
    <m/>
    <n v="0"/>
    <n v="19810"/>
    <d v="2015-10-28T00:00:00"/>
    <s v="Réglé"/>
  </r>
  <r>
    <n v="373"/>
    <d v="2015-10-29T00:00:00"/>
    <x v="24"/>
    <n v="2.0699999999999998"/>
    <x v="4"/>
    <n v="15"/>
    <n v="31"/>
    <n v="293.52499999999998"/>
    <n v="9100"/>
    <m/>
    <m/>
    <n v="0"/>
    <n v="9100"/>
    <d v="2015-11-03T00:00:00"/>
    <s v="Réglé"/>
  </r>
  <r>
    <n v="374"/>
    <d v="2015-10-31T00:00:00"/>
    <x v="25"/>
    <n v="1.75"/>
    <x v="8"/>
    <n v="40"/>
    <n v="70"/>
    <n v="270"/>
    <n v="18900"/>
    <n v="10"/>
    <n v="200"/>
    <n v="2000"/>
    <n v="20900"/>
    <m/>
    <m/>
  </r>
  <r>
    <n v="375"/>
    <d v="2015-10-31T00:00:00"/>
    <x v="25"/>
    <n v="1.68"/>
    <x v="13"/>
    <n v="80"/>
    <n v="134"/>
    <n v="275"/>
    <n v="36850"/>
    <n v="10"/>
    <n v="200"/>
    <n v="2000"/>
    <n v="38850"/>
    <m/>
    <m/>
  </r>
  <r>
    <n v="376"/>
    <d v="2015-10-31T00:00:00"/>
    <x v="25"/>
    <n v="1.77"/>
    <x v="29"/>
    <n v="30"/>
    <n v="53"/>
    <n v="280"/>
    <n v="14840"/>
    <n v="4"/>
    <n v="200"/>
    <n v="800"/>
    <n v="15640"/>
    <m/>
    <m/>
  </r>
  <r>
    <n v="377"/>
    <d v="2015-10-31T00:00:00"/>
    <x v="25"/>
    <n v="1.69"/>
    <x v="14"/>
    <n v="245"/>
    <n v="414.5"/>
    <n v="275"/>
    <n v="113990"/>
    <n v="20"/>
    <n v="160"/>
    <n v="3200"/>
    <n v="117190"/>
    <m/>
    <m/>
  </r>
  <r>
    <n v="378"/>
    <d v="2015-10-31T00:00:00"/>
    <x v="25"/>
    <n v="1.75"/>
    <x v="28"/>
    <n v="120"/>
    <n v="210"/>
    <n v="270"/>
    <n v="56700"/>
    <n v="18"/>
    <n v="180"/>
    <n v="3240"/>
    <n v="59940"/>
    <m/>
    <m/>
  </r>
  <r>
    <n v="379"/>
    <d v="2015-10-31T00:00:00"/>
    <x v="25"/>
    <n v="1.73"/>
    <x v="2"/>
    <n v="30"/>
    <n v="52"/>
    <n v="280"/>
    <n v="14560"/>
    <n v="3"/>
    <n v="200"/>
    <n v="600"/>
    <n v="15160"/>
    <m/>
    <m/>
  </r>
  <r>
    <n v="380"/>
    <d v="2015-10-31T00:00:00"/>
    <x v="25"/>
    <n v="1.68"/>
    <x v="34"/>
    <n v="20"/>
    <n v="33.5"/>
    <n v="280"/>
    <n v="9380"/>
    <n v="4"/>
    <n v="200"/>
    <n v="800"/>
    <n v="10180"/>
    <m/>
    <m/>
  </r>
  <r>
    <n v="381"/>
    <d v="2015-10-31T00:00:00"/>
    <x v="25"/>
    <n v="1.87"/>
    <x v="17"/>
    <n v="30"/>
    <n v="56"/>
    <n v="280"/>
    <n v="15680"/>
    <n v="4"/>
    <n v="200"/>
    <n v="800"/>
    <n v="16480"/>
    <m/>
    <m/>
  </r>
  <r>
    <n v="382"/>
    <d v="2015-10-31T00:00:00"/>
    <x v="25"/>
    <n v="1.86"/>
    <x v="32"/>
    <n v="80"/>
    <n v="148.5"/>
    <n v="280"/>
    <n v="41580"/>
    <n v="8"/>
    <n v="200"/>
    <n v="1600"/>
    <n v="43180"/>
    <m/>
    <m/>
  </r>
  <r>
    <n v="383"/>
    <d v="2015-10-31T00:00:00"/>
    <x v="25"/>
    <n v="1.76"/>
    <x v="7"/>
    <n v="50"/>
    <n v="88"/>
    <n v="270"/>
    <n v="23760"/>
    <n v="8"/>
    <n v="170"/>
    <n v="1360"/>
    <n v="25120"/>
    <m/>
    <m/>
  </r>
  <r>
    <n v="384"/>
    <d v="2015-10-31T00:00:00"/>
    <x v="25"/>
    <n v="1.93"/>
    <x v="0"/>
    <n v="440"/>
    <n v="847.4"/>
    <n v="270"/>
    <n v="228800"/>
    <n v="50"/>
    <n v="160"/>
    <n v="8000"/>
    <n v="236800"/>
    <m/>
    <m/>
  </r>
  <r>
    <n v="385"/>
    <d v="2015-10-31T00:00:00"/>
    <x v="25"/>
    <n v="2.04"/>
    <x v="1"/>
    <n v="80"/>
    <n v="163.5"/>
    <n v="265"/>
    <n v="43330"/>
    <n v="12"/>
    <n v="160"/>
    <n v="1920"/>
    <n v="45250"/>
    <m/>
    <m/>
  </r>
  <r>
    <n v="386"/>
    <d v="2015-10-31T00:00:00"/>
    <x v="25"/>
    <n v="2"/>
    <x v="23"/>
    <n v="3"/>
    <n v="6"/>
    <n v="280"/>
    <n v="1680"/>
    <m/>
    <m/>
    <n v="0"/>
    <n v="1680"/>
    <m/>
    <m/>
  </r>
  <r>
    <n v="387"/>
    <d v="2015-10-31T00:00:00"/>
    <x v="25"/>
    <s v=""/>
    <x v="20"/>
    <m/>
    <m/>
    <m/>
    <n v="0"/>
    <n v="2"/>
    <m/>
    <n v="0"/>
    <n v="0"/>
    <m/>
    <m/>
  </r>
  <r>
    <n v="388"/>
    <d v="2015-10-31T00:00:00"/>
    <x v="25"/>
    <n v="1.75"/>
    <x v="25"/>
    <n v="4"/>
    <n v="7"/>
    <m/>
    <n v="0"/>
    <m/>
    <m/>
    <n v="0"/>
    <n v="0"/>
    <m/>
    <m/>
  </r>
  <r>
    <n v="389"/>
    <d v="2015-10-31T00:00:00"/>
    <x v="25"/>
    <n v="1.75"/>
    <x v="19"/>
    <n v="50"/>
    <n v="87.5"/>
    <n v="280"/>
    <n v="24500"/>
    <n v="6"/>
    <n v="200"/>
    <n v="1200"/>
    <n v="25700"/>
    <m/>
    <m/>
  </r>
  <r>
    <n v="390"/>
    <d v="2015-10-31T00:00:00"/>
    <x v="25"/>
    <n v="2.2000000000000002"/>
    <x v="24"/>
    <n v="1"/>
    <n v="2.2000000000000002"/>
    <m/>
    <n v="0"/>
    <n v="1.2"/>
    <m/>
    <n v="0"/>
    <n v="0"/>
    <m/>
    <m/>
  </r>
  <r>
    <n v="391"/>
    <d v="2015-10-31T00:00:00"/>
    <x v="25"/>
    <n v="2"/>
    <x v="43"/>
    <n v="1"/>
    <n v="2"/>
    <m/>
    <n v="0"/>
    <m/>
    <m/>
    <n v="0"/>
    <n v="0"/>
    <m/>
    <m/>
  </r>
  <r>
    <n v="392"/>
    <d v="2015-10-31T00:00:00"/>
    <x v="25"/>
    <n v="2"/>
    <x v="44"/>
    <n v="1"/>
    <n v="2"/>
    <m/>
    <n v="0"/>
    <m/>
    <m/>
    <n v="0"/>
    <n v="0"/>
    <m/>
    <m/>
  </r>
  <r>
    <n v="393"/>
    <d v="2015-10-31T00:00:00"/>
    <x v="25"/>
    <n v="1.89"/>
    <x v="9"/>
    <n v="164"/>
    <n v="310"/>
    <n v="270"/>
    <n v="83700"/>
    <m/>
    <m/>
    <n v="0"/>
    <n v="83700"/>
    <m/>
    <m/>
  </r>
  <r>
    <n v="394"/>
    <d v="2015-11-01T00:00:00"/>
    <x v="26"/>
    <n v="2.5"/>
    <x v="45"/>
    <n v="1"/>
    <n v="2.5"/>
    <n v="280"/>
    <n v="700"/>
    <n v="1"/>
    <n v="500"/>
    <n v="500"/>
    <n v="1200"/>
    <m/>
    <m/>
  </r>
  <r>
    <n v="395"/>
    <d v="2015-11-01T00:00:00"/>
    <x v="26"/>
    <n v="1.93"/>
    <x v="8"/>
    <n v="47"/>
    <n v="90.5"/>
    <n v="270"/>
    <n v="24440"/>
    <n v="9"/>
    <n v="200"/>
    <n v="1800"/>
    <n v="26240"/>
    <m/>
    <m/>
  </r>
  <r>
    <n v="396"/>
    <d v="2015-11-01T00:00:00"/>
    <x v="26"/>
    <n v="2.0699999999999998"/>
    <x v="13"/>
    <n v="54"/>
    <n v="112"/>
    <n v="270"/>
    <n v="30240"/>
    <m/>
    <m/>
    <n v="0"/>
    <n v="30240"/>
    <m/>
    <m/>
  </r>
  <r>
    <n v="397"/>
    <d v="2015-11-01T00:00:00"/>
    <x v="26"/>
    <n v="1.9"/>
    <x v="13"/>
    <n v="10"/>
    <n v="19"/>
    <n v="180"/>
    <n v="3420"/>
    <n v="20"/>
    <n v="200"/>
    <n v="4000"/>
    <n v="7420"/>
    <m/>
    <m/>
  </r>
  <r>
    <n v="398"/>
    <d v="2015-11-01T00:00:00"/>
    <x v="26"/>
    <n v="1.65"/>
    <x v="2"/>
    <n v="48"/>
    <n v="79"/>
    <n v="280"/>
    <n v="22120"/>
    <n v="5"/>
    <n v="200"/>
    <n v="1000"/>
    <n v="23120"/>
    <m/>
    <m/>
  </r>
  <r>
    <n v="399"/>
    <d v="2015-11-01T00:00:00"/>
    <x v="26"/>
    <n v="1.58"/>
    <x v="27"/>
    <n v="6"/>
    <n v="9.5"/>
    <m/>
    <n v="0"/>
    <m/>
    <m/>
    <n v="0"/>
    <n v="0"/>
    <m/>
    <m/>
  </r>
  <r>
    <n v="400"/>
    <d v="2015-11-01T00:00:00"/>
    <x v="26"/>
    <n v="1.89"/>
    <x v="9"/>
    <n v="-164"/>
    <n v="-310"/>
    <n v="270"/>
    <n v="-83700"/>
    <m/>
    <m/>
    <n v="0"/>
    <n v="-83700"/>
    <m/>
    <m/>
  </r>
  <r>
    <n v="401"/>
    <d v="2015-11-01T00:00:00"/>
    <x v="26"/>
    <n v="1.88"/>
    <x v="13"/>
    <n v="80"/>
    <n v="150.5"/>
    <n v="270"/>
    <n v="40640"/>
    <m/>
    <m/>
    <n v="0"/>
    <n v="40640"/>
    <m/>
    <m/>
  </r>
  <r>
    <n v="402"/>
    <d v="2015-11-01T00:00:00"/>
    <x v="26"/>
    <n v="1.77"/>
    <x v="29"/>
    <n v="30"/>
    <n v="53"/>
    <n v="275"/>
    <n v="14580"/>
    <n v="4"/>
    <n v="200"/>
    <n v="800"/>
    <n v="15380"/>
    <m/>
    <m/>
  </r>
  <r>
    <n v="403"/>
    <d v="2015-11-01T00:00:00"/>
    <x v="26"/>
    <n v="2.19"/>
    <x v="1"/>
    <n v="80"/>
    <n v="175.5"/>
    <n v="265"/>
    <n v="46510"/>
    <n v="14"/>
    <n v="160"/>
    <n v="2240"/>
    <n v="48750"/>
    <m/>
    <m/>
  </r>
  <r>
    <n v="404"/>
    <d v="2015-11-01T00:00:00"/>
    <x v="26"/>
    <n v="1.67"/>
    <x v="14"/>
    <n v="102"/>
    <n v="170"/>
    <n v="275"/>
    <n v="46750"/>
    <n v="12"/>
    <n v="160"/>
    <n v="1920"/>
    <n v="48670"/>
    <m/>
    <m/>
  </r>
  <r>
    <n v="405"/>
    <d v="2015-11-01T00:00:00"/>
    <x v="26"/>
    <n v="1.7"/>
    <x v="19"/>
    <n v="20"/>
    <n v="34"/>
    <n v="280"/>
    <n v="9520"/>
    <n v="3"/>
    <n v="200"/>
    <n v="600"/>
    <n v="10120"/>
    <m/>
    <m/>
  </r>
  <r>
    <n v="406"/>
    <d v="2015-11-01T00:00:00"/>
    <x v="26"/>
    <n v="1.71"/>
    <x v="28"/>
    <n v="150"/>
    <n v="257"/>
    <n v="265"/>
    <n v="68110"/>
    <n v="18"/>
    <n v="180"/>
    <n v="3240"/>
    <n v="71350"/>
    <m/>
    <m/>
  </r>
  <r>
    <n v="407"/>
    <d v="2015-11-01T00:00:00"/>
    <x v="26"/>
    <n v="1.65"/>
    <x v="34"/>
    <n v="20"/>
    <n v="33"/>
    <n v="280"/>
    <n v="9240"/>
    <n v="3"/>
    <n v="200"/>
    <n v="600"/>
    <n v="9840"/>
    <m/>
    <m/>
  </r>
  <r>
    <n v="408"/>
    <d v="2015-11-01T00:00:00"/>
    <x v="26"/>
    <n v="1.77"/>
    <x v="17"/>
    <n v="30"/>
    <n v="53"/>
    <n v="280"/>
    <n v="14840"/>
    <n v="3"/>
    <n v="200"/>
    <n v="600"/>
    <n v="15440"/>
    <m/>
    <m/>
  </r>
  <r>
    <n v="409"/>
    <d v="2015-11-01T00:00:00"/>
    <x v="26"/>
    <n v="1.83"/>
    <x v="32"/>
    <n v="70"/>
    <n v="128"/>
    <n v="280"/>
    <n v="35840"/>
    <n v="8"/>
    <n v="200"/>
    <n v="1600"/>
    <n v="37440"/>
    <m/>
    <m/>
  </r>
  <r>
    <n v="410"/>
    <d v="2015-11-01T00:00:00"/>
    <x v="26"/>
    <n v="1.5"/>
    <x v="32"/>
    <n v="80"/>
    <n v="120"/>
    <n v="280"/>
    <n v="33600"/>
    <m/>
    <m/>
    <n v="0"/>
    <n v="33600"/>
    <m/>
    <m/>
  </r>
  <r>
    <n v="411"/>
    <d v="2015-11-01T00:00:00"/>
    <x v="26"/>
    <n v="1.97"/>
    <x v="41"/>
    <n v="32"/>
    <n v="63"/>
    <n v="270"/>
    <n v="17010"/>
    <n v="4"/>
    <n v="200"/>
    <n v="800"/>
    <n v="17810"/>
    <m/>
    <m/>
  </r>
  <r>
    <n v="412"/>
    <d v="2015-11-01T00:00:00"/>
    <x v="26"/>
    <s v=""/>
    <x v="41"/>
    <m/>
    <m/>
    <m/>
    <n v="0"/>
    <n v="1"/>
    <n v="350"/>
    <n v="350"/>
    <n v="350"/>
    <m/>
    <m/>
  </r>
  <r>
    <n v="413"/>
    <d v="2015-11-01T00:00:00"/>
    <x v="26"/>
    <n v="2.02"/>
    <x v="0"/>
    <n v="350"/>
    <n v="705.6"/>
    <n v="270"/>
    <n v="190510"/>
    <n v="40"/>
    <n v="160"/>
    <n v="6400"/>
    <n v="196910"/>
    <m/>
    <m/>
  </r>
  <r>
    <n v="414"/>
    <d v="2015-11-01T00:00:00"/>
    <x v="26"/>
    <n v="1.84"/>
    <x v="9"/>
    <n v="339"/>
    <n v="623.5"/>
    <n v="267.89999999999998"/>
    <n v="167040"/>
    <n v="9"/>
    <n v="200"/>
    <n v="1800"/>
    <n v="168840"/>
    <m/>
    <m/>
  </r>
  <r>
    <n v="415"/>
    <d v="2015-11-01T00:00:00"/>
    <x v="26"/>
    <n v="1.9"/>
    <x v="43"/>
    <n v="1"/>
    <n v="1.9"/>
    <m/>
    <n v="0"/>
    <m/>
    <m/>
    <n v="0"/>
    <n v="0"/>
    <m/>
    <m/>
  </r>
  <r>
    <n v="416"/>
    <d v="2015-11-01T00:00:00"/>
    <x v="26"/>
    <n v="2"/>
    <x v="33"/>
    <n v="1"/>
    <n v="2"/>
    <m/>
    <n v="0"/>
    <m/>
    <m/>
    <n v="0"/>
    <n v="0"/>
    <m/>
    <m/>
  </r>
  <r>
    <n v="417"/>
    <d v="2015-11-02T00:00:00"/>
    <x v="27"/>
    <n v="2"/>
    <x v="1"/>
    <n v="50"/>
    <n v="100"/>
    <n v="265"/>
    <n v="26500"/>
    <n v="9"/>
    <n v="160"/>
    <n v="1440"/>
    <n v="27940"/>
    <m/>
    <m/>
  </r>
  <r>
    <n v="418"/>
    <d v="2015-11-02T00:00:00"/>
    <x v="27"/>
    <n v="1.93"/>
    <x v="29"/>
    <n v="70"/>
    <n v="135"/>
    <n v="280"/>
    <n v="37800"/>
    <n v="8"/>
    <n v="200"/>
    <n v="1600"/>
    <n v="39400"/>
    <m/>
    <m/>
  </r>
  <r>
    <n v="419"/>
    <d v="2015-11-02T00:00:00"/>
    <x v="27"/>
    <n v="1.71"/>
    <x v="14"/>
    <n v="122"/>
    <n v="208.5"/>
    <n v="270"/>
    <n v="56300"/>
    <m/>
    <m/>
    <n v="0"/>
    <n v="56300"/>
    <m/>
    <m/>
  </r>
  <r>
    <n v="420"/>
    <d v="2015-11-02T00:00:00"/>
    <x v="27"/>
    <n v="1.9"/>
    <x v="28"/>
    <n v="87"/>
    <n v="165"/>
    <n v="265"/>
    <n v="43730"/>
    <n v="10"/>
    <n v="180"/>
    <n v="1800"/>
    <n v="45530"/>
    <m/>
    <m/>
  </r>
  <r>
    <n v="421"/>
    <d v="2015-11-02T00:00:00"/>
    <x v="27"/>
    <n v="1.5"/>
    <x v="8"/>
    <n v="10"/>
    <n v="15"/>
    <n v="270"/>
    <n v="4050"/>
    <m/>
    <m/>
    <n v="0"/>
    <n v="4050"/>
    <m/>
    <m/>
  </r>
  <r>
    <n v="422"/>
    <d v="2015-11-02T00:00:00"/>
    <x v="27"/>
    <n v="1.84"/>
    <x v="9"/>
    <n v="-339"/>
    <n v="-623.5"/>
    <n v="267.89999999999998"/>
    <n v="-167040"/>
    <n v="-9"/>
    <n v="200"/>
    <n v="-1800"/>
    <n v="-168840"/>
    <m/>
    <m/>
  </r>
  <r>
    <n v="423"/>
    <d v="2015-11-02T00:00:00"/>
    <x v="27"/>
    <n v="2.09"/>
    <x v="0"/>
    <n v="200"/>
    <n v="418"/>
    <n v="270"/>
    <n v="112860"/>
    <n v="25"/>
    <n v="160"/>
    <n v="4000"/>
    <n v="116860"/>
    <m/>
    <m/>
  </r>
  <r>
    <n v="424"/>
    <d v="2015-11-02T00:00:00"/>
    <x v="27"/>
    <n v="1.95"/>
    <x v="17"/>
    <n v="40"/>
    <n v="78"/>
    <n v="275"/>
    <n v="21450"/>
    <n v="4"/>
    <n v="200"/>
    <n v="800"/>
    <n v="22250"/>
    <m/>
    <m/>
  </r>
  <r>
    <n v="425"/>
    <d v="2015-11-02T00:00:00"/>
    <x v="27"/>
    <n v="1.96"/>
    <x v="32"/>
    <n v="90"/>
    <n v="176.5"/>
    <n v="280"/>
    <n v="49420"/>
    <n v="10"/>
    <n v="200"/>
    <n v="2000"/>
    <n v="51420"/>
    <m/>
    <m/>
  </r>
  <r>
    <n v="426"/>
    <d v="2015-11-02T00:00:00"/>
    <x v="27"/>
    <n v="1.93"/>
    <x v="19"/>
    <n v="30"/>
    <n v="58"/>
    <n v="280"/>
    <n v="16240"/>
    <n v="3"/>
    <n v="200"/>
    <n v="600"/>
    <n v="16840"/>
    <m/>
    <m/>
  </r>
  <r>
    <n v="427"/>
    <d v="2015-11-02T00:00:00"/>
    <x v="27"/>
    <n v="2.0099999999999998"/>
    <x v="8"/>
    <n v="70"/>
    <n v="141"/>
    <n v="270"/>
    <n v="38070"/>
    <n v="10"/>
    <n v="200"/>
    <n v="2000"/>
    <n v="40070"/>
    <m/>
    <m/>
  </r>
  <r>
    <n v="428"/>
    <d v="2015-11-02T00:00:00"/>
    <x v="27"/>
    <n v="2"/>
    <x v="28"/>
    <n v="10"/>
    <n v="20"/>
    <n v="265"/>
    <n v="5300"/>
    <m/>
    <m/>
    <n v="0"/>
    <n v="5300"/>
    <m/>
    <m/>
  </r>
  <r>
    <n v="429"/>
    <d v="2015-11-02T00:00:00"/>
    <x v="27"/>
    <n v="1.33"/>
    <x v="2"/>
    <n v="30"/>
    <n v="40"/>
    <n v="280"/>
    <n v="11200"/>
    <n v="4"/>
    <n v="200"/>
    <n v="800"/>
    <n v="12000"/>
    <m/>
    <m/>
  </r>
  <r>
    <n v="430"/>
    <d v="2015-11-02T00:00:00"/>
    <x v="27"/>
    <n v="1.8"/>
    <x v="34"/>
    <n v="20"/>
    <n v="36"/>
    <n v="280"/>
    <n v="10080"/>
    <n v="3"/>
    <n v="200"/>
    <n v="600"/>
    <n v="10680"/>
    <m/>
    <m/>
  </r>
  <r>
    <n v="431"/>
    <d v="2015-11-02T00:00:00"/>
    <x v="27"/>
    <n v="1.9"/>
    <x v="28"/>
    <n v="30"/>
    <n v="57"/>
    <n v="270"/>
    <n v="15390"/>
    <m/>
    <m/>
    <n v="0"/>
    <n v="15390"/>
    <m/>
    <m/>
  </r>
  <r>
    <n v="432"/>
    <d v="2015-11-02T00:00:00"/>
    <x v="27"/>
    <n v="2"/>
    <x v="9"/>
    <n v="322"/>
    <n v="642.5"/>
    <n v="270"/>
    <n v="173480"/>
    <n v="30"/>
    <n v="200"/>
    <n v="6000"/>
    <n v="179480"/>
    <m/>
    <m/>
  </r>
  <r>
    <n v="433"/>
    <d v="2015-11-03T00:00:00"/>
    <x v="28"/>
    <n v="1.88"/>
    <x v="29"/>
    <n v="60"/>
    <n v="113"/>
    <n v="280"/>
    <n v="31640"/>
    <n v="10"/>
    <n v="200"/>
    <n v="2000"/>
    <n v="33640"/>
    <m/>
    <m/>
  </r>
  <r>
    <n v="434"/>
    <d v="2015-11-03T00:00:00"/>
    <x v="28"/>
    <n v="1.92"/>
    <x v="13"/>
    <n v="108"/>
    <n v="207"/>
    <n v="270"/>
    <n v="55890"/>
    <n v="15"/>
    <n v="200"/>
    <n v="3000"/>
    <n v="58890"/>
    <m/>
    <m/>
  </r>
  <r>
    <n v="435"/>
    <d v="2015-11-03T00:00:00"/>
    <x v="28"/>
    <n v="1.99"/>
    <x v="28"/>
    <n v="100"/>
    <n v="199"/>
    <n v="265"/>
    <n v="52740"/>
    <m/>
    <m/>
    <n v="0"/>
    <n v="52740"/>
    <m/>
    <m/>
  </r>
  <r>
    <n v="436"/>
    <d v="2015-11-03T00:00:00"/>
    <x v="28"/>
    <n v="2.2400000000000002"/>
    <x v="0"/>
    <n v="50"/>
    <n v="112"/>
    <n v="270"/>
    <n v="30240"/>
    <m/>
    <m/>
    <n v="0"/>
    <n v="30240"/>
    <m/>
    <m/>
  </r>
  <r>
    <n v="437"/>
    <d v="2015-11-03T00:00:00"/>
    <x v="28"/>
    <n v="2"/>
    <x v="9"/>
    <n v="-322"/>
    <n v="-642.5"/>
    <n v="270"/>
    <n v="-173480"/>
    <n v="-30"/>
    <n v="200"/>
    <n v="-6000"/>
    <n v="-179480"/>
    <m/>
    <m/>
  </r>
  <r>
    <n v="438"/>
    <d v="2015-11-03T00:00:00"/>
    <x v="28"/>
    <n v="1.83"/>
    <x v="28"/>
    <n v="30"/>
    <n v="55"/>
    <n v="265"/>
    <n v="14580"/>
    <m/>
    <m/>
    <n v="0"/>
    <n v="14580"/>
    <m/>
    <m/>
  </r>
  <r>
    <n v="439"/>
    <d v="2015-11-03T00:00:00"/>
    <x v="28"/>
    <n v="1.7"/>
    <x v="19"/>
    <n v="40"/>
    <n v="68"/>
    <n v="280"/>
    <n v="19040"/>
    <n v="5"/>
    <n v="200"/>
    <n v="1000"/>
    <n v="20040"/>
    <m/>
    <m/>
  </r>
  <r>
    <n v="440"/>
    <d v="2015-11-03T00:00:00"/>
    <x v="28"/>
    <n v="1.71"/>
    <x v="14"/>
    <n v="130"/>
    <n v="222"/>
    <n v="275"/>
    <n v="61050"/>
    <n v="25"/>
    <n v="160"/>
    <n v="4000"/>
    <n v="65050"/>
    <m/>
    <m/>
  </r>
  <r>
    <n v="441"/>
    <d v="2015-11-03T00:00:00"/>
    <x v="28"/>
    <n v="1.66"/>
    <x v="7"/>
    <n v="50"/>
    <n v="83"/>
    <n v="275"/>
    <n v="22830"/>
    <n v="8"/>
    <n v="170"/>
    <n v="1360"/>
    <n v="24190"/>
    <m/>
    <m/>
  </r>
  <r>
    <n v="442"/>
    <d v="2015-11-03T00:00:00"/>
    <x v="28"/>
    <n v="1.8"/>
    <x v="2"/>
    <n v="30"/>
    <n v="54"/>
    <n v="280"/>
    <n v="15120"/>
    <n v="4"/>
    <n v="200"/>
    <n v="800"/>
    <n v="15920"/>
    <m/>
    <m/>
  </r>
  <r>
    <n v="443"/>
    <d v="2015-11-03T00:00:00"/>
    <x v="28"/>
    <n v="2.02"/>
    <x v="34"/>
    <n v="10"/>
    <n v="20.2"/>
    <n v="280"/>
    <n v="5660"/>
    <n v="2"/>
    <n v="200"/>
    <n v="400"/>
    <n v="6060"/>
    <m/>
    <m/>
  </r>
  <r>
    <n v="444"/>
    <d v="2015-11-03T00:00:00"/>
    <x v="28"/>
    <n v="1.75"/>
    <x v="32"/>
    <n v="40"/>
    <n v="70"/>
    <n v="280"/>
    <n v="19600"/>
    <n v="4"/>
    <n v="200"/>
    <n v="800"/>
    <n v="20400"/>
    <m/>
    <m/>
  </r>
  <r>
    <n v="445"/>
    <d v="2015-11-03T00:00:00"/>
    <x v="28"/>
    <n v="2.12"/>
    <x v="1"/>
    <n v="70"/>
    <n v="148.5"/>
    <n v="265"/>
    <n v="39350"/>
    <n v="9"/>
    <n v="160"/>
    <n v="1440"/>
    <n v="40790"/>
    <m/>
    <m/>
  </r>
  <r>
    <n v="446"/>
    <d v="2015-11-03T00:00:00"/>
    <x v="28"/>
    <n v="1.45"/>
    <x v="41"/>
    <n v="20"/>
    <n v="29"/>
    <n v="270"/>
    <n v="7830"/>
    <n v="5"/>
    <n v="200"/>
    <n v="1000"/>
    <n v="8830"/>
    <m/>
    <m/>
  </r>
  <r>
    <n v="447"/>
    <d v="2015-11-03T00:00:00"/>
    <x v="28"/>
    <n v="1.93"/>
    <x v="0"/>
    <n v="300"/>
    <n v="580"/>
    <n v="270"/>
    <n v="156600"/>
    <n v="40"/>
    <n v="160"/>
    <n v="6400"/>
    <n v="163000"/>
    <m/>
    <m/>
  </r>
  <r>
    <n v="448"/>
    <d v="2015-11-03T00:00:00"/>
    <x v="28"/>
    <n v="1.92"/>
    <x v="9"/>
    <n v="540"/>
    <n v="1034.5"/>
    <n v="276.76"/>
    <n v="286310"/>
    <n v="30"/>
    <n v="200"/>
    <n v="6000"/>
    <n v="292310"/>
    <m/>
    <m/>
  </r>
  <r>
    <n v="449"/>
    <d v="2015-11-04T00:00:00"/>
    <x v="29"/>
    <n v="1.9"/>
    <x v="18"/>
    <n v="20"/>
    <n v="38"/>
    <n v="285"/>
    <n v="10830"/>
    <n v="4"/>
    <n v="200"/>
    <n v="800"/>
    <n v="11630"/>
    <m/>
    <m/>
  </r>
  <r>
    <n v="450"/>
    <d v="2015-11-04T00:00:00"/>
    <x v="29"/>
    <n v="1.96"/>
    <x v="8"/>
    <n v="60"/>
    <n v="117.5"/>
    <n v="280"/>
    <n v="32900"/>
    <n v="12"/>
    <n v="200"/>
    <n v="2400"/>
    <n v="35300"/>
    <m/>
    <m/>
  </r>
  <r>
    <n v="451"/>
    <d v="2015-11-04T00:00:00"/>
    <x v="29"/>
    <n v="1.95"/>
    <x v="14"/>
    <n v="150"/>
    <n v="292"/>
    <n v="280"/>
    <n v="81760"/>
    <n v="20"/>
    <n v="160"/>
    <n v="3200"/>
    <n v="84960"/>
    <m/>
    <m/>
  </r>
  <r>
    <n v="452"/>
    <d v="2015-11-04T00:00:00"/>
    <x v="29"/>
    <n v="1.97"/>
    <x v="28"/>
    <n v="120"/>
    <n v="236.4"/>
    <n v="280"/>
    <n v="66190"/>
    <n v="15"/>
    <n v="180"/>
    <n v="2700"/>
    <n v="68890"/>
    <m/>
    <m/>
  </r>
  <r>
    <n v="453"/>
    <d v="2015-11-04T00:00:00"/>
    <x v="29"/>
    <n v="2.08"/>
    <x v="29"/>
    <n v="30"/>
    <n v="62.5"/>
    <n v="285"/>
    <n v="17810"/>
    <n v="14"/>
    <n v="200"/>
    <n v="2800"/>
    <n v="20610"/>
    <m/>
    <m/>
  </r>
  <r>
    <n v="454"/>
    <d v="2015-11-04T00:00:00"/>
    <x v="29"/>
    <n v="1.96"/>
    <x v="7"/>
    <n v="36"/>
    <n v="70.5"/>
    <n v="285"/>
    <n v="20090"/>
    <n v="8"/>
    <n v="170"/>
    <n v="1360"/>
    <n v="21450"/>
    <m/>
    <m/>
  </r>
  <r>
    <n v="455"/>
    <d v="2015-11-04T00:00:00"/>
    <x v="29"/>
    <n v="1.56"/>
    <x v="0"/>
    <n v="130"/>
    <n v="202.6"/>
    <n v="280"/>
    <n v="56730"/>
    <m/>
    <m/>
    <n v="0"/>
    <n v="56730"/>
    <m/>
    <m/>
  </r>
  <r>
    <n v="456"/>
    <d v="2015-11-04T00:00:00"/>
    <x v="29"/>
    <n v="1.67"/>
    <x v="27"/>
    <n v="9"/>
    <n v="15"/>
    <m/>
    <n v="0"/>
    <m/>
    <m/>
    <n v="0"/>
    <n v="0"/>
    <m/>
    <m/>
  </r>
  <r>
    <n v="457"/>
    <d v="2015-11-04T00:00:00"/>
    <x v="29"/>
    <n v="1.86"/>
    <x v="9"/>
    <n v="-555"/>
    <n v="-1034.5"/>
    <n v="276.76"/>
    <n v="-286310"/>
    <n v="-30"/>
    <n v="200"/>
    <n v="-6000"/>
    <n v="-292310"/>
    <m/>
    <m/>
  </r>
  <r>
    <n v="458"/>
    <d v="2015-11-04T00:00:00"/>
    <x v="29"/>
    <n v="1.85"/>
    <x v="19"/>
    <n v="40"/>
    <n v="74"/>
    <n v="285"/>
    <n v="21090"/>
    <n v="5"/>
    <n v="200"/>
    <n v="1000"/>
    <n v="22090"/>
    <m/>
    <m/>
  </r>
  <r>
    <n v="459"/>
    <d v="2015-11-04T00:00:00"/>
    <x v="29"/>
    <n v="1.5"/>
    <x v="7"/>
    <n v="16"/>
    <n v="24"/>
    <n v="285"/>
    <n v="6840"/>
    <m/>
    <m/>
    <n v="0"/>
    <n v="6840"/>
    <m/>
    <m/>
  </r>
  <r>
    <n v="460"/>
    <d v="2015-11-04T00:00:00"/>
    <x v="29"/>
    <n v="1.77"/>
    <x v="2"/>
    <n v="30"/>
    <n v="53"/>
    <n v="285"/>
    <n v="15110"/>
    <n v="4"/>
    <n v="200"/>
    <n v="800"/>
    <n v="15910"/>
    <m/>
    <m/>
  </r>
  <r>
    <n v="461"/>
    <d v="2015-11-04T00:00:00"/>
    <x v="29"/>
    <n v="1.49"/>
    <x v="41"/>
    <n v="63"/>
    <n v="94"/>
    <n v="280"/>
    <n v="26320"/>
    <n v="10"/>
    <n v="200"/>
    <n v="2000"/>
    <n v="28320"/>
    <m/>
    <m/>
  </r>
  <r>
    <n v="462"/>
    <d v="2015-11-04T00:00:00"/>
    <x v="29"/>
    <n v="1.55"/>
    <x v="32"/>
    <n v="76"/>
    <n v="118"/>
    <n v="285"/>
    <n v="33630"/>
    <n v="8"/>
    <n v="200"/>
    <n v="1600"/>
    <n v="35230"/>
    <m/>
    <m/>
  </r>
  <r>
    <n v="463"/>
    <d v="2015-11-04T00:00:00"/>
    <x v="29"/>
    <n v="1.68"/>
    <x v="17"/>
    <n v="20"/>
    <n v="33.5"/>
    <n v="285"/>
    <n v="9550"/>
    <n v="4"/>
    <n v="200"/>
    <n v="800"/>
    <n v="10350"/>
    <m/>
    <m/>
  </r>
  <r>
    <n v="464"/>
    <d v="2015-11-04T00:00:00"/>
    <x v="29"/>
    <n v="2.13"/>
    <x v="1"/>
    <n v="60"/>
    <n v="128"/>
    <n v="265"/>
    <n v="33920"/>
    <n v="9"/>
    <n v="160"/>
    <n v="1440"/>
    <n v="35360"/>
    <m/>
    <m/>
  </r>
  <r>
    <n v="465"/>
    <d v="2015-11-04T00:00:00"/>
    <x v="29"/>
    <n v="2.0099999999999998"/>
    <x v="0"/>
    <n v="300"/>
    <n v="603.4"/>
    <n v="280"/>
    <n v="168950"/>
    <n v="50"/>
    <n v="160"/>
    <n v="8000"/>
    <n v="176950"/>
    <m/>
    <m/>
  </r>
  <r>
    <n v="466"/>
    <d v="2015-11-04T00:00:00"/>
    <x v="29"/>
    <n v="1.47"/>
    <x v="29"/>
    <n v="115"/>
    <n v="169"/>
    <n v="285"/>
    <n v="48170"/>
    <m/>
    <m/>
    <n v="0"/>
    <n v="48170"/>
    <m/>
    <m/>
  </r>
  <r>
    <n v="467"/>
    <d v="2015-11-04T00:00:00"/>
    <x v="29"/>
    <n v="1.86"/>
    <x v="9"/>
    <n v="879"/>
    <n v="1634.4"/>
    <n v="281.86"/>
    <n v="460670"/>
    <n v="102"/>
    <n v="200"/>
    <n v="20400"/>
    <n v="481070"/>
    <m/>
    <m/>
  </r>
  <r>
    <n v="468"/>
    <d v="2015-11-05T00:00:00"/>
    <x v="30"/>
    <n v="1.94"/>
    <x v="32"/>
    <n v="20"/>
    <n v="38.700000000000003"/>
    <n v="285"/>
    <n v="11030"/>
    <n v="6"/>
    <n v="200"/>
    <n v="1200"/>
    <n v="12230"/>
    <m/>
    <m/>
  </r>
  <r>
    <n v="469"/>
    <d v="2015-11-05T00:00:00"/>
    <x v="30"/>
    <n v="1.79"/>
    <x v="2"/>
    <n v="70"/>
    <n v="125.5"/>
    <n v="285"/>
    <n v="35770"/>
    <n v="8"/>
    <n v="200"/>
    <n v="1600"/>
    <n v="37370"/>
    <m/>
    <m/>
  </r>
  <r>
    <n v="470"/>
    <d v="2015-11-05T00:00:00"/>
    <x v="30"/>
    <n v="1.96"/>
    <x v="13"/>
    <n v="80"/>
    <n v="156.6"/>
    <n v="285"/>
    <n v="44630"/>
    <n v="10"/>
    <n v="200"/>
    <n v="2000"/>
    <n v="46630"/>
    <m/>
    <m/>
  </r>
  <r>
    <n v="471"/>
    <d v="2015-11-05T00:00:00"/>
    <x v="30"/>
    <n v="1.78"/>
    <x v="29"/>
    <n v="50"/>
    <n v="89"/>
    <n v="285"/>
    <n v="25370"/>
    <n v="5"/>
    <n v="200"/>
    <n v="1000"/>
    <n v="26370"/>
    <m/>
    <m/>
  </r>
  <r>
    <n v="472"/>
    <d v="2015-11-05T00:00:00"/>
    <x v="30"/>
    <n v="1.88"/>
    <x v="19"/>
    <n v="50"/>
    <n v="94"/>
    <n v="285"/>
    <n v="26790"/>
    <n v="5"/>
    <n v="200"/>
    <n v="1000"/>
    <n v="27790"/>
    <m/>
    <m/>
  </r>
  <r>
    <n v="473"/>
    <d v="2015-11-05T00:00:00"/>
    <x v="30"/>
    <n v="1.83"/>
    <x v="7"/>
    <n v="60"/>
    <n v="110"/>
    <n v="285"/>
    <n v="31350"/>
    <n v="5"/>
    <n v="170"/>
    <n v="850"/>
    <n v="32200"/>
    <m/>
    <m/>
  </r>
  <r>
    <n v="474"/>
    <d v="2015-11-05T00:00:00"/>
    <x v="30"/>
    <n v="1.82"/>
    <x v="18"/>
    <n v="30"/>
    <n v="54.5"/>
    <n v="285"/>
    <n v="15530"/>
    <n v="4"/>
    <n v="200"/>
    <n v="800"/>
    <n v="16330"/>
    <m/>
    <m/>
  </r>
  <r>
    <n v="475"/>
    <d v="2015-11-05T00:00:00"/>
    <x v="30"/>
    <n v="1.89"/>
    <x v="8"/>
    <n v="50"/>
    <n v="94.6"/>
    <n v="280"/>
    <n v="26490"/>
    <n v="8"/>
    <n v="200"/>
    <n v="1600"/>
    <n v="28090"/>
    <m/>
    <m/>
  </r>
  <r>
    <n v="476"/>
    <d v="2015-11-05T00:00:00"/>
    <x v="30"/>
    <n v="1.81"/>
    <x v="28"/>
    <n v="200"/>
    <n v="361"/>
    <n v="280"/>
    <n v="101080"/>
    <n v="24"/>
    <n v="180"/>
    <n v="4320"/>
    <n v="105400"/>
    <m/>
    <m/>
  </r>
  <r>
    <n v="477"/>
    <d v="2015-11-05T00:00:00"/>
    <x v="30"/>
    <n v="2.0499999999999998"/>
    <x v="1"/>
    <n v="80"/>
    <n v="164"/>
    <n v="265"/>
    <n v="43460"/>
    <n v="10"/>
    <n v="160"/>
    <n v="1600"/>
    <n v="45060"/>
    <m/>
    <m/>
  </r>
  <r>
    <n v="478"/>
    <d v="2015-11-05T00:00:00"/>
    <x v="30"/>
    <n v="2.09"/>
    <x v="0"/>
    <n v="50"/>
    <n v="104.6"/>
    <n v="280"/>
    <n v="29290"/>
    <m/>
    <m/>
    <n v="0"/>
    <n v="29290"/>
    <m/>
    <m/>
  </r>
  <r>
    <n v="479"/>
    <d v="2015-11-05T00:00:00"/>
    <x v="30"/>
    <n v="1.75"/>
    <x v="14"/>
    <n v="136"/>
    <n v="237.9"/>
    <n v="280"/>
    <n v="66610"/>
    <m/>
    <m/>
    <n v="0"/>
    <n v="66610"/>
    <m/>
    <m/>
  </r>
  <r>
    <n v="480"/>
    <d v="2015-11-05T00:00:00"/>
    <x v="30"/>
    <n v="1.33"/>
    <x v="27"/>
    <n v="3"/>
    <n v="4"/>
    <m/>
    <n v="0"/>
    <m/>
    <m/>
    <n v="0"/>
    <n v="0"/>
    <m/>
    <m/>
  </r>
  <r>
    <n v="481"/>
    <d v="2015-11-05T00:00:00"/>
    <x v="30"/>
    <n v="1.86"/>
    <x v="9"/>
    <n v="-879"/>
    <n v="-1634.4"/>
    <n v="281.86"/>
    <n v="-460670"/>
    <n v="-102"/>
    <n v="200"/>
    <n v="-20400"/>
    <n v="-481070"/>
    <m/>
    <m/>
  </r>
  <r>
    <n v="482"/>
    <d v="2015-11-05T00:00:00"/>
    <x v="30"/>
    <n v="1.71"/>
    <x v="14"/>
    <n v="96"/>
    <n v="164.5"/>
    <n v="280"/>
    <n v="46060"/>
    <m/>
    <m/>
    <n v="0"/>
    <n v="46060"/>
    <m/>
    <m/>
  </r>
  <r>
    <n v="483"/>
    <d v="2015-11-05T00:00:00"/>
    <x v="30"/>
    <n v="1.69"/>
    <x v="17"/>
    <n v="50"/>
    <n v="84.5"/>
    <n v="285"/>
    <n v="24080"/>
    <n v="4"/>
    <n v="200"/>
    <n v="800"/>
    <n v="24880"/>
    <m/>
    <m/>
  </r>
  <r>
    <n v="484"/>
    <d v="2015-11-05T00:00:00"/>
    <x v="30"/>
    <n v="1.6"/>
    <x v="34"/>
    <n v="30"/>
    <n v="48"/>
    <n v="280"/>
    <n v="13440"/>
    <n v="4"/>
    <n v="200"/>
    <n v="800"/>
    <n v="14240"/>
    <m/>
    <m/>
  </r>
  <r>
    <n v="485"/>
    <d v="2015-11-05T00:00:00"/>
    <x v="30"/>
    <n v="1.63"/>
    <x v="32"/>
    <n v="30"/>
    <n v="48.8"/>
    <n v="285"/>
    <n v="13910"/>
    <m/>
    <m/>
    <n v="0"/>
    <n v="13910"/>
    <m/>
    <m/>
  </r>
  <r>
    <n v="486"/>
    <d v="2015-11-05T00:00:00"/>
    <x v="30"/>
    <n v="1.58"/>
    <x v="36"/>
    <n v="50"/>
    <n v="78.8"/>
    <n v="280"/>
    <n v="22060"/>
    <n v="6"/>
    <n v="180"/>
    <n v="1080"/>
    <n v="23140"/>
    <m/>
    <m/>
  </r>
  <r>
    <n v="487"/>
    <d v="2015-11-05T00:00:00"/>
    <x v="30"/>
    <n v="1.85"/>
    <x v="0"/>
    <n v="550"/>
    <n v="1019.8"/>
    <n v="280"/>
    <n v="285540"/>
    <n v="76"/>
    <n v="160"/>
    <n v="12160"/>
    <n v="297700"/>
    <m/>
    <m/>
  </r>
  <r>
    <n v="488"/>
    <d v="2015-11-05T00:00:00"/>
    <x v="30"/>
    <n v="1.54"/>
    <x v="27"/>
    <n v="12"/>
    <n v="18.5"/>
    <m/>
    <n v="0"/>
    <m/>
    <m/>
    <n v="0"/>
    <n v="0"/>
    <m/>
    <m/>
  </r>
  <r>
    <n v="489"/>
    <d v="2015-11-05T00:00:00"/>
    <x v="30"/>
    <n v="1.51"/>
    <x v="4"/>
    <n v="52"/>
    <n v="78.7"/>
    <n v="280"/>
    <n v="22040"/>
    <m/>
    <m/>
    <n v="0"/>
    <n v="22040"/>
    <d v="2015-11-04T00:00:00"/>
    <s v="Réglé"/>
  </r>
  <r>
    <n v="490"/>
    <d v="2015-11-05T00:00:00"/>
    <x v="30"/>
    <n v="2.2999999999999998"/>
    <x v="4"/>
    <n v="2"/>
    <n v="4.5999999999999996"/>
    <n v="260"/>
    <n v="1200"/>
    <m/>
    <m/>
    <n v="0"/>
    <n v="1200"/>
    <d v="2015-11-04T00:00:00"/>
    <s v="Réglé"/>
  </r>
  <r>
    <n v="491"/>
    <d v="2015-11-07T00:00:00"/>
    <x v="31"/>
    <n v="2.06"/>
    <x v="32"/>
    <n v="49"/>
    <n v="101"/>
    <n v="290"/>
    <n v="29290"/>
    <n v="6"/>
    <n v="200"/>
    <n v="1200"/>
    <n v="30490"/>
    <m/>
    <m/>
  </r>
  <r>
    <n v="492"/>
    <d v="2015-11-07T00:00:00"/>
    <x v="31"/>
    <n v="2.15"/>
    <x v="28"/>
    <n v="100"/>
    <n v="214.5"/>
    <n v="285"/>
    <n v="61130"/>
    <n v="16"/>
    <n v="180"/>
    <n v="2880"/>
    <n v="64010"/>
    <m/>
    <m/>
  </r>
  <r>
    <n v="493"/>
    <d v="2015-11-07T00:00:00"/>
    <x v="31"/>
    <n v="1.9"/>
    <x v="34"/>
    <n v="20"/>
    <n v="38"/>
    <n v="290"/>
    <n v="11020"/>
    <n v="3"/>
    <n v="200"/>
    <n v="600"/>
    <n v="11620"/>
    <m/>
    <m/>
  </r>
  <r>
    <n v="494"/>
    <d v="2015-11-07T00:00:00"/>
    <x v="31"/>
    <n v="2.15"/>
    <x v="17"/>
    <n v="20"/>
    <n v="43"/>
    <n v="290"/>
    <n v="12470"/>
    <n v="3"/>
    <n v="200"/>
    <n v="600"/>
    <n v="13070"/>
    <m/>
    <m/>
  </r>
  <r>
    <n v="495"/>
    <d v="2015-11-07T00:00:00"/>
    <x v="31"/>
    <n v="2"/>
    <x v="2"/>
    <n v="40"/>
    <n v="80"/>
    <n v="290"/>
    <n v="23200"/>
    <n v="5"/>
    <n v="200"/>
    <n v="1000"/>
    <n v="24200"/>
    <m/>
    <m/>
  </r>
  <r>
    <n v="496"/>
    <d v="2015-11-07T00:00:00"/>
    <x v="31"/>
    <n v="2.15"/>
    <x v="7"/>
    <n v="30"/>
    <n v="64.5"/>
    <n v="290"/>
    <n v="18710"/>
    <n v="4"/>
    <n v="170"/>
    <n v="680"/>
    <n v="19390"/>
    <m/>
    <m/>
  </r>
  <r>
    <n v="497"/>
    <d v="2015-11-07T00:00:00"/>
    <x v="31"/>
    <n v="1.85"/>
    <x v="14"/>
    <n v="130"/>
    <n v="241"/>
    <n v="290"/>
    <n v="69890"/>
    <n v="19"/>
    <n v="160"/>
    <n v="3040"/>
    <n v="72930"/>
    <m/>
    <m/>
  </r>
  <r>
    <n v="498"/>
    <d v="2015-11-07T00:00:00"/>
    <x v="31"/>
    <n v="2.0299999999999998"/>
    <x v="13"/>
    <n v="60"/>
    <n v="121.5"/>
    <n v="285"/>
    <n v="34630"/>
    <n v="8.5"/>
    <n v="400"/>
    <n v="3400"/>
    <n v="38030"/>
    <m/>
    <m/>
  </r>
  <r>
    <n v="499"/>
    <d v="2015-11-07T00:00:00"/>
    <x v="31"/>
    <n v="2.0499999999999998"/>
    <x v="18"/>
    <n v="20"/>
    <n v="41"/>
    <n v="290"/>
    <n v="11890"/>
    <n v="3"/>
    <n v="200"/>
    <n v="600"/>
    <n v="12490"/>
    <m/>
    <m/>
  </r>
  <r>
    <n v="500"/>
    <d v="2015-11-07T00:00:00"/>
    <x v="31"/>
    <n v="2.1800000000000002"/>
    <x v="8"/>
    <n v="30"/>
    <n v="65.400000000000006"/>
    <n v="290"/>
    <n v="18970"/>
    <n v="5"/>
    <n v="450"/>
    <n v="2250"/>
    <n v="21220"/>
    <m/>
    <m/>
  </r>
  <r>
    <n v="501"/>
    <d v="2015-11-07T00:00:00"/>
    <x v="31"/>
    <n v="2.13"/>
    <x v="29"/>
    <n v="30"/>
    <n v="64"/>
    <n v="290"/>
    <n v="18560"/>
    <n v="4"/>
    <n v="200"/>
    <n v="800"/>
    <n v="19360"/>
    <m/>
    <m/>
  </r>
  <r>
    <n v="502"/>
    <d v="2015-11-07T00:00:00"/>
    <x v="31"/>
    <n v="2.17"/>
    <x v="46"/>
    <n v="130"/>
    <n v="282"/>
    <n v="280"/>
    <n v="78960"/>
    <n v="16"/>
    <n v="160"/>
    <n v="2560"/>
    <n v="81520"/>
    <m/>
    <m/>
  </r>
  <r>
    <n v="503"/>
    <d v="2015-11-07T00:00:00"/>
    <x v="31"/>
    <n v="2.19"/>
    <x v="0"/>
    <n v="300"/>
    <n v="657"/>
    <n v="282"/>
    <n v="185270"/>
    <n v="35"/>
    <n v="160"/>
    <n v="5600"/>
    <n v="190870"/>
    <m/>
    <m/>
  </r>
  <r>
    <n v="504"/>
    <d v="2015-11-07T00:00:00"/>
    <x v="31"/>
    <n v="2.2999999999999998"/>
    <x v="1"/>
    <n v="80"/>
    <n v="184"/>
    <n v="280"/>
    <n v="51520"/>
    <n v="10"/>
    <n v="170"/>
    <n v="1700"/>
    <n v="53220"/>
    <m/>
    <m/>
  </r>
  <r>
    <n v="505"/>
    <d v="2015-11-07T00:00:00"/>
    <x v="31"/>
    <n v="1.78"/>
    <x v="36"/>
    <n v="40"/>
    <n v="71.099999999999994"/>
    <n v="285"/>
    <n v="20260"/>
    <n v="6"/>
    <n v="180"/>
    <n v="1080"/>
    <n v="21340"/>
    <m/>
    <m/>
  </r>
  <r>
    <n v="506"/>
    <d v="2015-11-07T00:00:00"/>
    <x v="31"/>
    <n v="2.02"/>
    <x v="19"/>
    <n v="30"/>
    <n v="60.5"/>
    <n v="290"/>
    <n v="17550"/>
    <n v="4"/>
    <n v="200"/>
    <n v="800"/>
    <n v="18350"/>
    <m/>
    <m/>
  </r>
  <r>
    <n v="507"/>
    <d v="2015-11-07T00:00:00"/>
    <x v="31"/>
    <n v="2.4"/>
    <x v="25"/>
    <n v="1"/>
    <n v="2.4"/>
    <m/>
    <n v="0"/>
    <m/>
    <m/>
    <n v="0"/>
    <n v="0"/>
    <m/>
    <m/>
  </r>
  <r>
    <n v="508"/>
    <d v="2015-11-07T00:00:00"/>
    <x v="31"/>
    <n v="2"/>
    <x v="10"/>
    <n v="4"/>
    <n v="8"/>
    <m/>
    <n v="0"/>
    <m/>
    <m/>
    <n v="0"/>
    <n v="0"/>
    <m/>
    <m/>
  </r>
  <r>
    <n v="509"/>
    <d v="2015-11-07T00:00:00"/>
    <x v="31"/>
    <n v="2.25"/>
    <x v="47"/>
    <n v="2"/>
    <n v="4.5"/>
    <m/>
    <n v="0"/>
    <m/>
    <m/>
    <n v="0"/>
    <n v="0"/>
    <m/>
    <m/>
  </r>
  <r>
    <n v="510"/>
    <d v="2015-11-08T00:00:00"/>
    <x v="32"/>
    <n v="1.75"/>
    <x v="1"/>
    <n v="50"/>
    <n v="87.5"/>
    <n v="280"/>
    <n v="24500"/>
    <n v="10"/>
    <n v="170"/>
    <n v="1700"/>
    <n v="26200"/>
    <m/>
    <m/>
  </r>
  <r>
    <n v="511"/>
    <d v="2015-11-08T00:00:00"/>
    <x v="32"/>
    <n v="1.98"/>
    <x v="0"/>
    <n v="250"/>
    <n v="494.5"/>
    <n v="282"/>
    <n v="139450"/>
    <n v="32"/>
    <n v="160"/>
    <n v="5120"/>
    <n v="144570"/>
    <m/>
    <m/>
  </r>
  <r>
    <n v="512"/>
    <d v="2015-11-08T00:00:00"/>
    <x v="32"/>
    <n v="1.68"/>
    <x v="46"/>
    <n v="100"/>
    <n v="168"/>
    <n v="280"/>
    <n v="47040"/>
    <n v="20"/>
    <n v="160"/>
    <n v="3200"/>
    <n v="50240"/>
    <m/>
    <m/>
  </r>
  <r>
    <n v="513"/>
    <d v="2015-11-08T00:00:00"/>
    <x v="32"/>
    <n v="1.72"/>
    <x v="8"/>
    <n v="50"/>
    <n v="86"/>
    <n v="285"/>
    <n v="24510"/>
    <n v="9"/>
    <n v="200"/>
    <n v="1800"/>
    <n v="26310"/>
    <m/>
    <m/>
  </r>
  <r>
    <n v="514"/>
    <d v="2015-11-08T00:00:00"/>
    <x v="32"/>
    <n v="1.78"/>
    <x v="29"/>
    <n v="30"/>
    <n v="53.5"/>
    <n v="290"/>
    <n v="15520"/>
    <n v="4"/>
    <n v="200"/>
    <n v="800"/>
    <n v="16320"/>
    <m/>
    <m/>
  </r>
  <r>
    <n v="515"/>
    <d v="2015-11-08T00:00:00"/>
    <x v="32"/>
    <n v="1.68"/>
    <x v="18"/>
    <n v="20"/>
    <n v="33.5"/>
    <n v="290"/>
    <n v="9720"/>
    <n v="5"/>
    <n v="200"/>
    <n v="1000"/>
    <n v="10720"/>
    <m/>
    <m/>
  </r>
  <r>
    <n v="516"/>
    <d v="2015-11-08T00:00:00"/>
    <x v="32"/>
    <n v="1.64"/>
    <x v="13"/>
    <n v="70"/>
    <n v="115"/>
    <n v="290"/>
    <n v="33350"/>
    <n v="16"/>
    <n v="200"/>
    <n v="3200"/>
    <n v="36550"/>
    <m/>
    <m/>
  </r>
  <r>
    <n v="517"/>
    <d v="2015-11-08T00:00:00"/>
    <x v="32"/>
    <n v="1.69"/>
    <x v="14"/>
    <n v="180"/>
    <n v="304.2"/>
    <n v="285"/>
    <n v="86700"/>
    <n v="9"/>
    <n v="350"/>
    <n v="3150"/>
    <n v="89850"/>
    <m/>
    <m/>
  </r>
  <r>
    <n v="518"/>
    <d v="2015-11-08T00:00:00"/>
    <x v="32"/>
    <n v="1.73"/>
    <x v="19"/>
    <n v="50"/>
    <n v="86.5"/>
    <n v="290"/>
    <n v="25090"/>
    <n v="5"/>
    <n v="200"/>
    <n v="1000"/>
    <n v="26090"/>
    <m/>
    <m/>
  </r>
  <r>
    <n v="519"/>
    <d v="2015-11-08T00:00:00"/>
    <x v="32"/>
    <n v="1.76"/>
    <x v="28"/>
    <n v="200"/>
    <n v="352.5"/>
    <n v="285"/>
    <n v="100460"/>
    <n v="24"/>
    <n v="180"/>
    <n v="4320"/>
    <n v="104780"/>
    <m/>
    <m/>
  </r>
  <r>
    <n v="520"/>
    <d v="2015-11-08T00:00:00"/>
    <x v="32"/>
    <n v="1.58"/>
    <x v="15"/>
    <n v="20"/>
    <n v="31.5"/>
    <n v="290"/>
    <n v="9140"/>
    <n v="3"/>
    <n v="200"/>
    <n v="600"/>
    <n v="9740"/>
    <m/>
    <m/>
  </r>
  <r>
    <n v="521"/>
    <d v="2015-11-08T00:00:00"/>
    <x v="32"/>
    <n v="1.76"/>
    <x v="7"/>
    <n v="50"/>
    <n v="88"/>
    <n v="290"/>
    <n v="25520"/>
    <n v="5"/>
    <n v="170"/>
    <n v="850"/>
    <n v="26370"/>
    <m/>
    <m/>
  </r>
  <r>
    <n v="522"/>
    <d v="2015-11-08T00:00:00"/>
    <x v="32"/>
    <n v="1.65"/>
    <x v="2"/>
    <n v="40"/>
    <n v="66"/>
    <n v="290"/>
    <n v="19140"/>
    <n v="4"/>
    <n v="200"/>
    <n v="800"/>
    <n v="19940"/>
    <m/>
    <m/>
  </r>
  <r>
    <n v="523"/>
    <d v="2015-11-08T00:00:00"/>
    <x v="32"/>
    <n v="1.58"/>
    <x v="34"/>
    <n v="20"/>
    <n v="31.5"/>
    <n v="290"/>
    <n v="9140"/>
    <n v="3"/>
    <n v="200"/>
    <n v="600"/>
    <n v="9740"/>
    <m/>
    <m/>
  </r>
  <r>
    <n v="524"/>
    <d v="2015-11-08T00:00:00"/>
    <x v="32"/>
    <n v="1.64"/>
    <x v="17"/>
    <n v="40"/>
    <n v="65.5"/>
    <n v="290"/>
    <n v="19000"/>
    <n v="4"/>
    <n v="200"/>
    <n v="800"/>
    <n v="19800"/>
    <m/>
    <m/>
  </r>
  <r>
    <n v="525"/>
    <d v="2015-11-08T00:00:00"/>
    <x v="32"/>
    <n v="1.71"/>
    <x v="32"/>
    <n v="80"/>
    <n v="136.5"/>
    <n v="290"/>
    <n v="39590"/>
    <n v="6"/>
    <n v="200"/>
    <n v="1200"/>
    <n v="40790"/>
    <m/>
    <m/>
  </r>
  <r>
    <n v="526"/>
    <d v="2015-11-08T00:00:00"/>
    <x v="32"/>
    <n v="1.37"/>
    <x v="41"/>
    <n v="30"/>
    <n v="41"/>
    <n v="290"/>
    <n v="11890"/>
    <m/>
    <m/>
    <n v="0"/>
    <n v="11890"/>
    <m/>
    <m/>
  </r>
  <r>
    <n v="527"/>
    <d v="2015-11-08T00:00:00"/>
    <x v="32"/>
    <n v="1.92"/>
    <x v="2"/>
    <n v="6"/>
    <n v="11.5"/>
    <n v="180"/>
    <n v="2070"/>
    <m/>
    <m/>
    <n v="0"/>
    <n v="2070"/>
    <m/>
    <m/>
  </r>
  <r>
    <n v="528"/>
    <d v="2015-11-08T00:00:00"/>
    <x v="32"/>
    <n v="1.69"/>
    <x v="9"/>
    <n v="102"/>
    <n v="172"/>
    <n v="285"/>
    <n v="49020"/>
    <m/>
    <m/>
    <n v="0"/>
    <n v="49020"/>
    <m/>
    <m/>
  </r>
  <r>
    <n v="529"/>
    <d v="2015-11-09T00:00:00"/>
    <x v="33"/>
    <n v="1.7"/>
    <x v="14"/>
    <n v="63"/>
    <n v="107.4"/>
    <n v="285"/>
    <n v="30610"/>
    <m/>
    <m/>
    <n v="0"/>
    <n v="30610"/>
    <m/>
    <m/>
  </r>
  <r>
    <n v="530"/>
    <d v="2015-11-09T00:00:00"/>
    <x v="33"/>
    <n v="1.68"/>
    <x v="28"/>
    <n v="40"/>
    <n v="67"/>
    <n v="280"/>
    <n v="18760"/>
    <m/>
    <m/>
    <n v="0"/>
    <n v="18760"/>
    <m/>
    <m/>
  </r>
  <r>
    <n v="531"/>
    <d v="2015-11-09T00:00:00"/>
    <x v="33"/>
    <n v="1.69"/>
    <x v="9"/>
    <n v="-102"/>
    <n v="-172"/>
    <n v="285"/>
    <n v="-49020"/>
    <m/>
    <m/>
    <n v="0"/>
    <n v="-49020"/>
    <m/>
    <m/>
  </r>
  <r>
    <n v="532"/>
    <d v="2015-11-09T00:00:00"/>
    <x v="33"/>
    <n v="1.6"/>
    <x v="15"/>
    <n v="20"/>
    <n v="32"/>
    <n v="290"/>
    <n v="9280"/>
    <n v="3"/>
    <n v="200"/>
    <n v="600"/>
    <n v="9880"/>
    <m/>
    <m/>
  </r>
  <r>
    <n v="533"/>
    <d v="2015-11-09T00:00:00"/>
    <x v="33"/>
    <n v="1.61"/>
    <x v="32"/>
    <n v="90"/>
    <n v="144.69999999999999"/>
    <n v="290"/>
    <n v="41960"/>
    <n v="8"/>
    <n v="200"/>
    <n v="1600"/>
    <n v="43560"/>
    <m/>
    <m/>
  </r>
  <r>
    <n v="534"/>
    <d v="2015-11-09T00:00:00"/>
    <x v="33"/>
    <n v="1.69"/>
    <x v="17"/>
    <n v="30"/>
    <n v="50.7"/>
    <n v="290"/>
    <n v="14700"/>
    <n v="4"/>
    <n v="200"/>
    <n v="800"/>
    <n v="15500"/>
    <m/>
    <m/>
  </r>
  <r>
    <n v="535"/>
    <d v="2015-11-09T00:00:00"/>
    <x v="33"/>
    <n v="1.77"/>
    <x v="2"/>
    <n v="30"/>
    <n v="53"/>
    <n v="290"/>
    <n v="15370"/>
    <n v="5"/>
    <n v="200"/>
    <n v="1000"/>
    <n v="16370"/>
    <m/>
    <m/>
  </r>
  <r>
    <n v="536"/>
    <d v="2015-11-09T00:00:00"/>
    <x v="33"/>
    <n v="1.63"/>
    <x v="34"/>
    <n v="20"/>
    <n v="32.5"/>
    <n v="290"/>
    <n v="9430"/>
    <n v="3"/>
    <n v="200"/>
    <n v="600"/>
    <n v="10030"/>
    <m/>
    <m/>
  </r>
  <r>
    <n v="537"/>
    <d v="2015-11-09T00:00:00"/>
    <x v="33"/>
    <n v="1.76"/>
    <x v="13"/>
    <n v="100"/>
    <n v="176.1"/>
    <n v="285"/>
    <n v="50190"/>
    <n v="10"/>
    <n v="200"/>
    <n v="2000"/>
    <n v="52190"/>
    <m/>
    <m/>
  </r>
  <r>
    <n v="538"/>
    <d v="2015-11-09T00:00:00"/>
    <x v="33"/>
    <n v="1.7"/>
    <x v="8"/>
    <n v="60"/>
    <n v="102.2"/>
    <n v="285"/>
    <n v="29130"/>
    <n v="5"/>
    <n v="200"/>
    <n v="1000"/>
    <n v="30130"/>
    <m/>
    <m/>
  </r>
  <r>
    <n v="539"/>
    <d v="2015-11-09T00:00:00"/>
    <x v="33"/>
    <n v="1.8"/>
    <x v="18"/>
    <n v="20"/>
    <n v="36"/>
    <n v="290"/>
    <n v="10440"/>
    <n v="3"/>
    <n v="200"/>
    <n v="600"/>
    <n v="11040"/>
    <m/>
    <m/>
  </r>
  <r>
    <n v="540"/>
    <d v="2015-11-09T00:00:00"/>
    <x v="33"/>
    <n v="1.85"/>
    <x v="29"/>
    <n v="20"/>
    <n v="37"/>
    <n v="290"/>
    <n v="10730"/>
    <n v="3"/>
    <n v="200"/>
    <n v="600"/>
    <n v="11330"/>
    <m/>
    <m/>
  </r>
  <r>
    <n v="541"/>
    <d v="2015-11-09T00:00:00"/>
    <x v="33"/>
    <n v="1.58"/>
    <x v="19"/>
    <n v="40"/>
    <n v="63"/>
    <n v="290"/>
    <n v="18270"/>
    <n v="5"/>
    <n v="200"/>
    <n v="1000"/>
    <n v="19270"/>
    <m/>
    <m/>
  </r>
  <r>
    <n v="542"/>
    <d v="2015-11-09T00:00:00"/>
    <x v="33"/>
    <n v="1.71"/>
    <x v="14"/>
    <n v="140"/>
    <n v="239.1"/>
    <n v="285"/>
    <n v="68140"/>
    <n v="24"/>
    <n v="160"/>
    <n v="3840"/>
    <n v="71980"/>
    <m/>
    <m/>
  </r>
  <r>
    <n v="543"/>
    <d v="2015-11-09T00:00:00"/>
    <x v="33"/>
    <n v="1.79"/>
    <x v="7"/>
    <n v="50"/>
    <n v="89.5"/>
    <n v="285"/>
    <n v="25510"/>
    <n v="6"/>
    <n v="170"/>
    <n v="1020"/>
    <n v="26530"/>
    <m/>
    <m/>
  </r>
  <r>
    <n v="544"/>
    <d v="2015-11-09T00:00:00"/>
    <x v="33"/>
    <n v="1.86"/>
    <x v="28"/>
    <n v="140"/>
    <n v="259.7"/>
    <n v="280"/>
    <n v="72720"/>
    <n v="24"/>
    <n v="180"/>
    <n v="4320"/>
    <n v="77040"/>
    <m/>
    <m/>
  </r>
  <r>
    <n v="545"/>
    <d v="2015-11-09T00:00:00"/>
    <x v="33"/>
    <n v="2.17"/>
    <x v="0"/>
    <n v="108"/>
    <n v="234"/>
    <n v="282"/>
    <n v="65990"/>
    <n v="14"/>
    <n v="160"/>
    <n v="2240"/>
    <n v="68230"/>
    <m/>
    <m/>
  </r>
  <r>
    <n v="546"/>
    <d v="2015-11-09T00:00:00"/>
    <x v="33"/>
    <n v="1.98"/>
    <x v="46"/>
    <n v="160"/>
    <n v="317.3"/>
    <n v="280"/>
    <n v="88840"/>
    <n v="25"/>
    <n v="160"/>
    <n v="4000"/>
    <n v="92840"/>
    <m/>
    <m/>
  </r>
  <r>
    <n v="547"/>
    <d v="2015-11-09T00:00:00"/>
    <x v="33"/>
    <n v="1.59"/>
    <x v="1"/>
    <n v="49"/>
    <n v="78"/>
    <n v="280"/>
    <n v="21840"/>
    <n v="6"/>
    <n v="160"/>
    <n v="960"/>
    <n v="22800"/>
    <m/>
    <m/>
  </r>
  <r>
    <n v="548"/>
    <d v="2015-11-09T00:00:00"/>
    <x v="33"/>
    <n v="1.77"/>
    <x v="9"/>
    <n v="475"/>
    <n v="843"/>
    <n v="290"/>
    <n v="244470"/>
    <n v="50"/>
    <n v="200"/>
    <n v="10000"/>
    <n v="254470"/>
    <m/>
    <m/>
  </r>
  <r>
    <n v="549"/>
    <d v="2015-11-09T00:00:00"/>
    <x v="33"/>
    <n v="1.92"/>
    <x v="4"/>
    <n v="2"/>
    <n v="3.8379999999999996"/>
    <n v="260"/>
    <n v="1000"/>
    <m/>
    <m/>
    <n v="0"/>
    <n v="1000"/>
    <d v="2015-11-08T00:00:00"/>
    <s v="Réglé"/>
  </r>
  <r>
    <n v="550"/>
    <d v="2015-11-09T00:00:00"/>
    <x v="33"/>
    <n v="2.2999999999999998"/>
    <x v="39"/>
    <n v="1"/>
    <n v="2.2999999999999998"/>
    <m/>
    <n v="0"/>
    <m/>
    <m/>
    <n v="0"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4:E7" firstHeaderRow="0" firstDataRow="1" firstDataCol="1" rowPageCount="1" colPageCount="1"/>
  <pivotFields count="17">
    <pivotField showAll="0" defaultSubtotal="0"/>
    <pivotField numFmtId="168" showAll="0" defaultSubtotal="0"/>
    <pivotField axis="axisRow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axis="axisPage" multipleItemSelectionAllowed="1" showAll="0" defaultSubtotal="0">
      <items count="115">
        <item m="1" x="110"/>
        <item m="1" x="89"/>
        <item m="1" x="107"/>
        <item x="34"/>
        <item m="1" x="50"/>
        <item m="1" x="75"/>
        <item m="1" x="104"/>
        <item h="1" x="17"/>
        <item m="1" x="103"/>
        <item m="1" x="54"/>
        <item m="1" x="82"/>
        <item m="1" x="71"/>
        <item m="1" x="93"/>
        <item m="1" x="59"/>
        <item x="2"/>
        <item h="1" x="45"/>
        <item m="1" x="97"/>
        <item m="1" x="53"/>
        <item h="1" x="20"/>
        <item m="1" x="52"/>
        <item m="1" x="98"/>
        <item m="1" x="48"/>
        <item h="1" x="11"/>
        <item h="1" x="18"/>
        <item m="1" x="67"/>
        <item h="1" x="9"/>
        <item m="1" x="90"/>
        <item m="1" x="68"/>
        <item h="1" x="4"/>
        <item m="1" x="102"/>
        <item h="1" x="0"/>
        <item m="1" x="106"/>
        <item m="1" x="87"/>
        <item m="1" x="92"/>
        <item h="1" x="39"/>
        <item m="1" x="72"/>
        <item m="1" x="64"/>
        <item m="1" x="96"/>
        <item m="1" x="101"/>
        <item m="1" x="55"/>
        <item h="1" x="13"/>
        <item h="1" x="28"/>
        <item m="1" x="74"/>
        <item h="1" x="32"/>
        <item m="1" x="99"/>
        <item m="1" x="88"/>
        <item h="1" x="6"/>
        <item h="1" x="35"/>
        <item m="1" x="114"/>
        <item h="1" x="14"/>
        <item m="1" x="91"/>
        <item h="1" x="8"/>
        <item m="1" x="81"/>
        <item m="1" x="84"/>
        <item h="1" x="36"/>
        <item h="1" x="38"/>
        <item m="1" x="62"/>
        <item m="1" x="77"/>
        <item h="1" x="5"/>
        <item m="1" x="105"/>
        <item h="1" x="41"/>
        <item m="1" x="86"/>
        <item m="1" x="94"/>
        <item h="1" x="10"/>
        <item m="1" x="83"/>
        <item m="1" x="80"/>
        <item h="1" x="26"/>
        <item m="1" x="66"/>
        <item h="1" x="33"/>
        <item m="1" x="108"/>
        <item h="1" x="42"/>
        <item h="1" x="40"/>
        <item m="1" x="79"/>
        <item m="1" x="95"/>
        <item h="1" x="15"/>
        <item h="1" x="23"/>
        <item h="1" x="7"/>
        <item m="1" x="85"/>
        <item h="1" x="12"/>
        <item h="1" x="1"/>
        <item m="1" x="78"/>
        <item h="1" x="43"/>
        <item h="1" x="30"/>
        <item h="1" x="25"/>
        <item h="1" x="24"/>
        <item h="1" x="27"/>
        <item m="1" x="70"/>
        <item h="1" x="3"/>
        <item m="1" x="112"/>
        <item m="1" x="60"/>
        <item m="1" x="57"/>
        <item h="1" x="31"/>
        <item h="1" x="19"/>
        <item m="1" x="56"/>
        <item h="1" x="21"/>
        <item h="1" x="16"/>
        <item m="1" x="63"/>
        <item h="1" x="46"/>
        <item m="1" x="61"/>
        <item m="1" x="100"/>
        <item m="1" x="69"/>
        <item m="1" x="109"/>
        <item h="1" x="22"/>
        <item m="1" x="113"/>
        <item m="1" x="65"/>
        <item h="1" x="47"/>
        <item h="1" x="44"/>
        <item m="1" x="73"/>
        <item m="1" x="58"/>
        <item h="1" x="29"/>
        <item m="1" x="51"/>
        <item m="1" x="76"/>
        <item m="1" x="111"/>
        <item h="1" x="37"/>
        <item h="1" m="1" x="49"/>
      </items>
    </pivotField>
    <pivotField dataField="1" showAll="0" defaultSubtotal="0"/>
    <pivotField dataField="1" showAll="0" defaultSubtotal="0"/>
    <pivotField dataField="1" showAll="0" defaultSubtotal="0"/>
    <pivotField numFmtId="4" showAll="0" defaultSubtotal="0"/>
    <pivotField showAll="0" defaultSubtotal="0"/>
    <pivotField showAll="0" defaultSubtotal="0"/>
    <pivotField numFmtId="4" showAll="0" defaultSubtotal="0"/>
    <pivotField dataField="1" numFmtId="4" showAll="0" defaultSubtotal="0"/>
    <pivotField showAll="0" defaultSubtotal="0"/>
    <pivotField showAll="0" defaultSubtotal="0"/>
    <pivotField showAll="0" defaultSubtotal="0">
      <items count="6">
        <item sd="0" x="1"/>
        <item sd="0" x="2"/>
        <item sd="0" x="3"/>
        <item sd="0" x="4"/>
        <item sd="0" x="5"/>
        <item x="0"/>
      </items>
    </pivotField>
    <pivotField showAll="0" defaultSubtotal="0">
      <items count="3">
        <item x="1"/>
        <item sd="0" x="2"/>
        <item x="0"/>
      </items>
    </pivotField>
  </pivotFields>
  <rowFields count="1">
    <field x="2"/>
  </rowFields>
  <rowItems count="3"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4" hier="-1"/>
  </pageFields>
  <dataFields count="4">
    <dataField name="Somme de Somme" fld="12" baseField="2" baseItem="10"/>
    <dataField name=" Prix" fld="7" subtotal="count" baseField="2" baseItem="10"/>
    <dataField name=" Poids " fld="6" subtotal="count" baseField="2" baseItem="0" numFmtId="6"/>
    <dataField name=" Nb Poul" fld="5" subtotal="count" baseField="0" baseItem="0"/>
  </dataFields>
  <formats count="7">
    <format dxfId="35">
      <pivotArea field="2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36">
      <pivotArea field="2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37">
      <pivotArea field="2" grandRow="1" outline="0" collapsedLevelsAreSubtotals="1" axis="axisRow" fieldPosition="0">
        <references count="1">
          <reference field="4294967294" count="3" selected="0">
            <x v="1"/>
            <x v="2"/>
            <x v="3"/>
          </reference>
        </references>
      </pivotArea>
    </format>
    <format dxfId="38">
      <pivotArea field="2" grandRow="1" outline="0" collapsedLevelsAreSubtotals="1" axis="axisRow" fieldPosition="0">
        <references count="1">
          <reference field="4294967294" count="3" selected="0">
            <x v="1"/>
            <x v="2"/>
            <x v="3"/>
          </reference>
        </references>
      </pivotArea>
    </format>
    <format dxfId="39">
      <pivotArea field="2" type="button" dataOnly="0" labelOnly="1" outline="0" axis="axisRow" fieldPosition="0"/>
    </format>
    <format dxfId="40">
      <pivotArea field="2" grandRow="1" outline="0" collapsedLevelsAreSubtotals="1" axis="axisRow" fieldPosition="0">
        <references count="1">
          <reference field="4294967294" count="3" selected="0">
            <x v="1"/>
            <x v="2"/>
            <x v="3"/>
          </reference>
        </references>
      </pivotArea>
    </format>
    <format dxfId="41">
      <pivotArea field="2" grandRow="1" outline="0" collapsedLevelsAreSubtotals="1" axis="axisRow" fieldPosition="0">
        <references count="1">
          <reference field="4294967294" count="3" selected="0">
            <x v="1"/>
            <x v="2"/>
            <x v="3"/>
          </reference>
        </references>
      </pivotArea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3" name="Tableau23" displayName="Tableau23" ref="B6:K54" headerRowDxfId="135" dataDxfId="134" totalsRowDxfId="133">
  <autoFilter ref="B6:K54"/>
  <tableColumns count="10">
    <tableColumn id="1" name="Du" totalsRowLabel="Total" totalsRowDxfId="132" dataCellStyle="Normal 2"/>
    <tableColumn id="2" name="Au" dataDxfId="131" dataCellStyle="Normal 2"/>
    <tableColumn id="7" name="NB Poul" dataDxfId="130" totalsRowDxfId="129">
      <calculatedColumnFormula>SUMIFS(#REF!,#REF!,$E$2,#REF!,"&gt;="&amp;$B7,#REF!,"&lt;="&amp;$C7)</calculatedColumnFormula>
    </tableColumn>
    <tableColumn id="9" name="Poids Poul" dataDxfId="128" totalsRowDxfId="127">
      <calculatedColumnFormula>SUMIFS(#REF!,#REF!,$E$2,#REF!,"&gt;="&amp;$B7,#REF!,"&lt;="&amp;$C7)</calculatedColumnFormula>
    </tableColumn>
    <tableColumn id="8" name="Poids Abats" dataDxfId="126" totalsRowDxfId="125">
      <calculatedColumnFormula>SUMIFS(#REF!,#REF!,$E$2,#REF!,"&gt;="&amp;$B7,#REF!,"&lt;="&amp;$C7)</calculatedColumnFormula>
    </tableColumn>
    <tableColumn id="3" name="Poul Abattu" dataDxfId="124" totalsRowDxfId="123">
      <calculatedColumnFormula>SUMIFS(#REF!,#REF!,$E$2,#REF!,"&gt;="&amp;$B7,#REF!,"&lt;="&amp;$C7)</calculatedColumnFormula>
    </tableColumn>
    <tableColumn id="10" name="Poul Vifs" dataDxfId="122" totalsRowDxfId="121">
      <calculatedColumnFormula>SUMIFS(#REF!,#REF!,$E$2,#REF!,"&gt;="&amp;$B7,#REF!,"&lt;="&amp;$C7)</calculatedColumnFormula>
    </tableColumn>
    <tableColumn id="4" name="Versement" totalsRowFunction="sum" dataDxfId="120" totalsRowDxfId="119">
      <calculatedColumnFormula>SUMIFS(#REF!,#REF!,$E$2,#REF!,"&gt;="&amp;$B8,#REF!,"&lt;="&amp;$C8)</calculatedColumnFormula>
    </tableColumn>
    <tableColumn id="5" name="Reste" dataDxfId="118" totalsRowDxfId="117">
      <calculatedColumnFormula>SUM(Tableau23[[#This Row],[Poul Abattu]:[Poul Vifs]])-Tableau23[[#This Row],[Versement]]</calculatedColumnFormula>
    </tableColumn>
    <tableColumn id="6" name="Cumul" dataDxfId="116" totalsRowDxfId="115">
      <calculatedColumnFormula>IF(ROW(K7)=7,Tableau23[[#This Row],[Reste]],K6+Tableau23[[#This Row],[Reste]])</calculatedColumnFormula>
    </tableColumn>
  </tableColumns>
  <tableStyleInfo name="TableStyleMedium20" showFirstColumn="0" showLastColumn="0" showRowStripes="1" showColumnStripes="0"/>
</table>
</file>

<file path=xl/tables/table2.xml><?xml version="1.0" encoding="utf-8"?>
<table xmlns="http://schemas.openxmlformats.org/spreadsheetml/2006/main" id="24" name="Tableau33" displayName="Tableau33" ref="B9:N185" headerRowDxfId="112" dataDxfId="111" totalsRowDxfId="110">
  <autoFilter ref="B9:N185"/>
  <sortState ref="B10:N68">
    <sortCondition ref="C10:C772"/>
  </sortState>
  <tableColumns count="13">
    <tableColumn id="15" name="Jour" totalsRowLabel="Total" dataDxfId="109" dataCellStyle="Normal 2">
      <calculatedColumnFormula>Tableau33[[#This Row],[Date]]</calculatedColumnFormula>
    </tableColumn>
    <tableColumn id="2" name="Date" totalsRowFunction="max" dataDxfId="108"/>
    <tableColumn id="12" name="Moy Poul" dataDxfId="107" dataCellStyle="Normal 2">
      <calculatedColumnFormula>IF(OR(Tableau33[[#This Row],[Poids Poul]]=0,Tableau33[[#This Row],[Nb Poul]]=0),"",Tableau33[[#This Row],[Poids Poul]]/Tableau33[[#This Row],[Nb Poul]])</calculatedColumnFormula>
    </tableColumn>
    <tableColumn id="3" name="Nb Poul" totalsRowFunction="sum" dataDxfId="106">
      <calculatedColumnFormula>SUMIFS(#REF!,#REF!,$E$4,#REF!,$F$4)</calculatedColumnFormula>
    </tableColumn>
    <tableColumn id="4" name="Poids Poul" dataDxfId="105">
      <calculatedColumnFormula>SUMIFS(#REF!,#REF!,Tableau33[[#This Row],[Date]],#REF!,$F$4)</calculatedColumnFormula>
    </tableColumn>
    <tableColumn id="5" name="Prix" dataDxfId="104">
      <calculatedColumnFormula>IF(Tableau33[[#This Row],[T.1]]=0,"",ROUND(Tableau33[[#This Row],[T.1]]/Tableau33[[#This Row],[Poids Poul]],0))</calculatedColumnFormula>
    </tableColumn>
    <tableColumn id="6" name="T.1" totalsRowFunction="sum" dataDxfId="103">
      <calculatedColumnFormula>SUMIFS(#REF!,#REF!,Tableau33[[#This Row],[Date]],#REF!,$F$4)</calculatedColumnFormula>
    </tableColumn>
    <tableColumn id="7" name="Poids Abats" totalsRowFunction="sum" dataDxfId="102">
      <calculatedColumnFormula>SUMIFS(#REF!,#REF!,Tableau33[[#This Row],[Date]],#REF!,$F$4)</calculatedColumnFormula>
    </tableColumn>
    <tableColumn id="8" name="Prix." dataDxfId="101">
      <calculatedColumnFormula>IF(Tableau33[[#This Row],[T.2]]=0,"",ROUND(Tableau33[[#This Row],[T.2]]/Tableau33[[#This Row],[Poids Abats]],0))</calculatedColumnFormula>
    </tableColumn>
    <tableColumn id="9" name="T.2" dataDxfId="100">
      <calculatedColumnFormula>SUMIFS(#REF!,#REF!,Tableau33[[#This Row],[Date]],#REF!,$F$4)</calculatedColumnFormula>
    </tableColumn>
    <tableColumn id="10" name="Somme" totalsRowFunction="sum" dataDxfId="99">
      <calculatedColumnFormula>SUM(Tableau33[[#This Row],[T.1]],Tableau33[[#This Row],[T.2]])</calculatedColumnFormula>
    </tableColumn>
    <tableColumn id="11" name="Situation" totalsRowFunction="count" dataDxfId="98">
      <calculatedColumnFormula>IF(SUMIFS(Tableau33[Somme],Tableau33[Date],"&lt;="&amp;Tableau33[[#This Row],[Date]])&lt;=$L$6,"Réglé",$L$6-SUMIFS(Tableau33[Somme],Tableau33[Date],"&lt;="&amp;Tableau33[[#This Row],[Date]]))</calculatedColumnFormula>
    </tableColumn>
    <tableColumn id="1" name="Colonne1" dataDxfId="97">
      <calculatedColumnFormula>SUMIFS(Tableau33[Somme],Tableau33[Date],"&lt;="&amp;Tableau33[[#This Row],[Date]])</calculatedColumnFormula>
    </tableColumn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5" name="Tableau116" displayName="Tableau116" ref="B3:W66" totalsRowCount="1" headerRowDxfId="90" dataDxfId="89" totalsRowDxfId="88">
  <autoFilter ref="B3:W65"/>
  <tableColumns count="22">
    <tableColumn id="2" name="Jour" dataDxfId="87" totalsRowDxfId="86">
      <calculatedColumnFormula>Tableau116[[#This Row],[Date Ach]]</calculatedColumnFormula>
    </tableColumn>
    <tableColumn id="1" name="Date Ach" totalsRowLabel="Total" dataDxfId="85" totalsRowDxfId="84" dataCellStyle="Normal 5"/>
    <tableColumn id="10" name="Achat" totalsRowFunction="count" dataDxfId="83" totalsRowDxfId="82" dataCellStyle="Normal 5"/>
    <tableColumn id="27" name="Date Vente" dataDxfId="81" totalsRowDxfId="80" dataCellStyle="Normal 5">
      <calculatedColumnFormula>Tableau116[[#This Row],[Date Ach]]+1</calculatedColumnFormula>
    </tableColumn>
    <tableColumn id="3" name="Vente" dataDxfId="79" totalsRowDxfId="78" dataCellStyle="Normal 5">
      <calculatedColumnFormula>SUMIFS(#REF!,#REF!,Tableau116[[#This Row],[Date Ach]]+1)</calculatedColumnFormula>
    </tableColumn>
    <tableColumn id="4" name="Bénéfice 1" totalsRowFunction="sum" dataDxfId="77" totalsRowDxfId="76">
      <calculatedColumnFormula>IF(OR(Tableau116[[#This Row],[Vente]]=0,Tableau116[[#This Row],[Achat]]=0),0,Tableau116[[#This Row],[Vente]]-Tableau116[[#This Row],[Achat]])</calculatedColumnFormula>
    </tableColumn>
    <tableColumn id="12" name="Qté Glob" dataDxfId="75" totalsRowDxfId="74">
      <calculatedColumnFormula>SUMIF(#REF!,Tableau116[[#This Row],[Date Ach]],#REF!)+SUMIF(#REF!,Tableau116[[#This Row],[Date Ach]],#REF!)</calculatedColumnFormula>
    </tableColumn>
    <tableColumn id="5" name="Prestation " totalsRowFunction="sum" dataDxfId="73" totalsRowDxfId="72">
      <calculatedColumnFormula>SUMIFS(#REF!,#REF!,"ABATTOIRE",#REF!,Tableau116[[#This Row],[Date Ach]])*18</calculatedColumnFormula>
    </tableColumn>
    <tableColumn id="6" name="Transport" totalsRowFunction="sum" dataDxfId="71" totalsRowDxfId="70">
      <calculatedColumnFormula>SUMIF(#REF!,Tableau116[[#This Row],[Date Ach]],#REF!)</calculatedColumnFormula>
    </tableColumn>
    <tableColumn id="24" name="Diff Achat" totalsRowFunction="sum" dataDxfId="69" totalsRowDxfId="68">
      <calculatedColumnFormula>SUMIF(#REF!,Tableau116[[#This Row],[Date Ach]],#REF!)-SUMIF(#REF!,Tableau116[[#This Row],[Date Ach]],#REF!)</calculatedColumnFormula>
    </tableColumn>
    <tableColumn id="7" name="Personnel" totalsRowFunction="sum" dataDxfId="67" totalsRowDxfId="66"/>
    <tableColumn id="18" name="Trans Pers" dataDxfId="65" totalsRowDxfId="64"/>
    <tableColumn id="17" name="Poubelle" dataDxfId="63" totalsRowDxfId="62"/>
    <tableColumn id="15" name="Eau Potable" dataDxfId="61" totalsRowDxfId="60"/>
    <tableColumn id="20" name="Gaz" dataDxfId="59" totalsRowDxfId="58"/>
    <tableColumn id="21" name="Higiène" dataDxfId="57" totalsRowDxfId="56"/>
    <tableColumn id="23" name="Electricité" dataDxfId="55" totalsRowDxfId="54"/>
    <tableColumn id="8" name="Etiquette " dataDxfId="53">
      <calculatedColumnFormula>Tableau116[[#This Row],[Qté Glob]]*0.5</calculatedColumnFormula>
    </tableColumn>
    <tableColumn id="9" name="Elastique" dataDxfId="52">
      <calculatedColumnFormula>ROUND(Tableau116[[#This Row],[Qté Glob]]*0.525,-1)</calculatedColumnFormula>
    </tableColumn>
    <tableColumn id="11" name="Syllophane" dataDxfId="51">
      <calculatedColumnFormula>ROUND(Tableau116[[#This Row],[Qté Glob]]*2.47,-1)</calculatedColumnFormula>
    </tableColumn>
    <tableColumn id="25" name="Charges" dataDxfId="50" totalsRowDxfId="49">
      <calculatedColumnFormula>SUM(Tableau116[[#This Row],[Personnel]:[Syllophane]])</calculatedColumnFormula>
    </tableColumn>
    <tableColumn id="13" name="Etat Final" totalsRowFunction="sum" dataDxfId="48" totalsRowDxfId="47">
      <calculatedColumnFormula>IF(Tableau116[[#This Row],[Achat]]=0,0,SUM(G4,I4:K4)-Tableau116[[#This Row],[Charges]])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2:G9"/>
  <sheetViews>
    <sheetView tabSelected="1" workbookViewId="0">
      <selection activeCell="D19" sqref="D19"/>
    </sheetView>
  </sheetViews>
  <sheetFormatPr baseColWidth="10" defaultRowHeight="15" x14ac:dyDescent="0.25"/>
  <cols>
    <col min="1" max="1" width="21" customWidth="1"/>
    <col min="2" max="2" width="21.85546875" customWidth="1"/>
    <col min="3" max="3" width="14.85546875" customWidth="1"/>
    <col min="4" max="4" width="20.85546875" bestFit="1" customWidth="1"/>
    <col min="5" max="5" width="18.5703125" bestFit="1" customWidth="1"/>
  </cols>
  <sheetData>
    <row r="2" spans="1:7" x14ac:dyDescent="0.25">
      <c r="A2" s="67" t="s">
        <v>5</v>
      </c>
      <c r="B2" t="s">
        <v>95</v>
      </c>
    </row>
    <row r="4" spans="1:7" x14ac:dyDescent="0.25">
      <c r="A4" s="86" t="s">
        <v>58</v>
      </c>
      <c r="B4" t="s">
        <v>92</v>
      </c>
      <c r="C4" t="s">
        <v>96</v>
      </c>
      <c r="D4" t="s">
        <v>97</v>
      </c>
      <c r="E4" t="s">
        <v>98</v>
      </c>
    </row>
    <row r="5" spans="1:7" x14ac:dyDescent="0.25">
      <c r="A5" s="68" t="s">
        <v>93</v>
      </c>
      <c r="B5" s="69">
        <v>319160</v>
      </c>
      <c r="C5" s="69">
        <v>20</v>
      </c>
      <c r="D5" s="70">
        <v>20</v>
      </c>
      <c r="E5" s="69">
        <v>20</v>
      </c>
    </row>
    <row r="6" spans="1:7" x14ac:dyDescent="0.25">
      <c r="A6" s="68" t="s">
        <v>94</v>
      </c>
      <c r="B6" s="69">
        <v>239110</v>
      </c>
      <c r="C6" s="69">
        <v>16</v>
      </c>
      <c r="D6" s="70">
        <v>16</v>
      </c>
      <c r="E6" s="69">
        <v>16</v>
      </c>
      <c r="G6" s="85"/>
    </row>
    <row r="7" spans="1:7" x14ac:dyDescent="0.25">
      <c r="A7" s="68" t="s">
        <v>59</v>
      </c>
      <c r="B7" s="69">
        <v>558270</v>
      </c>
      <c r="C7" s="87">
        <v>36</v>
      </c>
      <c r="D7" s="88">
        <v>36</v>
      </c>
      <c r="E7" s="87">
        <v>36</v>
      </c>
    </row>
    <row r="9" spans="1:7" x14ac:dyDescent="0.25">
      <c r="F9" s="85"/>
    </row>
  </sheetData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69" r:id="rId5" name="Button 1">
              <controlPr defaultSize="0" print="0" autoFill="0" autoPict="0" macro="[0]!Macro3">
                <anchor moveWithCells="1" sizeWithCells="1">
                  <from>
                    <xdr:col>5</xdr:col>
                    <xdr:colOff>523875</xdr:colOff>
                    <xdr:row>4</xdr:row>
                    <xdr:rowOff>133350</xdr:rowOff>
                  </from>
                  <to>
                    <xdr:col>6</xdr:col>
                    <xdr:colOff>438150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M54"/>
  <sheetViews>
    <sheetView showGridLines="0" zoomScaleNormal="100" workbookViewId="0">
      <pane ySplit="6" topLeftCell="A7" activePane="bottomLeft" state="frozen"/>
      <selection pane="bottomLeft" activeCell="C6" sqref="C6"/>
    </sheetView>
  </sheetViews>
  <sheetFormatPr baseColWidth="10" defaultRowHeight="21.75" customHeight="1" x14ac:dyDescent="0.25"/>
  <cols>
    <col min="1" max="1" width="5.7109375" style="38" customWidth="1"/>
    <col min="2" max="3" width="11.5703125" style="38" bestFit="1" customWidth="1"/>
    <col min="4" max="4" width="12.5703125" style="38" bestFit="1" customWidth="1"/>
    <col min="5" max="8" width="12.5703125" style="38" customWidth="1"/>
    <col min="9" max="11" width="14.28515625" style="38" customWidth="1"/>
    <col min="12" max="12" width="11.42578125" style="38" customWidth="1"/>
    <col min="13" max="24" width="11.42578125" style="38"/>
    <col min="25" max="25" width="11.42578125" style="38" customWidth="1"/>
    <col min="26" max="16384" width="11.42578125" style="38"/>
  </cols>
  <sheetData>
    <row r="1" spans="2:13" ht="18" customHeight="1" thickBot="1" x14ac:dyDescent="0.3"/>
    <row r="2" spans="2:13" ht="26.25" customHeight="1" thickTop="1" thickBot="1" x14ac:dyDescent="0.3">
      <c r="C2" s="71" t="s">
        <v>56</v>
      </c>
      <c r="D2" s="72"/>
      <c r="E2" s="75" t="s">
        <v>64</v>
      </c>
      <c r="F2" s="76"/>
      <c r="G2" s="60"/>
      <c r="H2" s="61"/>
    </row>
    <row r="3" spans="2:13" ht="26.25" customHeight="1" thickTop="1" thickBot="1" x14ac:dyDescent="0.3">
      <c r="C3" s="71" t="s">
        <v>57</v>
      </c>
      <c r="D3" s="72"/>
      <c r="E3" s="73"/>
      <c r="F3" s="74"/>
      <c r="G3" s="74"/>
      <c r="H3" s="62"/>
      <c r="J3" s="39"/>
    </row>
    <row r="4" spans="2:13" ht="26.25" customHeight="1" thickTop="1" thickBot="1" x14ac:dyDescent="0.3">
      <c r="C4" s="71" t="s">
        <v>55</v>
      </c>
      <c r="D4" s="72"/>
      <c r="E4" s="73"/>
      <c r="F4" s="74"/>
      <c r="G4" s="74"/>
      <c r="H4" s="62"/>
      <c r="K4" s="39"/>
      <c r="L4" s="39"/>
      <c r="M4" s="39"/>
    </row>
    <row r="5" spans="2:13" ht="21.75" customHeight="1" thickTop="1" x14ac:dyDescent="0.25">
      <c r="C5" s="40"/>
      <c r="D5" s="40"/>
      <c r="E5" s="40"/>
      <c r="F5" s="40"/>
      <c r="G5" s="40"/>
      <c r="H5" s="40"/>
      <c r="J5" s="39"/>
      <c r="K5" s="39"/>
      <c r="L5" s="39"/>
      <c r="M5" s="39"/>
    </row>
    <row r="6" spans="2:13" ht="24" customHeight="1" x14ac:dyDescent="0.25">
      <c r="B6" s="42" t="s">
        <v>11</v>
      </c>
      <c r="C6" s="42" t="s">
        <v>47</v>
      </c>
      <c r="D6" s="43" t="s">
        <v>54</v>
      </c>
      <c r="E6" s="43" t="s">
        <v>12</v>
      </c>
      <c r="F6" s="43" t="s">
        <v>13</v>
      </c>
      <c r="G6" s="43" t="s">
        <v>62</v>
      </c>
      <c r="H6" s="43" t="s">
        <v>63</v>
      </c>
      <c r="I6" s="44" t="s">
        <v>42</v>
      </c>
      <c r="J6" s="44" t="s">
        <v>43</v>
      </c>
      <c r="K6" s="44" t="s">
        <v>53</v>
      </c>
    </row>
    <row r="7" spans="2:13" ht="21.75" customHeight="1" x14ac:dyDescent="0.25">
      <c r="B7" s="41">
        <v>42273</v>
      </c>
      <c r="C7" s="41">
        <v>42279</v>
      </c>
      <c r="D7" s="36" t="e">
        <f>SUMIFS(#REF!,#REF!,$E$2,#REF!,"&gt;="&amp;$B7,#REF!,"&lt;="&amp;$C7)</f>
        <v>#REF!</v>
      </c>
      <c r="E7" s="37" t="e">
        <f>SUMIFS(#REF!,#REF!,$E$2,#REF!,"&gt;="&amp;$B7,#REF!,"&lt;="&amp;$C7)</f>
        <v>#REF!</v>
      </c>
      <c r="F7" s="37" t="e">
        <f>SUMIFS(#REF!,#REF!,$E$2,#REF!,"&gt;="&amp;$B7,#REF!,"&lt;="&amp;$C7)</f>
        <v>#REF!</v>
      </c>
      <c r="G7" s="2" t="e">
        <f>SUMIFS(#REF!,#REF!,$E$2,#REF!,"&gt;="&amp;$B7,#REF!,"&lt;="&amp;$C7)</f>
        <v>#REF!</v>
      </c>
      <c r="H7" s="2" t="e">
        <f>SUMIFS(#REF!,#REF!,$E$2,#REF!,"&gt;="&amp;$B7,#REF!,"&lt;="&amp;$C7)</f>
        <v>#REF!</v>
      </c>
      <c r="I7" s="35" t="e">
        <f>SUMIFS(#REF!,#REF!,$E$2,#REF!,"&gt;="&amp;$B8,#REF!,"&lt;="&amp;$C8)</f>
        <v>#REF!</v>
      </c>
      <c r="J7" s="35" t="e">
        <f>SUM(Tableau23[[#This Row],[Poul Abattu]:[Poul Vifs]])-Tableau23[[#This Row],[Versement]]</f>
        <v>#REF!</v>
      </c>
      <c r="K7" s="35" t="e">
        <f>IF(ROW(K7)=7,Tableau23[[#This Row],[Reste]],K6+Tableau23[[#This Row],[Reste]])</f>
        <v>#REF!</v>
      </c>
    </row>
    <row r="8" spans="2:13" ht="21.75" customHeight="1" x14ac:dyDescent="0.25">
      <c r="B8" s="41">
        <v>42280</v>
      </c>
      <c r="C8" s="41">
        <v>42286</v>
      </c>
      <c r="D8" s="36" t="e">
        <f>SUMIFS(#REF!,#REF!,$E$2,#REF!,"&gt;="&amp;$B8,#REF!,"&lt;="&amp;$C8)</f>
        <v>#REF!</v>
      </c>
      <c r="E8" s="37" t="e">
        <f>SUMIFS(#REF!,#REF!,$E$2,#REF!,"&gt;="&amp;$B8,#REF!,"&lt;="&amp;$C8)</f>
        <v>#REF!</v>
      </c>
      <c r="F8" s="37" t="e">
        <f>SUMIFS(#REF!,#REF!,$E$2,#REF!,"&gt;="&amp;$B8,#REF!,"&lt;="&amp;$C8)</f>
        <v>#REF!</v>
      </c>
      <c r="G8" s="2" t="e">
        <f>SUMIFS(#REF!,#REF!,$E$2,#REF!,"&gt;="&amp;$B8,#REF!,"&lt;="&amp;$C8)</f>
        <v>#REF!</v>
      </c>
      <c r="H8" s="2" t="e">
        <f>SUMIFS(#REF!,#REF!,$E$2,#REF!,"&gt;="&amp;$B8,#REF!,"&lt;="&amp;$C8)</f>
        <v>#REF!</v>
      </c>
      <c r="I8" s="35" t="e">
        <f>SUMIFS(#REF!,#REF!,$E$2,#REF!,"&gt;="&amp;$B9,#REF!,"&lt;="&amp;$C9)</f>
        <v>#REF!</v>
      </c>
      <c r="J8" s="35" t="e">
        <f>SUM(Tableau23[[#This Row],[Poul Abattu]:[Poul Vifs]])-Tableau23[[#This Row],[Versement]]</f>
        <v>#REF!</v>
      </c>
      <c r="K8" s="35" t="e">
        <f>IF(ROW(K8)=7,Tableau23[[#This Row],[Reste]],K7+Tableau23[[#This Row],[Reste]])</f>
        <v>#REF!</v>
      </c>
    </row>
    <row r="9" spans="2:13" ht="21.75" customHeight="1" x14ac:dyDescent="0.25">
      <c r="B9" s="41">
        <v>42287</v>
      </c>
      <c r="C9" s="41">
        <v>42293</v>
      </c>
      <c r="D9" s="36" t="e">
        <f>SUMIFS(#REF!,#REF!,$E$2,#REF!,"&gt;="&amp;$B9,#REF!,"&lt;="&amp;$C9)</f>
        <v>#REF!</v>
      </c>
      <c r="E9" s="37" t="e">
        <f>SUMIFS(#REF!,#REF!,$E$2,#REF!,"&gt;="&amp;$B9,#REF!,"&lt;="&amp;$C9)</f>
        <v>#REF!</v>
      </c>
      <c r="F9" s="37" t="e">
        <f>SUMIFS(#REF!,#REF!,$E$2,#REF!,"&gt;="&amp;$B9,#REF!,"&lt;="&amp;$C9)</f>
        <v>#REF!</v>
      </c>
      <c r="G9" s="2" t="e">
        <f>SUMIFS(#REF!,#REF!,$E$2,#REF!,"&gt;="&amp;$B9,#REF!,"&lt;="&amp;$C9)</f>
        <v>#REF!</v>
      </c>
      <c r="H9" s="2" t="e">
        <f>SUMIFS(#REF!,#REF!,$E$2,#REF!,"&gt;="&amp;$B9,#REF!,"&lt;="&amp;$C9)</f>
        <v>#REF!</v>
      </c>
      <c r="I9" s="35" t="e">
        <f>SUMIFS(#REF!,#REF!,$E$2,#REF!,"&gt;="&amp;$B10,#REF!,"&lt;="&amp;$C10)</f>
        <v>#REF!</v>
      </c>
      <c r="J9" s="35" t="e">
        <f>SUM(Tableau23[[#This Row],[Poul Abattu]:[Poul Vifs]])-Tableau23[[#This Row],[Versement]]</f>
        <v>#REF!</v>
      </c>
      <c r="K9" s="35" t="e">
        <f>IF(ROW(K9)=7,Tableau23[[#This Row],[Reste]],K8+Tableau23[[#This Row],[Reste]])</f>
        <v>#REF!</v>
      </c>
    </row>
    <row r="10" spans="2:13" ht="21.75" customHeight="1" x14ac:dyDescent="0.25">
      <c r="B10" s="41">
        <v>42294</v>
      </c>
      <c r="C10" s="41">
        <v>42300</v>
      </c>
      <c r="D10" s="36" t="e">
        <f>SUMIFS(#REF!,#REF!,$E$2,#REF!,"&gt;="&amp;$B10,#REF!,"&lt;="&amp;$C10)</f>
        <v>#REF!</v>
      </c>
      <c r="E10" s="37" t="e">
        <f>SUMIFS(#REF!,#REF!,$E$2,#REF!,"&gt;="&amp;$B10,#REF!,"&lt;="&amp;$C10)</f>
        <v>#REF!</v>
      </c>
      <c r="F10" s="37" t="e">
        <f>SUMIFS(#REF!,#REF!,$E$2,#REF!,"&gt;="&amp;$B10,#REF!,"&lt;="&amp;$C10)</f>
        <v>#REF!</v>
      </c>
      <c r="G10" s="2" t="e">
        <f>SUMIFS(#REF!,#REF!,$E$2,#REF!,"&gt;="&amp;$B10,#REF!,"&lt;="&amp;$C10)</f>
        <v>#REF!</v>
      </c>
      <c r="H10" s="2" t="e">
        <f>SUMIFS(#REF!,#REF!,$E$2,#REF!,"&gt;="&amp;$B10,#REF!,"&lt;="&amp;$C10)</f>
        <v>#REF!</v>
      </c>
      <c r="I10" s="35" t="e">
        <f>SUMIFS(#REF!,#REF!,$E$2,#REF!,"&gt;="&amp;$B11,#REF!,"&lt;="&amp;$C11)</f>
        <v>#REF!</v>
      </c>
      <c r="J10" s="35" t="e">
        <f>SUM(Tableau23[[#This Row],[Poul Abattu]:[Poul Vifs]])-Tableau23[[#This Row],[Versement]]</f>
        <v>#REF!</v>
      </c>
      <c r="K10" s="35" t="e">
        <f>IF(ROW(K10)=7,Tableau23[[#This Row],[Reste]],K9+Tableau23[[#This Row],[Reste]])</f>
        <v>#REF!</v>
      </c>
    </row>
    <row r="11" spans="2:13" ht="21.75" customHeight="1" x14ac:dyDescent="0.25">
      <c r="B11" s="41">
        <v>42301</v>
      </c>
      <c r="C11" s="41">
        <v>42307</v>
      </c>
      <c r="D11" s="36" t="e">
        <f>SUMIFS(#REF!,#REF!,$E$2,#REF!,"&gt;="&amp;$B11,#REF!,"&lt;="&amp;$C11)</f>
        <v>#REF!</v>
      </c>
      <c r="E11" s="37" t="e">
        <f>SUMIFS(#REF!,#REF!,$E$2,#REF!,"&gt;="&amp;$B11,#REF!,"&lt;="&amp;$C11)</f>
        <v>#REF!</v>
      </c>
      <c r="F11" s="37" t="e">
        <f>SUMIFS(#REF!,#REF!,$E$2,#REF!,"&gt;="&amp;$B11,#REF!,"&lt;="&amp;$C11)</f>
        <v>#REF!</v>
      </c>
      <c r="G11" s="2" t="e">
        <f>SUMIFS(#REF!,#REF!,$E$2,#REF!,"&gt;="&amp;$B11,#REF!,"&lt;="&amp;$C11)</f>
        <v>#REF!</v>
      </c>
      <c r="H11" s="2" t="e">
        <f>SUMIFS(#REF!,#REF!,$E$2,#REF!,"&gt;="&amp;$B11,#REF!,"&lt;="&amp;$C11)</f>
        <v>#REF!</v>
      </c>
      <c r="I11" s="35" t="e">
        <f>SUMIFS(#REF!,#REF!,$E$2,#REF!,"&gt;="&amp;$B12,#REF!,"&lt;="&amp;$C12)</f>
        <v>#REF!</v>
      </c>
      <c r="J11" s="35" t="e">
        <f>SUM(Tableau23[[#This Row],[Poul Abattu]:[Poul Vifs]])-Tableau23[[#This Row],[Versement]]</f>
        <v>#REF!</v>
      </c>
      <c r="K11" s="35" t="e">
        <f>IF(ROW(K11)=7,Tableau23[[#This Row],[Reste]],K10+Tableau23[[#This Row],[Reste]])</f>
        <v>#REF!</v>
      </c>
    </row>
    <row r="12" spans="2:13" ht="21.75" customHeight="1" x14ac:dyDescent="0.25">
      <c r="B12" s="41">
        <v>42308</v>
      </c>
      <c r="C12" s="41">
        <v>42314</v>
      </c>
      <c r="D12" s="36" t="e">
        <f>SUMIFS(#REF!,#REF!,$E$2,#REF!,"&gt;="&amp;$B12,#REF!,"&lt;="&amp;$C12)</f>
        <v>#REF!</v>
      </c>
      <c r="E12" s="37" t="e">
        <f>SUMIFS(#REF!,#REF!,$E$2,#REF!,"&gt;="&amp;$B12,#REF!,"&lt;="&amp;$C12)</f>
        <v>#REF!</v>
      </c>
      <c r="F12" s="37" t="e">
        <f>SUMIFS(#REF!,#REF!,$E$2,#REF!,"&gt;="&amp;$B12,#REF!,"&lt;="&amp;$C12)</f>
        <v>#REF!</v>
      </c>
      <c r="G12" s="2" t="e">
        <f>SUMIFS(#REF!,#REF!,$E$2,#REF!,"&gt;="&amp;$B12,#REF!,"&lt;="&amp;$C12)</f>
        <v>#REF!</v>
      </c>
      <c r="H12" s="2" t="e">
        <f>SUMIFS(#REF!,#REF!,$E$2,#REF!,"&gt;="&amp;$B12,#REF!,"&lt;="&amp;$C12)</f>
        <v>#REF!</v>
      </c>
      <c r="I12" s="35" t="e">
        <f>SUMIFS(#REF!,#REF!,$E$2,#REF!,"&gt;="&amp;$B13,#REF!,"&lt;="&amp;$C13)</f>
        <v>#REF!</v>
      </c>
      <c r="J12" s="35" t="e">
        <f>SUM(Tableau23[[#This Row],[Poul Abattu]:[Poul Vifs]])-Tableau23[[#This Row],[Versement]]</f>
        <v>#REF!</v>
      </c>
      <c r="K12" s="35" t="e">
        <f>IF(ROW(K12)=7,Tableau23[[#This Row],[Reste]],K11+Tableau23[[#This Row],[Reste]])</f>
        <v>#REF!</v>
      </c>
    </row>
    <row r="13" spans="2:13" ht="21.75" customHeight="1" x14ac:dyDescent="0.25">
      <c r="B13" s="41">
        <v>42315</v>
      </c>
      <c r="C13" s="41">
        <v>42321</v>
      </c>
      <c r="D13" s="36" t="e">
        <f>SUMIFS(#REF!,#REF!,$E$2,#REF!,"&gt;="&amp;$B13,#REF!,"&lt;="&amp;$C13)</f>
        <v>#REF!</v>
      </c>
      <c r="E13" s="37" t="e">
        <f>SUMIFS(#REF!,#REF!,$E$2,#REF!,"&gt;="&amp;$B13,#REF!,"&lt;="&amp;$C13)</f>
        <v>#REF!</v>
      </c>
      <c r="F13" s="37" t="e">
        <f>SUMIFS(#REF!,#REF!,$E$2,#REF!,"&gt;="&amp;$B13,#REF!,"&lt;="&amp;$C13)</f>
        <v>#REF!</v>
      </c>
      <c r="G13" s="2" t="e">
        <f>SUMIFS(#REF!,#REF!,$E$2,#REF!,"&gt;="&amp;$B13,#REF!,"&lt;="&amp;$C13)</f>
        <v>#REF!</v>
      </c>
      <c r="H13" s="2" t="e">
        <f>SUMIFS(#REF!,#REF!,$E$2,#REF!,"&gt;="&amp;$B13,#REF!,"&lt;="&amp;$C13)</f>
        <v>#REF!</v>
      </c>
      <c r="I13" s="35" t="e">
        <f>SUMIFS(#REF!,#REF!,$E$2,#REF!,"&gt;="&amp;$B14,#REF!,"&lt;="&amp;$C14)</f>
        <v>#REF!</v>
      </c>
      <c r="J13" s="35" t="e">
        <f>SUM(Tableau23[[#This Row],[Poul Abattu]:[Poul Vifs]])-Tableau23[[#This Row],[Versement]]</f>
        <v>#REF!</v>
      </c>
      <c r="K13" s="35" t="e">
        <f>IF(ROW(K13)=7,Tableau23[[#This Row],[Reste]],K12+Tableau23[[#This Row],[Reste]])</f>
        <v>#REF!</v>
      </c>
    </row>
    <row r="14" spans="2:13" ht="21.75" customHeight="1" x14ac:dyDescent="0.25">
      <c r="B14" s="41">
        <v>42322</v>
      </c>
      <c r="C14" s="41">
        <v>42328</v>
      </c>
      <c r="D14" s="36" t="e">
        <f>SUMIFS(#REF!,#REF!,$E$2,#REF!,"&gt;="&amp;$B14,#REF!,"&lt;="&amp;$C14)</f>
        <v>#REF!</v>
      </c>
      <c r="E14" s="37" t="e">
        <f>SUMIFS(#REF!,#REF!,$E$2,#REF!,"&gt;="&amp;$B14,#REF!,"&lt;="&amp;$C14)</f>
        <v>#REF!</v>
      </c>
      <c r="F14" s="37" t="e">
        <f>SUMIFS(#REF!,#REF!,$E$2,#REF!,"&gt;="&amp;$B14,#REF!,"&lt;="&amp;$C14)</f>
        <v>#REF!</v>
      </c>
      <c r="G14" s="2" t="e">
        <f>SUMIFS(#REF!,#REF!,$E$2,#REF!,"&gt;="&amp;$B14,#REF!,"&lt;="&amp;$C14)</f>
        <v>#REF!</v>
      </c>
      <c r="H14" s="2" t="e">
        <f>SUMIFS(#REF!,#REF!,$E$2,#REF!,"&gt;="&amp;$B14,#REF!,"&lt;="&amp;$C14)</f>
        <v>#REF!</v>
      </c>
      <c r="I14" s="35" t="e">
        <f>SUMIFS(#REF!,#REF!,$E$2,#REF!,"&gt;="&amp;$B15,#REF!,"&lt;="&amp;$C15)</f>
        <v>#REF!</v>
      </c>
      <c r="J14" s="35" t="e">
        <f>SUM(Tableau23[[#This Row],[Poul Abattu]:[Poul Vifs]])-Tableau23[[#This Row],[Versement]]</f>
        <v>#REF!</v>
      </c>
      <c r="K14" s="35" t="e">
        <f>IF(ROW(K14)=7,Tableau23[[#This Row],[Reste]],K13+Tableau23[[#This Row],[Reste]])</f>
        <v>#REF!</v>
      </c>
    </row>
    <row r="15" spans="2:13" ht="21.75" customHeight="1" x14ac:dyDescent="0.25">
      <c r="B15" s="41">
        <v>42329</v>
      </c>
      <c r="C15" s="41">
        <v>42335</v>
      </c>
      <c r="D15" s="36" t="e">
        <f>SUMIFS(#REF!,#REF!,$E$2,#REF!,"&gt;="&amp;$B15,#REF!,"&lt;="&amp;$C15)</f>
        <v>#REF!</v>
      </c>
      <c r="E15" s="37" t="e">
        <f>SUMIFS(#REF!,#REF!,$E$2,#REF!,"&gt;="&amp;$B15,#REF!,"&lt;="&amp;$C15)</f>
        <v>#REF!</v>
      </c>
      <c r="F15" s="37" t="e">
        <f>SUMIFS(#REF!,#REF!,$E$2,#REF!,"&gt;="&amp;$B15,#REF!,"&lt;="&amp;$C15)</f>
        <v>#REF!</v>
      </c>
      <c r="G15" s="2" t="e">
        <f>SUMIFS(#REF!,#REF!,$E$2,#REF!,"&gt;="&amp;$B15,#REF!,"&lt;="&amp;$C15)</f>
        <v>#REF!</v>
      </c>
      <c r="H15" s="2" t="e">
        <f>SUMIFS(#REF!,#REF!,$E$2,#REF!,"&gt;="&amp;$B15,#REF!,"&lt;="&amp;$C15)</f>
        <v>#REF!</v>
      </c>
      <c r="I15" s="35" t="e">
        <f>SUMIFS(#REF!,#REF!,$E$2,#REF!,"&gt;="&amp;$B16,#REF!,"&lt;="&amp;$C16)</f>
        <v>#REF!</v>
      </c>
      <c r="J15" s="35" t="e">
        <f>SUM(Tableau23[[#This Row],[Poul Abattu]:[Poul Vifs]])-Tableau23[[#This Row],[Versement]]</f>
        <v>#REF!</v>
      </c>
      <c r="K15" s="35" t="e">
        <f>IF(ROW(K15)=7,Tableau23[[#This Row],[Reste]],K14+Tableau23[[#This Row],[Reste]])</f>
        <v>#REF!</v>
      </c>
    </row>
    <row r="16" spans="2:13" ht="21.75" customHeight="1" x14ac:dyDescent="0.25">
      <c r="B16" s="41">
        <v>42336</v>
      </c>
      <c r="C16" s="41">
        <v>42342</v>
      </c>
      <c r="D16" s="36" t="e">
        <f>SUMIFS(#REF!,#REF!,$E$2,#REF!,"&gt;="&amp;$B16,#REF!,"&lt;="&amp;$C16)</f>
        <v>#REF!</v>
      </c>
      <c r="E16" s="37" t="e">
        <f>SUMIFS(#REF!,#REF!,$E$2,#REF!,"&gt;="&amp;$B16,#REF!,"&lt;="&amp;$C16)</f>
        <v>#REF!</v>
      </c>
      <c r="F16" s="37" t="e">
        <f>SUMIFS(#REF!,#REF!,$E$2,#REF!,"&gt;="&amp;$B16,#REF!,"&lt;="&amp;$C16)</f>
        <v>#REF!</v>
      </c>
      <c r="G16" s="2" t="e">
        <f>SUMIFS(#REF!,#REF!,$E$2,#REF!,"&gt;="&amp;$B16,#REF!,"&lt;="&amp;$C16)</f>
        <v>#REF!</v>
      </c>
      <c r="H16" s="2" t="e">
        <f>SUMIFS(#REF!,#REF!,$E$2,#REF!,"&gt;="&amp;$B16,#REF!,"&lt;="&amp;$C16)</f>
        <v>#REF!</v>
      </c>
      <c r="I16" s="35" t="e">
        <f>SUMIFS(#REF!,#REF!,$E$2,#REF!,"&gt;="&amp;$B17,#REF!,"&lt;="&amp;$C17)</f>
        <v>#REF!</v>
      </c>
      <c r="J16" s="35" t="e">
        <f>SUM(Tableau23[[#This Row],[Poul Abattu]:[Poul Vifs]])-Tableau23[[#This Row],[Versement]]</f>
        <v>#REF!</v>
      </c>
      <c r="K16" s="35" t="e">
        <f>IF(ROW(K16)=7,Tableau23[[#This Row],[Reste]],K15+Tableau23[[#This Row],[Reste]])</f>
        <v>#REF!</v>
      </c>
    </row>
    <row r="17" spans="2:11" ht="21.75" customHeight="1" x14ac:dyDescent="0.25">
      <c r="B17" s="41">
        <v>42343</v>
      </c>
      <c r="C17" s="41">
        <v>42349</v>
      </c>
      <c r="D17" s="36" t="e">
        <f>SUMIFS(#REF!,#REF!,$E$2,#REF!,"&gt;="&amp;$B17,#REF!,"&lt;="&amp;$C17)</f>
        <v>#REF!</v>
      </c>
      <c r="E17" s="37" t="e">
        <f>SUMIFS(#REF!,#REF!,$E$2,#REF!,"&gt;="&amp;$B17,#REF!,"&lt;="&amp;$C17)</f>
        <v>#REF!</v>
      </c>
      <c r="F17" s="37" t="e">
        <f>SUMIFS(#REF!,#REF!,$E$2,#REF!,"&gt;="&amp;$B17,#REF!,"&lt;="&amp;$C17)</f>
        <v>#REF!</v>
      </c>
      <c r="G17" s="2" t="e">
        <f>SUMIFS(#REF!,#REF!,$E$2,#REF!,"&gt;="&amp;$B17,#REF!,"&lt;="&amp;$C17)</f>
        <v>#REF!</v>
      </c>
      <c r="H17" s="2" t="e">
        <f>SUMIFS(#REF!,#REF!,$E$2,#REF!,"&gt;="&amp;$B17,#REF!,"&lt;="&amp;$C17)</f>
        <v>#REF!</v>
      </c>
      <c r="I17" s="35" t="e">
        <f>SUMIFS(#REF!,#REF!,$E$2,#REF!,"&gt;="&amp;$B18,#REF!,"&lt;="&amp;$C18)</f>
        <v>#REF!</v>
      </c>
      <c r="J17" s="35" t="e">
        <f>SUM(Tableau23[[#This Row],[Poul Abattu]:[Poul Vifs]])-Tableau23[[#This Row],[Versement]]</f>
        <v>#REF!</v>
      </c>
      <c r="K17" s="35" t="e">
        <f>IF(ROW(K17)=7,Tableau23[[#This Row],[Reste]],K16+Tableau23[[#This Row],[Reste]])</f>
        <v>#REF!</v>
      </c>
    </row>
    <row r="18" spans="2:11" ht="21.75" customHeight="1" x14ac:dyDescent="0.25">
      <c r="B18" s="41">
        <v>42350</v>
      </c>
      <c r="C18" s="41">
        <v>42356</v>
      </c>
      <c r="D18" s="36" t="e">
        <f>SUMIFS(#REF!,#REF!,$E$2,#REF!,"&gt;="&amp;$B18,#REF!,"&lt;="&amp;$C18)</f>
        <v>#REF!</v>
      </c>
      <c r="E18" s="37" t="e">
        <f>SUMIFS(#REF!,#REF!,$E$2,#REF!,"&gt;="&amp;$B18,#REF!,"&lt;="&amp;$C18)</f>
        <v>#REF!</v>
      </c>
      <c r="F18" s="37" t="e">
        <f>SUMIFS(#REF!,#REF!,$E$2,#REF!,"&gt;="&amp;$B18,#REF!,"&lt;="&amp;$C18)</f>
        <v>#REF!</v>
      </c>
      <c r="G18" s="2" t="e">
        <f>SUMIFS(#REF!,#REF!,$E$2,#REF!,"&gt;="&amp;$B18,#REF!,"&lt;="&amp;$C18)</f>
        <v>#REF!</v>
      </c>
      <c r="H18" s="2" t="e">
        <f>SUMIFS(#REF!,#REF!,$E$2,#REF!,"&gt;="&amp;$B18,#REF!,"&lt;="&amp;$C18)</f>
        <v>#REF!</v>
      </c>
      <c r="I18" s="35" t="e">
        <f>SUMIFS(#REF!,#REF!,$E$2,#REF!,"&gt;="&amp;$B19,#REF!,"&lt;="&amp;$C19)</f>
        <v>#REF!</v>
      </c>
      <c r="J18" s="35" t="e">
        <f>SUM(Tableau23[[#This Row],[Poul Abattu]:[Poul Vifs]])-Tableau23[[#This Row],[Versement]]</f>
        <v>#REF!</v>
      </c>
      <c r="K18" s="35" t="e">
        <f>IF(ROW(K18)=7,Tableau23[[#This Row],[Reste]],K17+Tableau23[[#This Row],[Reste]])</f>
        <v>#REF!</v>
      </c>
    </row>
    <row r="19" spans="2:11" ht="21.75" customHeight="1" x14ac:dyDescent="0.25">
      <c r="B19" s="41">
        <v>42357</v>
      </c>
      <c r="C19" s="41">
        <v>42363</v>
      </c>
      <c r="D19" s="36" t="e">
        <f>SUMIFS(#REF!,#REF!,$E$2,#REF!,"&gt;="&amp;$B19,#REF!,"&lt;="&amp;$C19)</f>
        <v>#REF!</v>
      </c>
      <c r="E19" s="37" t="e">
        <f>SUMIFS(#REF!,#REF!,$E$2,#REF!,"&gt;="&amp;$B19,#REF!,"&lt;="&amp;$C19)</f>
        <v>#REF!</v>
      </c>
      <c r="F19" s="37" t="e">
        <f>SUMIFS(#REF!,#REF!,$E$2,#REF!,"&gt;="&amp;$B19,#REF!,"&lt;="&amp;$C19)</f>
        <v>#REF!</v>
      </c>
      <c r="G19" s="2" t="e">
        <f>SUMIFS(#REF!,#REF!,$E$2,#REF!,"&gt;="&amp;$B19,#REF!,"&lt;="&amp;$C19)</f>
        <v>#REF!</v>
      </c>
      <c r="H19" s="2" t="e">
        <f>SUMIFS(#REF!,#REF!,$E$2,#REF!,"&gt;="&amp;$B19,#REF!,"&lt;="&amp;$C19)</f>
        <v>#REF!</v>
      </c>
      <c r="I19" s="35" t="e">
        <f>SUMIFS(#REF!,#REF!,$E$2,#REF!,"&gt;="&amp;$B20,#REF!,"&lt;="&amp;$C20)</f>
        <v>#REF!</v>
      </c>
      <c r="J19" s="35" t="e">
        <f>SUM(Tableau23[[#This Row],[Poul Abattu]:[Poul Vifs]])-Tableau23[[#This Row],[Versement]]</f>
        <v>#REF!</v>
      </c>
      <c r="K19" s="35" t="e">
        <f>IF(ROW(K19)=7,Tableau23[[#This Row],[Reste]],K18+Tableau23[[#This Row],[Reste]])</f>
        <v>#REF!</v>
      </c>
    </row>
    <row r="20" spans="2:11" ht="21.75" customHeight="1" x14ac:dyDescent="0.25">
      <c r="B20" s="41">
        <v>42364</v>
      </c>
      <c r="C20" s="41">
        <v>42370</v>
      </c>
      <c r="D20" s="36" t="e">
        <f>SUMIFS(#REF!,#REF!,$E$2,#REF!,"&gt;="&amp;$B20,#REF!,"&lt;="&amp;$C20)</f>
        <v>#REF!</v>
      </c>
      <c r="E20" s="37" t="e">
        <f>SUMIFS(#REF!,#REF!,$E$2,#REF!,"&gt;="&amp;$B20,#REF!,"&lt;="&amp;$C20)</f>
        <v>#REF!</v>
      </c>
      <c r="F20" s="37" t="e">
        <f>SUMIFS(#REF!,#REF!,$E$2,#REF!,"&gt;="&amp;$B20,#REF!,"&lt;="&amp;$C20)</f>
        <v>#REF!</v>
      </c>
      <c r="G20" s="2" t="e">
        <f>SUMIFS(#REF!,#REF!,$E$2,#REF!,"&gt;="&amp;$B20,#REF!,"&lt;="&amp;$C20)</f>
        <v>#REF!</v>
      </c>
      <c r="H20" s="2" t="e">
        <f>SUMIFS(#REF!,#REF!,$E$2,#REF!,"&gt;="&amp;$B20,#REF!,"&lt;="&amp;$C20)</f>
        <v>#REF!</v>
      </c>
      <c r="I20" s="35" t="e">
        <f>SUMIFS(#REF!,#REF!,$E$2,#REF!,"&gt;="&amp;$B21,#REF!,"&lt;="&amp;$C21)</f>
        <v>#REF!</v>
      </c>
      <c r="J20" s="35" t="e">
        <f>SUM(Tableau23[[#This Row],[Poul Abattu]:[Poul Vifs]])-Tableau23[[#This Row],[Versement]]</f>
        <v>#REF!</v>
      </c>
      <c r="K20" s="35" t="e">
        <f>IF(ROW(K20)=7,Tableau23[[#This Row],[Reste]],K19+Tableau23[[#This Row],[Reste]])</f>
        <v>#REF!</v>
      </c>
    </row>
    <row r="21" spans="2:11" ht="21.75" customHeight="1" x14ac:dyDescent="0.25">
      <c r="B21" s="41">
        <v>42371</v>
      </c>
      <c r="C21" s="41">
        <v>42377</v>
      </c>
      <c r="D21" s="36" t="e">
        <f>SUMIFS(#REF!,#REF!,$E$2,#REF!,"&gt;="&amp;$B21,#REF!,"&lt;="&amp;$C21)</f>
        <v>#REF!</v>
      </c>
      <c r="E21" s="37" t="e">
        <f>SUMIFS(#REF!,#REF!,$E$2,#REF!,"&gt;="&amp;$B21,#REF!,"&lt;="&amp;$C21)</f>
        <v>#REF!</v>
      </c>
      <c r="F21" s="37" t="e">
        <f>SUMIFS(#REF!,#REF!,$E$2,#REF!,"&gt;="&amp;$B21,#REF!,"&lt;="&amp;$C21)</f>
        <v>#REF!</v>
      </c>
      <c r="G21" s="2" t="e">
        <f>SUMIFS(#REF!,#REF!,$E$2,#REF!,"&gt;="&amp;$B21,#REF!,"&lt;="&amp;$C21)</f>
        <v>#REF!</v>
      </c>
      <c r="H21" s="2" t="e">
        <f>SUMIFS(#REF!,#REF!,$E$2,#REF!,"&gt;="&amp;$B21,#REF!,"&lt;="&amp;$C21)</f>
        <v>#REF!</v>
      </c>
      <c r="I21" s="35" t="e">
        <f>SUMIFS(#REF!,#REF!,$E$2,#REF!,"&gt;="&amp;$B22,#REF!,"&lt;="&amp;$C22)</f>
        <v>#REF!</v>
      </c>
      <c r="J21" s="35" t="e">
        <f>SUM(Tableau23[[#This Row],[Poul Abattu]:[Poul Vifs]])-Tableau23[[#This Row],[Versement]]</f>
        <v>#REF!</v>
      </c>
      <c r="K21" s="35" t="e">
        <f>IF(ROW(K21)=7,Tableau23[[#This Row],[Reste]],K20+Tableau23[[#This Row],[Reste]])</f>
        <v>#REF!</v>
      </c>
    </row>
    <row r="22" spans="2:11" ht="21.75" customHeight="1" x14ac:dyDescent="0.25">
      <c r="B22" s="41">
        <v>42378</v>
      </c>
      <c r="C22" s="41">
        <v>42384</v>
      </c>
      <c r="D22" s="36" t="e">
        <f>SUMIFS(#REF!,#REF!,$E$2,#REF!,"&gt;="&amp;$B22,#REF!,"&lt;="&amp;$C22)</f>
        <v>#REF!</v>
      </c>
      <c r="E22" s="37" t="e">
        <f>SUMIFS(#REF!,#REF!,$E$2,#REF!,"&gt;="&amp;$B22,#REF!,"&lt;="&amp;$C22)</f>
        <v>#REF!</v>
      </c>
      <c r="F22" s="37" t="e">
        <f>SUMIFS(#REF!,#REF!,$E$2,#REF!,"&gt;="&amp;$B22,#REF!,"&lt;="&amp;$C22)</f>
        <v>#REF!</v>
      </c>
      <c r="G22" s="2" t="e">
        <f>SUMIFS(#REF!,#REF!,$E$2,#REF!,"&gt;="&amp;$B22,#REF!,"&lt;="&amp;$C22)</f>
        <v>#REF!</v>
      </c>
      <c r="H22" s="2" t="e">
        <f>SUMIFS(#REF!,#REF!,$E$2,#REF!,"&gt;="&amp;$B22,#REF!,"&lt;="&amp;$C22)</f>
        <v>#REF!</v>
      </c>
      <c r="I22" s="35" t="e">
        <f>SUMIFS(#REF!,#REF!,$E$2,#REF!,"&gt;="&amp;$B23,#REF!,"&lt;="&amp;$C23)</f>
        <v>#REF!</v>
      </c>
      <c r="J22" s="35" t="e">
        <f>SUM(Tableau23[[#This Row],[Poul Abattu]:[Poul Vifs]])-Tableau23[[#This Row],[Versement]]</f>
        <v>#REF!</v>
      </c>
      <c r="K22" s="35" t="e">
        <f>IF(ROW(K22)=7,Tableau23[[#This Row],[Reste]],K21+Tableau23[[#This Row],[Reste]])</f>
        <v>#REF!</v>
      </c>
    </row>
    <row r="23" spans="2:11" ht="21.75" customHeight="1" x14ac:dyDescent="0.25">
      <c r="B23" s="41">
        <v>42385</v>
      </c>
      <c r="C23" s="41">
        <v>42391</v>
      </c>
      <c r="D23" s="36" t="e">
        <f>SUMIFS(#REF!,#REF!,$E$2,#REF!,"&gt;="&amp;$B23,#REF!,"&lt;="&amp;$C23)</f>
        <v>#REF!</v>
      </c>
      <c r="E23" s="37" t="e">
        <f>SUMIFS(#REF!,#REF!,$E$2,#REF!,"&gt;="&amp;$B23,#REF!,"&lt;="&amp;$C23)</f>
        <v>#REF!</v>
      </c>
      <c r="F23" s="37" t="e">
        <f>SUMIFS(#REF!,#REF!,$E$2,#REF!,"&gt;="&amp;$B23,#REF!,"&lt;="&amp;$C23)</f>
        <v>#REF!</v>
      </c>
      <c r="G23" s="2" t="e">
        <f>SUMIFS(#REF!,#REF!,$E$2,#REF!,"&gt;="&amp;$B23,#REF!,"&lt;="&amp;$C23)</f>
        <v>#REF!</v>
      </c>
      <c r="H23" s="2" t="e">
        <f>SUMIFS(#REF!,#REF!,$E$2,#REF!,"&gt;="&amp;$B23,#REF!,"&lt;="&amp;$C23)</f>
        <v>#REF!</v>
      </c>
      <c r="I23" s="35" t="e">
        <f>SUMIFS(#REF!,#REF!,$E$2,#REF!,"&gt;="&amp;$B24,#REF!,"&lt;="&amp;$C24)</f>
        <v>#REF!</v>
      </c>
      <c r="J23" s="35" t="e">
        <f>SUM(Tableau23[[#This Row],[Poul Abattu]:[Poul Vifs]])-Tableau23[[#This Row],[Versement]]</f>
        <v>#REF!</v>
      </c>
      <c r="K23" s="35" t="e">
        <f>IF(ROW(K23)=7,Tableau23[[#This Row],[Reste]],K22+Tableau23[[#This Row],[Reste]])</f>
        <v>#REF!</v>
      </c>
    </row>
    <row r="24" spans="2:11" ht="21.75" customHeight="1" x14ac:dyDescent="0.25">
      <c r="B24" s="41">
        <v>42392</v>
      </c>
      <c r="C24" s="41">
        <v>42398</v>
      </c>
      <c r="D24" s="36" t="e">
        <f>SUMIFS(#REF!,#REF!,$E$2,#REF!,"&gt;="&amp;$B24,#REF!,"&lt;="&amp;$C24)</f>
        <v>#REF!</v>
      </c>
      <c r="E24" s="37" t="e">
        <f>SUMIFS(#REF!,#REF!,$E$2,#REF!,"&gt;="&amp;$B24,#REF!,"&lt;="&amp;$C24)</f>
        <v>#REF!</v>
      </c>
      <c r="F24" s="37" t="e">
        <f>SUMIFS(#REF!,#REF!,$E$2,#REF!,"&gt;="&amp;$B24,#REF!,"&lt;="&amp;$C24)</f>
        <v>#REF!</v>
      </c>
      <c r="G24" s="2" t="e">
        <f>SUMIFS(#REF!,#REF!,$E$2,#REF!,"&gt;="&amp;$B24,#REF!,"&lt;="&amp;$C24)</f>
        <v>#REF!</v>
      </c>
      <c r="H24" s="2" t="e">
        <f>SUMIFS(#REF!,#REF!,$E$2,#REF!,"&gt;="&amp;$B24,#REF!,"&lt;="&amp;$C24)</f>
        <v>#REF!</v>
      </c>
      <c r="I24" s="35" t="e">
        <f>SUMIFS(#REF!,#REF!,$E$2,#REF!,"&gt;="&amp;$B25,#REF!,"&lt;="&amp;$C25)</f>
        <v>#REF!</v>
      </c>
      <c r="J24" s="35" t="e">
        <f>SUM(Tableau23[[#This Row],[Poul Abattu]:[Poul Vifs]])-Tableau23[[#This Row],[Versement]]</f>
        <v>#REF!</v>
      </c>
      <c r="K24" s="35" t="e">
        <f>IF(ROW(K24)=7,Tableau23[[#This Row],[Reste]],K23+Tableau23[[#This Row],[Reste]])</f>
        <v>#REF!</v>
      </c>
    </row>
    <row r="25" spans="2:11" ht="21.75" customHeight="1" x14ac:dyDescent="0.25">
      <c r="B25" s="41">
        <v>42399</v>
      </c>
      <c r="C25" s="41">
        <v>42405</v>
      </c>
      <c r="D25" s="36" t="e">
        <f>SUMIFS(#REF!,#REF!,$E$2,#REF!,"&gt;="&amp;$B25,#REF!,"&lt;="&amp;$C25)</f>
        <v>#REF!</v>
      </c>
      <c r="E25" s="37" t="e">
        <f>SUMIFS(#REF!,#REF!,$E$2,#REF!,"&gt;="&amp;$B25,#REF!,"&lt;="&amp;$C25)</f>
        <v>#REF!</v>
      </c>
      <c r="F25" s="37" t="e">
        <f>SUMIFS(#REF!,#REF!,$E$2,#REF!,"&gt;="&amp;$B25,#REF!,"&lt;="&amp;$C25)</f>
        <v>#REF!</v>
      </c>
      <c r="G25" s="2" t="e">
        <f>SUMIFS(#REF!,#REF!,$E$2,#REF!,"&gt;="&amp;$B25,#REF!,"&lt;="&amp;$C25)</f>
        <v>#REF!</v>
      </c>
      <c r="H25" s="2" t="e">
        <f>SUMIFS(#REF!,#REF!,$E$2,#REF!,"&gt;="&amp;$B25,#REF!,"&lt;="&amp;$C25)</f>
        <v>#REF!</v>
      </c>
      <c r="I25" s="35" t="e">
        <f>SUMIFS(#REF!,#REF!,$E$2,#REF!,"&gt;="&amp;$B26,#REF!,"&lt;="&amp;$C26)</f>
        <v>#REF!</v>
      </c>
      <c r="J25" s="35" t="e">
        <f>SUM(Tableau23[[#This Row],[Poul Abattu]:[Poul Vifs]])-Tableau23[[#This Row],[Versement]]</f>
        <v>#REF!</v>
      </c>
      <c r="K25" s="35" t="e">
        <f>IF(ROW(K25)=7,Tableau23[[#This Row],[Reste]],K24+Tableau23[[#This Row],[Reste]])</f>
        <v>#REF!</v>
      </c>
    </row>
    <row r="26" spans="2:11" ht="21.75" customHeight="1" x14ac:dyDescent="0.25">
      <c r="B26" s="41">
        <v>42406</v>
      </c>
      <c r="C26" s="41">
        <v>42412</v>
      </c>
      <c r="D26" s="36" t="e">
        <f>SUMIFS(#REF!,#REF!,$E$2,#REF!,"&gt;="&amp;$B26,#REF!,"&lt;="&amp;$C26)</f>
        <v>#REF!</v>
      </c>
      <c r="E26" s="37" t="e">
        <f>SUMIFS(#REF!,#REF!,$E$2,#REF!,"&gt;="&amp;$B26,#REF!,"&lt;="&amp;$C26)</f>
        <v>#REF!</v>
      </c>
      <c r="F26" s="37" t="e">
        <f>SUMIFS(#REF!,#REF!,$E$2,#REF!,"&gt;="&amp;$B26,#REF!,"&lt;="&amp;$C26)</f>
        <v>#REF!</v>
      </c>
      <c r="G26" s="2" t="e">
        <f>SUMIFS(#REF!,#REF!,$E$2,#REF!,"&gt;="&amp;$B26,#REF!,"&lt;="&amp;$C26)</f>
        <v>#REF!</v>
      </c>
      <c r="H26" s="2" t="e">
        <f>SUMIFS(#REF!,#REF!,$E$2,#REF!,"&gt;="&amp;$B26,#REF!,"&lt;="&amp;$C26)</f>
        <v>#REF!</v>
      </c>
      <c r="I26" s="35" t="e">
        <f>SUMIFS(#REF!,#REF!,$E$2,#REF!,"&gt;="&amp;$B27,#REF!,"&lt;="&amp;$C27)</f>
        <v>#REF!</v>
      </c>
      <c r="J26" s="35" t="e">
        <f>SUM(Tableau23[[#This Row],[Poul Abattu]:[Poul Vifs]])-Tableau23[[#This Row],[Versement]]</f>
        <v>#REF!</v>
      </c>
      <c r="K26" s="35" t="e">
        <f>IF(ROW(K26)=7,Tableau23[[#This Row],[Reste]],K25+Tableau23[[#This Row],[Reste]])</f>
        <v>#REF!</v>
      </c>
    </row>
    <row r="27" spans="2:11" ht="21.75" customHeight="1" x14ac:dyDescent="0.25">
      <c r="B27" s="41">
        <v>42413</v>
      </c>
      <c r="C27" s="41">
        <v>42419</v>
      </c>
      <c r="D27" s="36" t="e">
        <f>SUMIFS(#REF!,#REF!,$E$2,#REF!,"&gt;="&amp;$B27,#REF!,"&lt;="&amp;$C27)</f>
        <v>#REF!</v>
      </c>
      <c r="E27" s="37" t="e">
        <f>SUMIFS(#REF!,#REF!,$E$2,#REF!,"&gt;="&amp;$B27,#REF!,"&lt;="&amp;$C27)</f>
        <v>#REF!</v>
      </c>
      <c r="F27" s="37" t="e">
        <f>SUMIFS(#REF!,#REF!,$E$2,#REF!,"&gt;="&amp;$B27,#REF!,"&lt;="&amp;$C27)</f>
        <v>#REF!</v>
      </c>
      <c r="G27" s="2" t="e">
        <f>SUMIFS(#REF!,#REF!,$E$2,#REF!,"&gt;="&amp;$B27,#REF!,"&lt;="&amp;$C27)</f>
        <v>#REF!</v>
      </c>
      <c r="H27" s="2" t="e">
        <f>SUMIFS(#REF!,#REF!,$E$2,#REF!,"&gt;="&amp;$B27,#REF!,"&lt;="&amp;$C27)</f>
        <v>#REF!</v>
      </c>
      <c r="I27" s="35" t="e">
        <f>SUMIFS(#REF!,#REF!,$E$2,#REF!,"&gt;="&amp;$B28,#REF!,"&lt;="&amp;$C28)</f>
        <v>#REF!</v>
      </c>
      <c r="J27" s="35" t="e">
        <f>SUM(Tableau23[[#This Row],[Poul Abattu]:[Poul Vifs]])-Tableau23[[#This Row],[Versement]]</f>
        <v>#REF!</v>
      </c>
      <c r="K27" s="35" t="e">
        <f>IF(ROW(K27)=7,Tableau23[[#This Row],[Reste]],K26+Tableau23[[#This Row],[Reste]])</f>
        <v>#REF!</v>
      </c>
    </row>
    <row r="28" spans="2:11" ht="21.75" customHeight="1" x14ac:dyDescent="0.25">
      <c r="B28" s="41">
        <v>42420</v>
      </c>
      <c r="C28" s="41">
        <v>42426</v>
      </c>
      <c r="D28" s="36" t="e">
        <f>SUMIFS(#REF!,#REF!,$E$2,#REF!,"&gt;="&amp;$B28,#REF!,"&lt;="&amp;$C28)</f>
        <v>#REF!</v>
      </c>
      <c r="E28" s="37" t="e">
        <f>SUMIFS(#REF!,#REF!,$E$2,#REF!,"&gt;="&amp;$B28,#REF!,"&lt;="&amp;$C28)</f>
        <v>#REF!</v>
      </c>
      <c r="F28" s="37" t="e">
        <f>SUMIFS(#REF!,#REF!,$E$2,#REF!,"&gt;="&amp;$B28,#REF!,"&lt;="&amp;$C28)</f>
        <v>#REF!</v>
      </c>
      <c r="G28" s="2" t="e">
        <f>SUMIFS(#REF!,#REF!,$E$2,#REF!,"&gt;="&amp;$B28,#REF!,"&lt;="&amp;$C28)</f>
        <v>#REF!</v>
      </c>
      <c r="H28" s="2" t="e">
        <f>SUMIFS(#REF!,#REF!,$E$2,#REF!,"&gt;="&amp;$B28,#REF!,"&lt;="&amp;$C28)</f>
        <v>#REF!</v>
      </c>
      <c r="I28" s="35" t="e">
        <f>SUMIFS(#REF!,#REF!,$E$2,#REF!,"&gt;="&amp;$B29,#REF!,"&lt;="&amp;$C29)</f>
        <v>#REF!</v>
      </c>
      <c r="J28" s="35" t="e">
        <f>SUM(Tableau23[[#This Row],[Poul Abattu]:[Poul Vifs]])-Tableau23[[#This Row],[Versement]]</f>
        <v>#REF!</v>
      </c>
      <c r="K28" s="35" t="e">
        <f>IF(ROW(K28)=7,Tableau23[[#This Row],[Reste]],K27+Tableau23[[#This Row],[Reste]])</f>
        <v>#REF!</v>
      </c>
    </row>
    <row r="29" spans="2:11" ht="21.75" customHeight="1" x14ac:dyDescent="0.25">
      <c r="B29" s="41">
        <v>42427</v>
      </c>
      <c r="C29" s="41">
        <v>42433</v>
      </c>
      <c r="D29" s="36" t="e">
        <f>SUMIFS(#REF!,#REF!,$E$2,#REF!,"&gt;="&amp;$B29,#REF!,"&lt;="&amp;$C29)</f>
        <v>#REF!</v>
      </c>
      <c r="E29" s="37" t="e">
        <f>SUMIFS(#REF!,#REF!,$E$2,#REF!,"&gt;="&amp;$B29,#REF!,"&lt;="&amp;$C29)</f>
        <v>#REF!</v>
      </c>
      <c r="F29" s="37" t="e">
        <f>SUMIFS(#REF!,#REF!,$E$2,#REF!,"&gt;="&amp;$B29,#REF!,"&lt;="&amp;$C29)</f>
        <v>#REF!</v>
      </c>
      <c r="G29" s="2" t="e">
        <f>SUMIFS(#REF!,#REF!,$E$2,#REF!,"&gt;="&amp;$B29,#REF!,"&lt;="&amp;$C29)</f>
        <v>#REF!</v>
      </c>
      <c r="H29" s="2" t="e">
        <f>SUMIFS(#REF!,#REF!,$E$2,#REF!,"&gt;="&amp;$B29,#REF!,"&lt;="&amp;$C29)</f>
        <v>#REF!</v>
      </c>
      <c r="I29" s="35" t="e">
        <f>SUMIFS(#REF!,#REF!,$E$2,#REF!,"&gt;="&amp;$B30,#REF!,"&lt;="&amp;$C30)</f>
        <v>#REF!</v>
      </c>
      <c r="J29" s="35" t="e">
        <f>SUM(Tableau23[[#This Row],[Poul Abattu]:[Poul Vifs]])-Tableau23[[#This Row],[Versement]]</f>
        <v>#REF!</v>
      </c>
      <c r="K29" s="35" t="e">
        <f>IF(ROW(K29)=7,Tableau23[[#This Row],[Reste]],K28+Tableau23[[#This Row],[Reste]])</f>
        <v>#REF!</v>
      </c>
    </row>
    <row r="30" spans="2:11" ht="21.75" customHeight="1" x14ac:dyDescent="0.25">
      <c r="B30" s="41">
        <v>42434</v>
      </c>
      <c r="C30" s="41">
        <v>42440</v>
      </c>
      <c r="D30" s="36" t="e">
        <f>SUMIFS(#REF!,#REF!,$E$2,#REF!,"&gt;="&amp;$B30,#REF!,"&lt;="&amp;$C30)</f>
        <v>#REF!</v>
      </c>
      <c r="E30" s="37" t="e">
        <f>SUMIFS(#REF!,#REF!,$E$2,#REF!,"&gt;="&amp;$B30,#REF!,"&lt;="&amp;$C30)</f>
        <v>#REF!</v>
      </c>
      <c r="F30" s="37" t="e">
        <f>SUMIFS(#REF!,#REF!,$E$2,#REF!,"&gt;="&amp;$B30,#REF!,"&lt;="&amp;$C30)</f>
        <v>#REF!</v>
      </c>
      <c r="G30" s="2" t="e">
        <f>SUMIFS(#REF!,#REF!,$E$2,#REF!,"&gt;="&amp;$B30,#REF!,"&lt;="&amp;$C30)</f>
        <v>#REF!</v>
      </c>
      <c r="H30" s="2" t="e">
        <f>SUMIFS(#REF!,#REF!,$E$2,#REF!,"&gt;="&amp;$B30,#REF!,"&lt;="&amp;$C30)</f>
        <v>#REF!</v>
      </c>
      <c r="I30" s="35" t="e">
        <f>SUMIFS(#REF!,#REF!,$E$2,#REF!,"&gt;="&amp;$B31,#REF!,"&lt;="&amp;$C31)</f>
        <v>#REF!</v>
      </c>
      <c r="J30" s="35" t="e">
        <f>SUM(Tableau23[[#This Row],[Poul Abattu]:[Poul Vifs]])-Tableau23[[#This Row],[Versement]]</f>
        <v>#REF!</v>
      </c>
      <c r="K30" s="35" t="e">
        <f>IF(ROW(K30)=7,Tableau23[[#This Row],[Reste]],K29+Tableau23[[#This Row],[Reste]])</f>
        <v>#REF!</v>
      </c>
    </row>
    <row r="31" spans="2:11" ht="21.75" customHeight="1" x14ac:dyDescent="0.25">
      <c r="B31" s="41">
        <v>42441</v>
      </c>
      <c r="C31" s="41">
        <v>42447</v>
      </c>
      <c r="D31" s="36" t="e">
        <f>SUMIFS(#REF!,#REF!,$E$2,#REF!,"&gt;="&amp;$B31,#REF!,"&lt;="&amp;$C31)</f>
        <v>#REF!</v>
      </c>
      <c r="E31" s="37" t="e">
        <f>SUMIFS(#REF!,#REF!,$E$2,#REF!,"&gt;="&amp;$B31,#REF!,"&lt;="&amp;$C31)</f>
        <v>#REF!</v>
      </c>
      <c r="F31" s="37" t="e">
        <f>SUMIFS(#REF!,#REF!,$E$2,#REF!,"&gt;="&amp;$B31,#REF!,"&lt;="&amp;$C31)</f>
        <v>#REF!</v>
      </c>
      <c r="G31" s="2" t="e">
        <f>SUMIFS(#REF!,#REF!,$E$2,#REF!,"&gt;="&amp;$B31,#REF!,"&lt;="&amp;$C31)</f>
        <v>#REF!</v>
      </c>
      <c r="H31" s="2" t="e">
        <f>SUMIFS(#REF!,#REF!,$E$2,#REF!,"&gt;="&amp;$B31,#REF!,"&lt;="&amp;$C31)</f>
        <v>#REF!</v>
      </c>
      <c r="I31" s="35" t="e">
        <f>SUMIFS(#REF!,#REF!,$E$2,#REF!,"&gt;="&amp;$B32,#REF!,"&lt;="&amp;$C32)</f>
        <v>#REF!</v>
      </c>
      <c r="J31" s="35" t="e">
        <f>SUM(Tableau23[[#This Row],[Poul Abattu]:[Poul Vifs]])-Tableau23[[#This Row],[Versement]]</f>
        <v>#REF!</v>
      </c>
      <c r="K31" s="35" t="e">
        <f>IF(ROW(K31)=7,Tableau23[[#This Row],[Reste]],K30+Tableau23[[#This Row],[Reste]])</f>
        <v>#REF!</v>
      </c>
    </row>
    <row r="32" spans="2:11" ht="21.75" customHeight="1" x14ac:dyDescent="0.25">
      <c r="B32" s="41">
        <v>42448</v>
      </c>
      <c r="C32" s="41">
        <v>42454</v>
      </c>
      <c r="D32" s="36" t="e">
        <f>SUMIFS(#REF!,#REF!,$E$2,#REF!,"&gt;="&amp;$B32,#REF!,"&lt;="&amp;$C32)</f>
        <v>#REF!</v>
      </c>
      <c r="E32" s="37" t="e">
        <f>SUMIFS(#REF!,#REF!,$E$2,#REF!,"&gt;="&amp;$B32,#REF!,"&lt;="&amp;$C32)</f>
        <v>#REF!</v>
      </c>
      <c r="F32" s="37" t="e">
        <f>SUMIFS(#REF!,#REF!,$E$2,#REF!,"&gt;="&amp;$B32,#REF!,"&lt;="&amp;$C32)</f>
        <v>#REF!</v>
      </c>
      <c r="G32" s="2" t="e">
        <f>SUMIFS(#REF!,#REF!,$E$2,#REF!,"&gt;="&amp;$B32,#REF!,"&lt;="&amp;$C32)</f>
        <v>#REF!</v>
      </c>
      <c r="H32" s="2" t="e">
        <f>SUMIFS(#REF!,#REF!,$E$2,#REF!,"&gt;="&amp;$B32,#REF!,"&lt;="&amp;$C32)</f>
        <v>#REF!</v>
      </c>
      <c r="I32" s="35" t="e">
        <f>SUMIFS(#REF!,#REF!,$E$2,#REF!,"&gt;="&amp;$B33,#REF!,"&lt;="&amp;$C33)</f>
        <v>#REF!</v>
      </c>
      <c r="J32" s="35" t="e">
        <f>SUM(Tableau23[[#This Row],[Poul Abattu]:[Poul Vifs]])-Tableau23[[#This Row],[Versement]]</f>
        <v>#REF!</v>
      </c>
      <c r="K32" s="35" t="e">
        <f>IF(ROW(K32)=7,Tableau23[[#This Row],[Reste]],K31+Tableau23[[#This Row],[Reste]])</f>
        <v>#REF!</v>
      </c>
    </row>
    <row r="33" spans="2:11" ht="21.75" customHeight="1" x14ac:dyDescent="0.25">
      <c r="B33" s="41">
        <v>42455</v>
      </c>
      <c r="C33" s="41">
        <v>42461</v>
      </c>
      <c r="D33" s="36" t="e">
        <f>SUMIFS(#REF!,#REF!,$E$2,#REF!,"&gt;="&amp;$B33,#REF!,"&lt;="&amp;$C33)</f>
        <v>#REF!</v>
      </c>
      <c r="E33" s="37" t="e">
        <f>SUMIFS(#REF!,#REF!,$E$2,#REF!,"&gt;="&amp;$B33,#REF!,"&lt;="&amp;$C33)</f>
        <v>#REF!</v>
      </c>
      <c r="F33" s="37" t="e">
        <f>SUMIFS(#REF!,#REF!,$E$2,#REF!,"&gt;="&amp;$B33,#REF!,"&lt;="&amp;$C33)</f>
        <v>#REF!</v>
      </c>
      <c r="G33" s="2" t="e">
        <f>SUMIFS(#REF!,#REF!,$E$2,#REF!,"&gt;="&amp;$B33,#REF!,"&lt;="&amp;$C33)</f>
        <v>#REF!</v>
      </c>
      <c r="H33" s="2" t="e">
        <f>SUMIFS(#REF!,#REF!,$E$2,#REF!,"&gt;="&amp;$B33,#REF!,"&lt;="&amp;$C33)</f>
        <v>#REF!</v>
      </c>
      <c r="I33" s="35" t="e">
        <f>SUMIFS(#REF!,#REF!,$E$2,#REF!,"&gt;="&amp;$B34,#REF!,"&lt;="&amp;$C34)</f>
        <v>#REF!</v>
      </c>
      <c r="J33" s="35" t="e">
        <f>SUM(Tableau23[[#This Row],[Poul Abattu]:[Poul Vifs]])-Tableau23[[#This Row],[Versement]]</f>
        <v>#REF!</v>
      </c>
      <c r="K33" s="35" t="e">
        <f>IF(ROW(K33)=7,Tableau23[[#This Row],[Reste]],K32+Tableau23[[#This Row],[Reste]])</f>
        <v>#REF!</v>
      </c>
    </row>
    <row r="34" spans="2:11" ht="21.75" customHeight="1" x14ac:dyDescent="0.25">
      <c r="B34" s="41">
        <v>42462</v>
      </c>
      <c r="C34" s="41">
        <v>42468</v>
      </c>
      <c r="D34" s="36" t="e">
        <f>SUMIFS(#REF!,#REF!,$E$2,#REF!,"&gt;="&amp;$B34,#REF!,"&lt;="&amp;$C34)</f>
        <v>#REF!</v>
      </c>
      <c r="E34" s="37" t="e">
        <f>SUMIFS(#REF!,#REF!,$E$2,#REF!,"&gt;="&amp;$B34,#REF!,"&lt;="&amp;$C34)</f>
        <v>#REF!</v>
      </c>
      <c r="F34" s="37" t="e">
        <f>SUMIFS(#REF!,#REF!,$E$2,#REF!,"&gt;="&amp;$B34,#REF!,"&lt;="&amp;$C34)</f>
        <v>#REF!</v>
      </c>
      <c r="G34" s="2" t="e">
        <f>SUMIFS(#REF!,#REF!,$E$2,#REF!,"&gt;="&amp;$B34,#REF!,"&lt;="&amp;$C34)</f>
        <v>#REF!</v>
      </c>
      <c r="H34" s="2" t="e">
        <f>SUMIFS(#REF!,#REF!,$E$2,#REF!,"&gt;="&amp;$B34,#REF!,"&lt;="&amp;$C34)</f>
        <v>#REF!</v>
      </c>
      <c r="I34" s="35" t="e">
        <f>SUMIFS(#REF!,#REF!,$E$2,#REF!,"&gt;="&amp;$B35,#REF!,"&lt;="&amp;$C35)</f>
        <v>#REF!</v>
      </c>
      <c r="J34" s="35" t="e">
        <f>SUM(Tableau23[[#This Row],[Poul Abattu]:[Poul Vifs]])-Tableau23[[#This Row],[Versement]]</f>
        <v>#REF!</v>
      </c>
      <c r="K34" s="35" t="e">
        <f>IF(ROW(K34)=7,Tableau23[[#This Row],[Reste]],K33+Tableau23[[#This Row],[Reste]])</f>
        <v>#REF!</v>
      </c>
    </row>
    <row r="35" spans="2:11" ht="21.75" customHeight="1" x14ac:dyDescent="0.25">
      <c r="B35" s="41">
        <v>42469</v>
      </c>
      <c r="C35" s="41">
        <v>42475</v>
      </c>
      <c r="D35" s="36" t="e">
        <f>SUMIFS(#REF!,#REF!,$E$2,#REF!,"&gt;="&amp;$B35,#REF!,"&lt;="&amp;$C35)</f>
        <v>#REF!</v>
      </c>
      <c r="E35" s="37" t="e">
        <f>SUMIFS(#REF!,#REF!,$E$2,#REF!,"&gt;="&amp;$B35,#REF!,"&lt;="&amp;$C35)</f>
        <v>#REF!</v>
      </c>
      <c r="F35" s="37" t="e">
        <f>SUMIFS(#REF!,#REF!,$E$2,#REF!,"&gt;="&amp;$B35,#REF!,"&lt;="&amp;$C35)</f>
        <v>#REF!</v>
      </c>
      <c r="G35" s="2" t="e">
        <f>SUMIFS(#REF!,#REF!,$E$2,#REF!,"&gt;="&amp;$B35,#REF!,"&lt;="&amp;$C35)</f>
        <v>#REF!</v>
      </c>
      <c r="H35" s="2" t="e">
        <f>SUMIFS(#REF!,#REF!,$E$2,#REF!,"&gt;="&amp;$B35,#REF!,"&lt;="&amp;$C35)</f>
        <v>#REF!</v>
      </c>
      <c r="I35" s="35" t="e">
        <f>SUMIFS(#REF!,#REF!,$E$2,#REF!,"&gt;="&amp;$B36,#REF!,"&lt;="&amp;$C36)</f>
        <v>#REF!</v>
      </c>
      <c r="J35" s="35" t="e">
        <f>SUM(Tableau23[[#This Row],[Poul Abattu]:[Poul Vifs]])-Tableau23[[#This Row],[Versement]]</f>
        <v>#REF!</v>
      </c>
      <c r="K35" s="35" t="e">
        <f>IF(ROW(K35)=7,Tableau23[[#This Row],[Reste]],K34+Tableau23[[#This Row],[Reste]])</f>
        <v>#REF!</v>
      </c>
    </row>
    <row r="36" spans="2:11" ht="21.75" customHeight="1" x14ac:dyDescent="0.25">
      <c r="B36" s="41">
        <v>42476</v>
      </c>
      <c r="C36" s="41">
        <v>42482</v>
      </c>
      <c r="D36" s="36" t="e">
        <f>SUMIFS(#REF!,#REF!,$E$2,#REF!,"&gt;="&amp;$B36,#REF!,"&lt;="&amp;$C36)</f>
        <v>#REF!</v>
      </c>
      <c r="E36" s="37" t="e">
        <f>SUMIFS(#REF!,#REF!,$E$2,#REF!,"&gt;="&amp;$B36,#REF!,"&lt;="&amp;$C36)</f>
        <v>#REF!</v>
      </c>
      <c r="F36" s="37" t="e">
        <f>SUMIFS(#REF!,#REF!,$E$2,#REF!,"&gt;="&amp;$B36,#REF!,"&lt;="&amp;$C36)</f>
        <v>#REF!</v>
      </c>
      <c r="G36" s="2" t="e">
        <f>SUMIFS(#REF!,#REF!,$E$2,#REF!,"&gt;="&amp;$B36,#REF!,"&lt;="&amp;$C36)</f>
        <v>#REF!</v>
      </c>
      <c r="H36" s="2" t="e">
        <f>SUMIFS(#REF!,#REF!,$E$2,#REF!,"&gt;="&amp;$B36,#REF!,"&lt;="&amp;$C36)</f>
        <v>#REF!</v>
      </c>
      <c r="I36" s="35" t="e">
        <f>SUMIFS(#REF!,#REF!,$E$2,#REF!,"&gt;="&amp;$B37,#REF!,"&lt;="&amp;$C37)</f>
        <v>#REF!</v>
      </c>
      <c r="J36" s="35" t="e">
        <f>SUM(Tableau23[[#This Row],[Poul Abattu]:[Poul Vifs]])-Tableau23[[#This Row],[Versement]]</f>
        <v>#REF!</v>
      </c>
      <c r="K36" s="35" t="e">
        <f>IF(ROW(K36)=7,Tableau23[[#This Row],[Reste]],K35+Tableau23[[#This Row],[Reste]])</f>
        <v>#REF!</v>
      </c>
    </row>
    <row r="37" spans="2:11" ht="21.75" customHeight="1" x14ac:dyDescent="0.25">
      <c r="B37" s="41">
        <v>42483</v>
      </c>
      <c r="C37" s="41">
        <v>42489</v>
      </c>
      <c r="D37" s="36" t="e">
        <f>SUMIFS(#REF!,#REF!,$E$2,#REF!,"&gt;="&amp;$B37,#REF!,"&lt;="&amp;$C37)</f>
        <v>#REF!</v>
      </c>
      <c r="E37" s="37" t="e">
        <f>SUMIFS(#REF!,#REF!,$E$2,#REF!,"&gt;="&amp;$B37,#REF!,"&lt;="&amp;$C37)</f>
        <v>#REF!</v>
      </c>
      <c r="F37" s="37" t="e">
        <f>SUMIFS(#REF!,#REF!,$E$2,#REF!,"&gt;="&amp;$B37,#REF!,"&lt;="&amp;$C37)</f>
        <v>#REF!</v>
      </c>
      <c r="G37" s="2" t="e">
        <f>SUMIFS(#REF!,#REF!,$E$2,#REF!,"&gt;="&amp;$B37,#REF!,"&lt;="&amp;$C37)</f>
        <v>#REF!</v>
      </c>
      <c r="H37" s="2" t="e">
        <f>SUMIFS(#REF!,#REF!,$E$2,#REF!,"&gt;="&amp;$B37,#REF!,"&lt;="&amp;$C37)</f>
        <v>#REF!</v>
      </c>
      <c r="I37" s="35" t="e">
        <f>SUMIFS(#REF!,#REF!,$E$2,#REF!,"&gt;="&amp;$B38,#REF!,"&lt;="&amp;$C38)</f>
        <v>#REF!</v>
      </c>
      <c r="J37" s="35" t="e">
        <f>SUM(Tableau23[[#This Row],[Poul Abattu]:[Poul Vifs]])-Tableau23[[#This Row],[Versement]]</f>
        <v>#REF!</v>
      </c>
      <c r="K37" s="35" t="e">
        <f>IF(ROW(K37)=7,Tableau23[[#This Row],[Reste]],K36+Tableau23[[#This Row],[Reste]])</f>
        <v>#REF!</v>
      </c>
    </row>
    <row r="38" spans="2:11" ht="21.75" customHeight="1" x14ac:dyDescent="0.25">
      <c r="B38" s="41">
        <v>42490</v>
      </c>
      <c r="C38" s="41">
        <v>42496</v>
      </c>
      <c r="D38" s="36" t="e">
        <f>SUMIFS(#REF!,#REF!,$E$2,#REF!,"&gt;="&amp;$B38,#REF!,"&lt;="&amp;$C38)</f>
        <v>#REF!</v>
      </c>
      <c r="E38" s="37" t="e">
        <f>SUMIFS(#REF!,#REF!,$E$2,#REF!,"&gt;="&amp;$B38,#REF!,"&lt;="&amp;$C38)</f>
        <v>#REF!</v>
      </c>
      <c r="F38" s="37" t="e">
        <f>SUMIFS(#REF!,#REF!,$E$2,#REF!,"&gt;="&amp;$B38,#REF!,"&lt;="&amp;$C38)</f>
        <v>#REF!</v>
      </c>
      <c r="G38" s="2" t="e">
        <f>SUMIFS(#REF!,#REF!,$E$2,#REF!,"&gt;="&amp;$B38,#REF!,"&lt;="&amp;$C38)</f>
        <v>#REF!</v>
      </c>
      <c r="H38" s="2" t="e">
        <f>SUMIFS(#REF!,#REF!,$E$2,#REF!,"&gt;="&amp;$B38,#REF!,"&lt;="&amp;$C38)</f>
        <v>#REF!</v>
      </c>
      <c r="I38" s="35" t="e">
        <f>SUMIFS(#REF!,#REF!,$E$2,#REF!,"&gt;="&amp;$B39,#REF!,"&lt;="&amp;$C39)</f>
        <v>#REF!</v>
      </c>
      <c r="J38" s="35" t="e">
        <f>SUM(Tableau23[[#This Row],[Poul Abattu]:[Poul Vifs]])-Tableau23[[#This Row],[Versement]]</f>
        <v>#REF!</v>
      </c>
      <c r="K38" s="35" t="e">
        <f>IF(ROW(K38)=7,Tableau23[[#This Row],[Reste]],K37+Tableau23[[#This Row],[Reste]])</f>
        <v>#REF!</v>
      </c>
    </row>
    <row r="39" spans="2:11" ht="21.75" customHeight="1" x14ac:dyDescent="0.25">
      <c r="B39" s="41">
        <v>42497</v>
      </c>
      <c r="C39" s="41">
        <v>42503</v>
      </c>
      <c r="D39" s="36" t="e">
        <f>SUMIFS(#REF!,#REF!,$E$2,#REF!,"&gt;="&amp;$B39,#REF!,"&lt;="&amp;$C39)</f>
        <v>#REF!</v>
      </c>
      <c r="E39" s="37" t="e">
        <f>SUMIFS(#REF!,#REF!,$E$2,#REF!,"&gt;="&amp;$B39,#REF!,"&lt;="&amp;$C39)</f>
        <v>#REF!</v>
      </c>
      <c r="F39" s="37" t="e">
        <f>SUMIFS(#REF!,#REF!,$E$2,#REF!,"&gt;="&amp;$B39,#REF!,"&lt;="&amp;$C39)</f>
        <v>#REF!</v>
      </c>
      <c r="G39" s="2" t="e">
        <f>SUMIFS(#REF!,#REF!,$E$2,#REF!,"&gt;="&amp;$B39,#REF!,"&lt;="&amp;$C39)</f>
        <v>#REF!</v>
      </c>
      <c r="H39" s="2" t="e">
        <f>SUMIFS(#REF!,#REF!,$E$2,#REF!,"&gt;="&amp;$B39,#REF!,"&lt;="&amp;$C39)</f>
        <v>#REF!</v>
      </c>
      <c r="I39" s="35" t="e">
        <f>SUMIFS(#REF!,#REF!,$E$2,#REF!,"&gt;="&amp;$B40,#REF!,"&lt;="&amp;$C40)</f>
        <v>#REF!</v>
      </c>
      <c r="J39" s="35" t="e">
        <f>SUM(Tableau23[[#This Row],[Poul Abattu]:[Poul Vifs]])-Tableau23[[#This Row],[Versement]]</f>
        <v>#REF!</v>
      </c>
      <c r="K39" s="35" t="e">
        <f>IF(ROW(K39)=7,Tableau23[[#This Row],[Reste]],K38+Tableau23[[#This Row],[Reste]])</f>
        <v>#REF!</v>
      </c>
    </row>
    <row r="40" spans="2:11" ht="21.75" customHeight="1" x14ac:dyDescent="0.25">
      <c r="B40" s="41">
        <v>42504</v>
      </c>
      <c r="C40" s="41">
        <v>42510</v>
      </c>
      <c r="D40" s="36" t="e">
        <f>SUMIFS(#REF!,#REF!,$E$2,#REF!,"&gt;="&amp;$B40,#REF!,"&lt;="&amp;$C40)</f>
        <v>#REF!</v>
      </c>
      <c r="E40" s="37" t="e">
        <f>SUMIFS(#REF!,#REF!,$E$2,#REF!,"&gt;="&amp;$B40,#REF!,"&lt;="&amp;$C40)</f>
        <v>#REF!</v>
      </c>
      <c r="F40" s="37" t="e">
        <f>SUMIFS(#REF!,#REF!,$E$2,#REF!,"&gt;="&amp;$B40,#REF!,"&lt;="&amp;$C40)</f>
        <v>#REF!</v>
      </c>
      <c r="G40" s="2" t="e">
        <f>SUMIFS(#REF!,#REF!,$E$2,#REF!,"&gt;="&amp;$B40,#REF!,"&lt;="&amp;$C40)</f>
        <v>#REF!</v>
      </c>
      <c r="H40" s="2" t="e">
        <f>SUMIFS(#REF!,#REF!,$E$2,#REF!,"&gt;="&amp;$B40,#REF!,"&lt;="&amp;$C40)</f>
        <v>#REF!</v>
      </c>
      <c r="I40" s="35" t="e">
        <f>SUMIFS(#REF!,#REF!,$E$2,#REF!,"&gt;="&amp;$B41,#REF!,"&lt;="&amp;$C41)</f>
        <v>#REF!</v>
      </c>
      <c r="J40" s="35" t="e">
        <f>SUM(Tableau23[[#This Row],[Poul Abattu]:[Poul Vifs]])-Tableau23[[#This Row],[Versement]]</f>
        <v>#REF!</v>
      </c>
      <c r="K40" s="35" t="e">
        <f>IF(ROW(K40)=7,Tableau23[[#This Row],[Reste]],K39+Tableau23[[#This Row],[Reste]])</f>
        <v>#REF!</v>
      </c>
    </row>
    <row r="41" spans="2:11" ht="21.75" customHeight="1" x14ac:dyDescent="0.25">
      <c r="B41" s="41">
        <v>42511</v>
      </c>
      <c r="C41" s="41">
        <v>42517</v>
      </c>
      <c r="D41" s="36" t="e">
        <f>SUMIFS(#REF!,#REF!,$E$2,#REF!,"&gt;="&amp;$B41,#REF!,"&lt;="&amp;$C41)</f>
        <v>#REF!</v>
      </c>
      <c r="E41" s="37" t="e">
        <f>SUMIFS(#REF!,#REF!,$E$2,#REF!,"&gt;="&amp;$B41,#REF!,"&lt;="&amp;$C41)</f>
        <v>#REF!</v>
      </c>
      <c r="F41" s="37" t="e">
        <f>SUMIFS(#REF!,#REF!,$E$2,#REF!,"&gt;="&amp;$B41,#REF!,"&lt;="&amp;$C41)</f>
        <v>#REF!</v>
      </c>
      <c r="G41" s="2" t="e">
        <f>SUMIFS(#REF!,#REF!,$E$2,#REF!,"&gt;="&amp;$B41,#REF!,"&lt;="&amp;$C41)</f>
        <v>#REF!</v>
      </c>
      <c r="H41" s="2" t="e">
        <f>SUMIFS(#REF!,#REF!,$E$2,#REF!,"&gt;="&amp;$B41,#REF!,"&lt;="&amp;$C41)</f>
        <v>#REF!</v>
      </c>
      <c r="I41" s="35" t="e">
        <f>SUMIFS(#REF!,#REF!,$E$2,#REF!,"&gt;="&amp;$B42,#REF!,"&lt;="&amp;$C42)</f>
        <v>#REF!</v>
      </c>
      <c r="J41" s="35" t="e">
        <f>SUM(Tableau23[[#This Row],[Poul Abattu]:[Poul Vifs]])-Tableau23[[#This Row],[Versement]]</f>
        <v>#REF!</v>
      </c>
      <c r="K41" s="35" t="e">
        <f>IF(ROW(K41)=7,Tableau23[[#This Row],[Reste]],K40+Tableau23[[#This Row],[Reste]])</f>
        <v>#REF!</v>
      </c>
    </row>
    <row r="42" spans="2:11" ht="21.75" customHeight="1" x14ac:dyDescent="0.25">
      <c r="B42" s="41">
        <v>42518</v>
      </c>
      <c r="C42" s="41">
        <v>42524</v>
      </c>
      <c r="D42" s="36" t="e">
        <f>SUMIFS(#REF!,#REF!,$E$2,#REF!,"&gt;="&amp;$B42,#REF!,"&lt;="&amp;$C42)</f>
        <v>#REF!</v>
      </c>
      <c r="E42" s="37" t="e">
        <f>SUMIFS(#REF!,#REF!,$E$2,#REF!,"&gt;="&amp;$B42,#REF!,"&lt;="&amp;$C42)</f>
        <v>#REF!</v>
      </c>
      <c r="F42" s="37" t="e">
        <f>SUMIFS(#REF!,#REF!,$E$2,#REF!,"&gt;="&amp;$B42,#REF!,"&lt;="&amp;$C42)</f>
        <v>#REF!</v>
      </c>
      <c r="G42" s="2" t="e">
        <f>SUMIFS(#REF!,#REF!,$E$2,#REF!,"&gt;="&amp;$B42,#REF!,"&lt;="&amp;$C42)</f>
        <v>#REF!</v>
      </c>
      <c r="H42" s="2" t="e">
        <f>SUMIFS(#REF!,#REF!,$E$2,#REF!,"&gt;="&amp;$B42,#REF!,"&lt;="&amp;$C42)</f>
        <v>#REF!</v>
      </c>
      <c r="I42" s="35" t="e">
        <f>SUMIFS(#REF!,#REF!,$E$2,#REF!,"&gt;="&amp;$B43,#REF!,"&lt;="&amp;$C43)</f>
        <v>#REF!</v>
      </c>
      <c r="J42" s="35" t="e">
        <f>SUM(Tableau23[[#This Row],[Poul Abattu]:[Poul Vifs]])-Tableau23[[#This Row],[Versement]]</f>
        <v>#REF!</v>
      </c>
      <c r="K42" s="35" t="e">
        <f>IF(ROW(K42)=7,Tableau23[[#This Row],[Reste]],K41+Tableau23[[#This Row],[Reste]])</f>
        <v>#REF!</v>
      </c>
    </row>
    <row r="43" spans="2:11" ht="21.75" customHeight="1" x14ac:dyDescent="0.25">
      <c r="B43" s="41">
        <v>42525</v>
      </c>
      <c r="C43" s="41">
        <v>42531</v>
      </c>
      <c r="D43" s="36" t="e">
        <f>SUMIFS(#REF!,#REF!,$E$2,#REF!,"&gt;="&amp;$B43,#REF!,"&lt;="&amp;$C43)</f>
        <v>#REF!</v>
      </c>
      <c r="E43" s="37" t="e">
        <f>SUMIFS(#REF!,#REF!,$E$2,#REF!,"&gt;="&amp;$B43,#REF!,"&lt;="&amp;$C43)</f>
        <v>#REF!</v>
      </c>
      <c r="F43" s="37" t="e">
        <f>SUMIFS(#REF!,#REF!,$E$2,#REF!,"&gt;="&amp;$B43,#REF!,"&lt;="&amp;$C43)</f>
        <v>#REF!</v>
      </c>
      <c r="G43" s="2" t="e">
        <f>SUMIFS(#REF!,#REF!,$E$2,#REF!,"&gt;="&amp;$B43,#REF!,"&lt;="&amp;$C43)</f>
        <v>#REF!</v>
      </c>
      <c r="H43" s="2" t="e">
        <f>SUMIFS(#REF!,#REF!,$E$2,#REF!,"&gt;="&amp;$B43,#REF!,"&lt;="&amp;$C43)</f>
        <v>#REF!</v>
      </c>
      <c r="I43" s="35" t="e">
        <f>SUMIFS(#REF!,#REF!,$E$2,#REF!,"&gt;="&amp;$B44,#REF!,"&lt;="&amp;$C44)</f>
        <v>#REF!</v>
      </c>
      <c r="J43" s="35" t="e">
        <f>SUM(Tableau23[[#This Row],[Poul Abattu]:[Poul Vifs]])-Tableau23[[#This Row],[Versement]]</f>
        <v>#REF!</v>
      </c>
      <c r="K43" s="35" t="e">
        <f>IF(ROW(K43)=7,Tableau23[[#This Row],[Reste]],K42+Tableau23[[#This Row],[Reste]])</f>
        <v>#REF!</v>
      </c>
    </row>
    <row r="44" spans="2:11" ht="21.75" customHeight="1" x14ac:dyDescent="0.25">
      <c r="B44" s="41">
        <v>42532</v>
      </c>
      <c r="C44" s="41">
        <v>42538</v>
      </c>
      <c r="D44" s="36" t="e">
        <f>SUMIFS(#REF!,#REF!,$E$2,#REF!,"&gt;="&amp;$B44,#REF!,"&lt;="&amp;$C44)</f>
        <v>#REF!</v>
      </c>
      <c r="E44" s="37" t="e">
        <f>SUMIFS(#REF!,#REF!,$E$2,#REF!,"&gt;="&amp;$B44,#REF!,"&lt;="&amp;$C44)</f>
        <v>#REF!</v>
      </c>
      <c r="F44" s="37" t="e">
        <f>SUMIFS(#REF!,#REF!,$E$2,#REF!,"&gt;="&amp;$B44,#REF!,"&lt;="&amp;$C44)</f>
        <v>#REF!</v>
      </c>
      <c r="G44" s="2" t="e">
        <f>SUMIFS(#REF!,#REF!,$E$2,#REF!,"&gt;="&amp;$B44,#REF!,"&lt;="&amp;$C44)</f>
        <v>#REF!</v>
      </c>
      <c r="H44" s="2" t="e">
        <f>SUMIFS(#REF!,#REF!,$E$2,#REF!,"&gt;="&amp;$B44,#REF!,"&lt;="&amp;$C44)</f>
        <v>#REF!</v>
      </c>
      <c r="I44" s="35" t="e">
        <f>SUMIFS(#REF!,#REF!,$E$2,#REF!,"&gt;="&amp;$B45,#REF!,"&lt;="&amp;$C45)</f>
        <v>#REF!</v>
      </c>
      <c r="J44" s="35" t="e">
        <f>SUM(Tableau23[[#This Row],[Poul Abattu]:[Poul Vifs]])-Tableau23[[#This Row],[Versement]]</f>
        <v>#REF!</v>
      </c>
      <c r="K44" s="35" t="e">
        <f>IF(ROW(K44)=7,Tableau23[[#This Row],[Reste]],K43+Tableau23[[#This Row],[Reste]])</f>
        <v>#REF!</v>
      </c>
    </row>
    <row r="45" spans="2:11" ht="21.75" customHeight="1" x14ac:dyDescent="0.25">
      <c r="B45" s="41">
        <v>42539</v>
      </c>
      <c r="C45" s="41">
        <v>42545</v>
      </c>
      <c r="D45" s="36" t="e">
        <f>SUMIFS(#REF!,#REF!,$E$2,#REF!,"&gt;="&amp;$B45,#REF!,"&lt;="&amp;$C45)</f>
        <v>#REF!</v>
      </c>
      <c r="E45" s="37" t="e">
        <f>SUMIFS(#REF!,#REF!,$E$2,#REF!,"&gt;="&amp;$B45,#REF!,"&lt;="&amp;$C45)</f>
        <v>#REF!</v>
      </c>
      <c r="F45" s="37" t="e">
        <f>SUMIFS(#REF!,#REF!,$E$2,#REF!,"&gt;="&amp;$B45,#REF!,"&lt;="&amp;$C45)</f>
        <v>#REF!</v>
      </c>
      <c r="G45" s="2" t="e">
        <f>SUMIFS(#REF!,#REF!,$E$2,#REF!,"&gt;="&amp;$B45,#REF!,"&lt;="&amp;$C45)</f>
        <v>#REF!</v>
      </c>
      <c r="H45" s="2" t="e">
        <f>SUMIFS(#REF!,#REF!,$E$2,#REF!,"&gt;="&amp;$B45,#REF!,"&lt;="&amp;$C45)</f>
        <v>#REF!</v>
      </c>
      <c r="I45" s="35" t="e">
        <f>SUMIFS(#REF!,#REF!,$E$2,#REF!,"&gt;="&amp;$B46,#REF!,"&lt;="&amp;$C46)</f>
        <v>#REF!</v>
      </c>
      <c r="J45" s="35" t="e">
        <f>SUM(Tableau23[[#This Row],[Poul Abattu]:[Poul Vifs]])-Tableau23[[#This Row],[Versement]]</f>
        <v>#REF!</v>
      </c>
      <c r="K45" s="35" t="e">
        <f>IF(ROW(K45)=7,Tableau23[[#This Row],[Reste]],K44+Tableau23[[#This Row],[Reste]])</f>
        <v>#REF!</v>
      </c>
    </row>
    <row r="46" spans="2:11" ht="21.75" customHeight="1" x14ac:dyDescent="0.25">
      <c r="B46" s="41">
        <v>42546</v>
      </c>
      <c r="C46" s="41">
        <v>42552</v>
      </c>
      <c r="D46" s="36" t="e">
        <f>SUMIFS(#REF!,#REF!,$E$2,#REF!,"&gt;="&amp;$B46,#REF!,"&lt;="&amp;$C46)</f>
        <v>#REF!</v>
      </c>
      <c r="E46" s="37" t="e">
        <f>SUMIFS(#REF!,#REF!,$E$2,#REF!,"&gt;="&amp;$B46,#REF!,"&lt;="&amp;$C46)</f>
        <v>#REF!</v>
      </c>
      <c r="F46" s="37" t="e">
        <f>SUMIFS(#REF!,#REF!,$E$2,#REF!,"&gt;="&amp;$B46,#REF!,"&lt;="&amp;$C46)</f>
        <v>#REF!</v>
      </c>
      <c r="G46" s="2" t="e">
        <f>SUMIFS(#REF!,#REF!,$E$2,#REF!,"&gt;="&amp;$B46,#REF!,"&lt;="&amp;$C46)</f>
        <v>#REF!</v>
      </c>
      <c r="H46" s="2" t="e">
        <f>SUMIFS(#REF!,#REF!,$E$2,#REF!,"&gt;="&amp;$B46,#REF!,"&lt;="&amp;$C46)</f>
        <v>#REF!</v>
      </c>
      <c r="I46" s="35" t="e">
        <f>SUMIFS(#REF!,#REF!,$E$2,#REF!,"&gt;="&amp;$B47,#REF!,"&lt;="&amp;$C47)</f>
        <v>#REF!</v>
      </c>
      <c r="J46" s="35" t="e">
        <f>SUM(Tableau23[[#This Row],[Poul Abattu]:[Poul Vifs]])-Tableau23[[#This Row],[Versement]]</f>
        <v>#REF!</v>
      </c>
      <c r="K46" s="35" t="e">
        <f>IF(ROW(K46)=7,Tableau23[[#This Row],[Reste]],K45+Tableau23[[#This Row],[Reste]])</f>
        <v>#REF!</v>
      </c>
    </row>
    <row r="47" spans="2:11" ht="21.75" customHeight="1" x14ac:dyDescent="0.25">
      <c r="B47" s="41">
        <v>42553</v>
      </c>
      <c r="C47" s="41">
        <v>42559</v>
      </c>
      <c r="D47" s="36" t="e">
        <f>SUMIFS(#REF!,#REF!,$E$2,#REF!,"&gt;="&amp;$B47,#REF!,"&lt;="&amp;$C47)</f>
        <v>#REF!</v>
      </c>
      <c r="E47" s="37" t="e">
        <f>SUMIFS(#REF!,#REF!,$E$2,#REF!,"&gt;="&amp;$B47,#REF!,"&lt;="&amp;$C47)</f>
        <v>#REF!</v>
      </c>
      <c r="F47" s="37" t="e">
        <f>SUMIFS(#REF!,#REF!,$E$2,#REF!,"&gt;="&amp;$B47,#REF!,"&lt;="&amp;$C47)</f>
        <v>#REF!</v>
      </c>
      <c r="G47" s="2" t="e">
        <f>SUMIFS(#REF!,#REF!,$E$2,#REF!,"&gt;="&amp;$B47,#REF!,"&lt;="&amp;$C47)</f>
        <v>#REF!</v>
      </c>
      <c r="H47" s="2" t="e">
        <f>SUMIFS(#REF!,#REF!,$E$2,#REF!,"&gt;="&amp;$B47,#REF!,"&lt;="&amp;$C47)</f>
        <v>#REF!</v>
      </c>
      <c r="I47" s="35" t="e">
        <f>SUMIFS(#REF!,#REF!,$E$2,#REF!,"&gt;="&amp;$B48,#REF!,"&lt;="&amp;$C48)</f>
        <v>#REF!</v>
      </c>
      <c r="J47" s="35" t="e">
        <f>SUM(Tableau23[[#This Row],[Poul Abattu]:[Poul Vifs]])-Tableau23[[#This Row],[Versement]]</f>
        <v>#REF!</v>
      </c>
      <c r="K47" s="35" t="e">
        <f>IF(ROW(K47)=7,Tableau23[[#This Row],[Reste]],K46+Tableau23[[#This Row],[Reste]])</f>
        <v>#REF!</v>
      </c>
    </row>
    <row r="48" spans="2:11" ht="21.75" customHeight="1" x14ac:dyDescent="0.25">
      <c r="B48" s="41">
        <v>42560</v>
      </c>
      <c r="C48" s="41">
        <v>42566</v>
      </c>
      <c r="D48" s="36" t="e">
        <f>SUMIFS(#REF!,#REF!,$E$2,#REF!,"&gt;="&amp;$B48,#REF!,"&lt;="&amp;$C48)</f>
        <v>#REF!</v>
      </c>
      <c r="E48" s="37" t="e">
        <f>SUMIFS(#REF!,#REF!,$E$2,#REF!,"&gt;="&amp;$B48,#REF!,"&lt;="&amp;$C48)</f>
        <v>#REF!</v>
      </c>
      <c r="F48" s="37" t="e">
        <f>SUMIFS(#REF!,#REF!,$E$2,#REF!,"&gt;="&amp;$B48,#REF!,"&lt;="&amp;$C48)</f>
        <v>#REF!</v>
      </c>
      <c r="G48" s="2" t="e">
        <f>SUMIFS(#REF!,#REF!,$E$2,#REF!,"&gt;="&amp;$B48,#REF!,"&lt;="&amp;$C48)</f>
        <v>#REF!</v>
      </c>
      <c r="H48" s="2" t="e">
        <f>SUMIFS(#REF!,#REF!,$E$2,#REF!,"&gt;="&amp;$B48,#REF!,"&lt;="&amp;$C48)</f>
        <v>#REF!</v>
      </c>
      <c r="I48" s="35" t="e">
        <f>SUMIFS(#REF!,#REF!,$E$2,#REF!,"&gt;="&amp;$B49,#REF!,"&lt;="&amp;$C49)</f>
        <v>#REF!</v>
      </c>
      <c r="J48" s="35" t="e">
        <f>SUM(Tableau23[[#This Row],[Poul Abattu]:[Poul Vifs]])-Tableau23[[#This Row],[Versement]]</f>
        <v>#REF!</v>
      </c>
      <c r="K48" s="35" t="e">
        <f>IF(ROW(K48)=7,Tableau23[[#This Row],[Reste]],K47+Tableau23[[#This Row],[Reste]])</f>
        <v>#REF!</v>
      </c>
    </row>
    <row r="49" spans="2:11" ht="21.75" customHeight="1" x14ac:dyDescent="0.25">
      <c r="B49" s="41">
        <v>42567</v>
      </c>
      <c r="C49" s="41">
        <v>42573</v>
      </c>
      <c r="D49" s="36" t="e">
        <f>SUMIFS(#REF!,#REF!,$E$2,#REF!,"&gt;="&amp;$B49,#REF!,"&lt;="&amp;$C49)</f>
        <v>#REF!</v>
      </c>
      <c r="E49" s="37" t="e">
        <f>SUMIFS(#REF!,#REF!,$E$2,#REF!,"&gt;="&amp;$B49,#REF!,"&lt;="&amp;$C49)</f>
        <v>#REF!</v>
      </c>
      <c r="F49" s="37" t="e">
        <f>SUMIFS(#REF!,#REF!,$E$2,#REF!,"&gt;="&amp;$B49,#REF!,"&lt;="&amp;$C49)</f>
        <v>#REF!</v>
      </c>
      <c r="G49" s="2" t="e">
        <f>SUMIFS(#REF!,#REF!,$E$2,#REF!,"&gt;="&amp;$B49,#REF!,"&lt;="&amp;$C49)</f>
        <v>#REF!</v>
      </c>
      <c r="H49" s="2" t="e">
        <f>SUMIFS(#REF!,#REF!,$E$2,#REF!,"&gt;="&amp;$B49,#REF!,"&lt;="&amp;$C49)</f>
        <v>#REF!</v>
      </c>
      <c r="I49" s="35" t="e">
        <f>SUMIFS(#REF!,#REF!,$E$2,#REF!,"&gt;="&amp;$B50,#REF!,"&lt;="&amp;$C50)</f>
        <v>#REF!</v>
      </c>
      <c r="J49" s="35" t="e">
        <f>SUM(Tableau23[[#This Row],[Poul Abattu]:[Poul Vifs]])-Tableau23[[#This Row],[Versement]]</f>
        <v>#REF!</v>
      </c>
      <c r="K49" s="35" t="e">
        <f>IF(ROW(K49)=7,Tableau23[[#This Row],[Reste]],K48+Tableau23[[#This Row],[Reste]])</f>
        <v>#REF!</v>
      </c>
    </row>
    <row r="50" spans="2:11" ht="21.75" customHeight="1" x14ac:dyDescent="0.25">
      <c r="B50" s="41">
        <v>42574</v>
      </c>
      <c r="C50" s="41">
        <v>42580</v>
      </c>
      <c r="D50" s="36" t="e">
        <f>SUMIFS(#REF!,#REF!,$E$2,#REF!,"&gt;="&amp;$B50,#REF!,"&lt;="&amp;$C50)</f>
        <v>#REF!</v>
      </c>
      <c r="E50" s="37" t="e">
        <f>SUMIFS(#REF!,#REF!,$E$2,#REF!,"&gt;="&amp;$B50,#REF!,"&lt;="&amp;$C50)</f>
        <v>#REF!</v>
      </c>
      <c r="F50" s="37" t="e">
        <f>SUMIFS(#REF!,#REF!,$E$2,#REF!,"&gt;="&amp;$B50,#REF!,"&lt;="&amp;$C50)</f>
        <v>#REF!</v>
      </c>
      <c r="G50" s="2" t="e">
        <f>SUMIFS(#REF!,#REF!,$E$2,#REF!,"&gt;="&amp;$B50,#REF!,"&lt;="&amp;$C50)</f>
        <v>#REF!</v>
      </c>
      <c r="H50" s="2" t="e">
        <f>SUMIFS(#REF!,#REF!,$E$2,#REF!,"&gt;="&amp;$B50,#REF!,"&lt;="&amp;$C50)</f>
        <v>#REF!</v>
      </c>
      <c r="I50" s="35" t="e">
        <f>SUMIFS(#REF!,#REF!,$E$2,#REF!,"&gt;="&amp;$B51,#REF!,"&lt;="&amp;$C51)</f>
        <v>#REF!</v>
      </c>
      <c r="J50" s="35" t="e">
        <f>SUM(Tableau23[[#This Row],[Poul Abattu]:[Poul Vifs]])-Tableau23[[#This Row],[Versement]]</f>
        <v>#REF!</v>
      </c>
      <c r="K50" s="35" t="e">
        <f>IF(ROW(K50)=7,Tableau23[[#This Row],[Reste]],K49+Tableau23[[#This Row],[Reste]])</f>
        <v>#REF!</v>
      </c>
    </row>
    <row r="51" spans="2:11" ht="21.75" customHeight="1" x14ac:dyDescent="0.25">
      <c r="B51" s="41">
        <v>42581</v>
      </c>
      <c r="C51" s="41">
        <v>42587</v>
      </c>
      <c r="D51" s="36" t="e">
        <f>SUMIFS(#REF!,#REF!,$E$2,#REF!,"&gt;="&amp;$B51,#REF!,"&lt;="&amp;$C51)</f>
        <v>#REF!</v>
      </c>
      <c r="E51" s="37" t="e">
        <f>SUMIFS(#REF!,#REF!,$E$2,#REF!,"&gt;="&amp;$B51,#REF!,"&lt;="&amp;$C51)</f>
        <v>#REF!</v>
      </c>
      <c r="F51" s="37" t="e">
        <f>SUMIFS(#REF!,#REF!,$E$2,#REF!,"&gt;="&amp;$B51,#REF!,"&lt;="&amp;$C51)</f>
        <v>#REF!</v>
      </c>
      <c r="G51" s="2" t="e">
        <f>SUMIFS(#REF!,#REF!,$E$2,#REF!,"&gt;="&amp;$B51,#REF!,"&lt;="&amp;$C51)</f>
        <v>#REF!</v>
      </c>
      <c r="H51" s="2" t="e">
        <f>SUMIFS(#REF!,#REF!,$E$2,#REF!,"&gt;="&amp;$B51,#REF!,"&lt;="&amp;$C51)</f>
        <v>#REF!</v>
      </c>
      <c r="I51" s="35" t="e">
        <f>SUMIFS(#REF!,#REF!,$E$2,#REF!,"&gt;="&amp;$B52,#REF!,"&lt;="&amp;$C52)</f>
        <v>#REF!</v>
      </c>
      <c r="J51" s="35" t="e">
        <f>SUM(Tableau23[[#This Row],[Poul Abattu]:[Poul Vifs]])-Tableau23[[#This Row],[Versement]]</f>
        <v>#REF!</v>
      </c>
      <c r="K51" s="35" t="e">
        <f>IF(ROW(K51)=7,Tableau23[[#This Row],[Reste]],K50+Tableau23[[#This Row],[Reste]])</f>
        <v>#REF!</v>
      </c>
    </row>
    <row r="52" spans="2:11" ht="21.75" customHeight="1" x14ac:dyDescent="0.25">
      <c r="B52" s="41">
        <v>42588</v>
      </c>
      <c r="C52" s="41">
        <v>42594</v>
      </c>
      <c r="D52" s="36" t="e">
        <f>SUMIFS(#REF!,#REF!,$E$2,#REF!,"&gt;="&amp;$B52,#REF!,"&lt;="&amp;$C52)</f>
        <v>#REF!</v>
      </c>
      <c r="E52" s="37" t="e">
        <f>SUMIFS(#REF!,#REF!,$E$2,#REF!,"&gt;="&amp;$B52,#REF!,"&lt;="&amp;$C52)</f>
        <v>#REF!</v>
      </c>
      <c r="F52" s="37" t="e">
        <f>SUMIFS(#REF!,#REF!,$E$2,#REF!,"&gt;="&amp;$B52,#REF!,"&lt;="&amp;$C52)</f>
        <v>#REF!</v>
      </c>
      <c r="G52" s="2" t="e">
        <f>SUMIFS(#REF!,#REF!,$E$2,#REF!,"&gt;="&amp;$B52,#REF!,"&lt;="&amp;$C52)</f>
        <v>#REF!</v>
      </c>
      <c r="H52" s="2" t="e">
        <f>SUMIFS(#REF!,#REF!,$E$2,#REF!,"&gt;="&amp;$B52,#REF!,"&lt;="&amp;$C52)</f>
        <v>#REF!</v>
      </c>
      <c r="I52" s="35" t="e">
        <f>SUMIFS(#REF!,#REF!,$E$2,#REF!,"&gt;="&amp;$B53,#REF!,"&lt;="&amp;$C53)</f>
        <v>#REF!</v>
      </c>
      <c r="J52" s="35" t="e">
        <f>SUM(Tableau23[[#This Row],[Poul Abattu]:[Poul Vifs]])-Tableau23[[#This Row],[Versement]]</f>
        <v>#REF!</v>
      </c>
      <c r="K52" s="35" t="e">
        <f>IF(ROW(K52)=7,Tableau23[[#This Row],[Reste]],K51+Tableau23[[#This Row],[Reste]])</f>
        <v>#REF!</v>
      </c>
    </row>
    <row r="53" spans="2:11" ht="21.75" customHeight="1" x14ac:dyDescent="0.25">
      <c r="B53" s="41">
        <v>42595</v>
      </c>
      <c r="C53" s="41">
        <v>42601</v>
      </c>
      <c r="D53" s="36" t="e">
        <f>SUMIFS(#REF!,#REF!,$E$2,#REF!,"&gt;="&amp;$B53,#REF!,"&lt;="&amp;$C53)</f>
        <v>#REF!</v>
      </c>
      <c r="E53" s="37" t="e">
        <f>SUMIFS(#REF!,#REF!,$E$2,#REF!,"&gt;="&amp;$B53,#REF!,"&lt;="&amp;$C53)</f>
        <v>#REF!</v>
      </c>
      <c r="F53" s="37" t="e">
        <f>SUMIFS(#REF!,#REF!,$E$2,#REF!,"&gt;="&amp;$B53,#REF!,"&lt;="&amp;$C53)</f>
        <v>#REF!</v>
      </c>
      <c r="G53" s="2" t="e">
        <f>SUMIFS(#REF!,#REF!,$E$2,#REF!,"&gt;="&amp;$B53,#REF!,"&lt;="&amp;$C53)</f>
        <v>#REF!</v>
      </c>
      <c r="H53" s="2" t="e">
        <f>SUMIFS(#REF!,#REF!,$E$2,#REF!,"&gt;="&amp;$B53,#REF!,"&lt;="&amp;$C53)</f>
        <v>#REF!</v>
      </c>
      <c r="I53" s="35" t="e">
        <f>SUMIFS(#REF!,#REF!,$E$2,#REF!,"&gt;="&amp;$B54,#REF!,"&lt;="&amp;$C54)</f>
        <v>#REF!</v>
      </c>
      <c r="J53" s="35" t="e">
        <f>SUM(Tableau23[[#This Row],[Poul Abattu]:[Poul Vifs]])-Tableau23[[#This Row],[Versement]]</f>
        <v>#REF!</v>
      </c>
      <c r="K53" s="35" t="e">
        <f>IF(ROW(K53)=7,Tableau23[[#This Row],[Reste]],K52+Tableau23[[#This Row],[Reste]])</f>
        <v>#REF!</v>
      </c>
    </row>
    <row r="54" spans="2:11" ht="21.75" customHeight="1" x14ac:dyDescent="0.25">
      <c r="B54" s="41">
        <v>42602</v>
      </c>
      <c r="C54" s="41">
        <v>42608</v>
      </c>
      <c r="D54" s="36" t="e">
        <f>SUMIFS(#REF!,#REF!,$E$2,#REF!,"&gt;="&amp;$B54,#REF!,"&lt;="&amp;$C54)</f>
        <v>#REF!</v>
      </c>
      <c r="E54" s="37" t="e">
        <f>SUMIFS(#REF!,#REF!,$E$2,#REF!,"&gt;="&amp;$B54,#REF!,"&lt;="&amp;$C54)</f>
        <v>#REF!</v>
      </c>
      <c r="F54" s="37" t="e">
        <f>SUMIFS(#REF!,#REF!,$E$2,#REF!,"&gt;="&amp;$B54,#REF!,"&lt;="&amp;$C54)</f>
        <v>#REF!</v>
      </c>
      <c r="G54" s="2" t="e">
        <f>SUMIFS(#REF!,#REF!,$E$2,#REF!,"&gt;="&amp;$B54,#REF!,"&lt;="&amp;$C54)</f>
        <v>#REF!</v>
      </c>
      <c r="H54" s="2" t="e">
        <f>SUMIFS(#REF!,#REF!,$E$2,#REF!,"&gt;="&amp;$B54,#REF!,"&lt;="&amp;$C54)</f>
        <v>#REF!</v>
      </c>
      <c r="I54" s="35" t="e">
        <f>SUMIFS(#REF!,#REF!,$E$2,#REF!,"&gt;="&amp;$B55,#REF!,"&lt;="&amp;$C55)</f>
        <v>#REF!</v>
      </c>
      <c r="J54" s="35" t="e">
        <f>SUM(Tableau23[[#This Row],[Poul Abattu]:[Poul Vifs]])-Tableau23[[#This Row],[Versement]]</f>
        <v>#REF!</v>
      </c>
      <c r="K54" s="35" t="e">
        <f>IF(ROW(K54)=7,Tableau23[[#This Row],[Reste]],K53+Tableau23[[#This Row],[Reste]])</f>
        <v>#REF!</v>
      </c>
    </row>
  </sheetData>
  <dataConsolidate/>
  <mergeCells count="6">
    <mergeCell ref="C2:D2"/>
    <mergeCell ref="C3:D3"/>
    <mergeCell ref="C4:D4"/>
    <mergeCell ref="E3:G3"/>
    <mergeCell ref="E4:G4"/>
    <mergeCell ref="E2:F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E2:F2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X1095"/>
  <sheetViews>
    <sheetView showZeros="0" zoomScaleNormal="100" workbookViewId="0">
      <selection activeCell="C9" sqref="C9"/>
    </sheetView>
  </sheetViews>
  <sheetFormatPr baseColWidth="10" defaultColWidth="11.42578125" defaultRowHeight="12.75" x14ac:dyDescent="0.2"/>
  <cols>
    <col min="1" max="1" width="5.7109375" style="7" customWidth="1"/>
    <col min="2" max="2" width="10.7109375" style="7" customWidth="1"/>
    <col min="3" max="3" width="11.42578125" style="7" customWidth="1"/>
    <col min="4" max="5" width="10" style="7" customWidth="1"/>
    <col min="6" max="6" width="10.7109375" style="7" customWidth="1"/>
    <col min="7" max="7" width="11.42578125" style="7"/>
    <col min="8" max="8" width="15" style="7" customWidth="1"/>
    <col min="9" max="9" width="10.7109375" style="7" customWidth="1"/>
    <col min="10" max="10" width="11.42578125" style="7"/>
    <col min="11" max="13" width="14.28515625" style="7" customWidth="1"/>
    <col min="14" max="14" width="15.7109375" style="7" hidden="1" customWidth="1"/>
    <col min="15" max="17" width="11.42578125" style="7" customWidth="1"/>
    <col min="18" max="18" width="11.42578125" style="7" hidden="1" customWidth="1"/>
    <col min="19" max="20" width="11.42578125" style="7" customWidth="1"/>
    <col min="21" max="21" width="14.5703125" style="7" customWidth="1"/>
    <col min="22" max="22" width="11.42578125" style="7" customWidth="1"/>
    <col min="23" max="23" width="15.7109375" style="7" customWidth="1"/>
    <col min="24" max="24" width="11.42578125" style="7" customWidth="1"/>
    <col min="25" max="26" width="14.28515625" style="7" customWidth="1"/>
    <col min="27" max="27" width="15" style="7" customWidth="1"/>
    <col min="28" max="28" width="11.42578125" style="7"/>
    <col min="29" max="29" width="11.42578125" style="7" customWidth="1"/>
    <col min="30" max="30" width="12.85546875" style="7" customWidth="1"/>
    <col min="31" max="16384" width="11.42578125" style="7"/>
  </cols>
  <sheetData>
    <row r="1" spans="2:24" ht="18.75" customHeight="1" x14ac:dyDescent="0.2"/>
    <row r="2" spans="2:24" ht="20.25" customHeight="1" x14ac:dyDescent="0.2">
      <c r="B2" s="80" t="s">
        <v>45</v>
      </c>
      <c r="C2" s="80"/>
    </row>
    <row r="3" spans="2:24" ht="20.25" customHeight="1" x14ac:dyDescent="0.2">
      <c r="C3" s="18"/>
      <c r="E3" s="63"/>
      <c r="F3" s="84" t="s">
        <v>5</v>
      </c>
      <c r="G3" s="84"/>
      <c r="J3" s="77" t="s">
        <v>50</v>
      </c>
      <c r="K3" s="77"/>
      <c r="L3" s="23" t="e">
        <f t="array" ref="L3">MAX((#REF!=FICHE!F4)*#REF!)</f>
        <v>#REF!</v>
      </c>
    </row>
    <row r="4" spans="2:24" ht="20.25" customHeight="1" x14ac:dyDescent="0.2">
      <c r="E4" s="64"/>
      <c r="F4" s="83" t="s">
        <v>26</v>
      </c>
      <c r="G4" s="83"/>
      <c r="J4" s="77" t="s">
        <v>46</v>
      </c>
      <c r="K4" s="77"/>
      <c r="L4" s="22" t="e">
        <f t="array" ref="L4">SUMIFS(#REF!,#REF!,FICHE!F4,#REF!,MAX((#REF!=FICHE!F4)*#REF!))</f>
        <v>#REF!</v>
      </c>
    </row>
    <row r="5" spans="2:24" ht="21" customHeight="1" x14ac:dyDescent="0.25">
      <c r="B5" s="8"/>
      <c r="I5" s="14"/>
      <c r="J5" s="14"/>
      <c r="K5" s="14"/>
      <c r="L5" s="14"/>
      <c r="M5" s="14"/>
      <c r="W5" s="1"/>
      <c r="X5" s="1"/>
    </row>
    <row r="6" spans="2:24" ht="21" customHeight="1" x14ac:dyDescent="0.25">
      <c r="B6" s="8"/>
      <c r="I6" s="14"/>
      <c r="J6" s="78" t="s">
        <v>51</v>
      </c>
      <c r="K6" s="79"/>
      <c r="L6" s="21" t="e">
        <f>SUMIFS(#REF!,#REF!,$F$4)</f>
        <v>#REF!</v>
      </c>
      <c r="M6" s="14"/>
      <c r="W6" s="1"/>
      <c r="X6" s="1"/>
    </row>
    <row r="7" spans="2:24" ht="21" customHeight="1" x14ac:dyDescent="0.25">
      <c r="B7" s="8"/>
      <c r="I7" s="14"/>
      <c r="J7" s="81" t="s">
        <v>43</v>
      </c>
      <c r="K7" s="82"/>
      <c r="L7" s="20" t="e">
        <f>SUM(Tableau33[Somme])-$L$6</f>
        <v>#REF!</v>
      </c>
      <c r="M7" s="14"/>
      <c r="W7" s="1"/>
      <c r="X7" s="1"/>
    </row>
    <row r="8" spans="2:24" ht="21" customHeight="1" x14ac:dyDescent="0.25">
      <c r="B8" s="8"/>
      <c r="I8" s="14"/>
      <c r="J8" s="14"/>
      <c r="K8" s="14"/>
      <c r="L8" s="14"/>
      <c r="M8" s="14"/>
      <c r="W8" s="1"/>
      <c r="X8" s="1"/>
    </row>
    <row r="9" spans="2:24" ht="22.5" customHeight="1" x14ac:dyDescent="0.2">
      <c r="B9" s="4" t="s">
        <v>8</v>
      </c>
      <c r="C9" s="4" t="s">
        <v>1</v>
      </c>
      <c r="D9" s="4" t="s">
        <v>32</v>
      </c>
      <c r="E9" s="4" t="s">
        <v>6</v>
      </c>
      <c r="F9" s="4" t="s">
        <v>12</v>
      </c>
      <c r="G9" s="4" t="s">
        <v>0</v>
      </c>
      <c r="H9" s="4" t="s">
        <v>14</v>
      </c>
      <c r="I9" s="4" t="s">
        <v>13</v>
      </c>
      <c r="J9" s="4" t="s">
        <v>35</v>
      </c>
      <c r="K9" s="4" t="s">
        <v>15</v>
      </c>
      <c r="L9" s="4" t="s">
        <v>48</v>
      </c>
      <c r="M9" s="4" t="s">
        <v>2</v>
      </c>
      <c r="N9" s="19" t="s">
        <v>44</v>
      </c>
      <c r="R9" s="65" t="s">
        <v>82</v>
      </c>
    </row>
    <row r="10" spans="2:24" ht="21" customHeight="1" x14ac:dyDescent="0.25">
      <c r="B10" s="15">
        <f>Tableau33[[#This Row],[Date]]</f>
        <v>42278</v>
      </c>
      <c r="C10" s="17">
        <v>42278</v>
      </c>
      <c r="D10" s="13" t="e">
        <f>IF(OR(Tableau33[[#This Row],[Poids Poul]]=0,Tableau33[[#This Row],[Nb Poul]]=0),"",Tableau33[[#This Row],[Poids Poul]]/Tableau33[[#This Row],[Nb Poul]])</f>
        <v>#REF!</v>
      </c>
      <c r="E10" s="9" t="e">
        <f>SUMIFS(#REF!,#REF!,$E$4,#REF!,$F$4)</f>
        <v>#REF!</v>
      </c>
      <c r="F10" s="10" t="e">
        <f>SUMIFS(#REF!,#REF!,Tableau33[[#This Row],[Date]],#REF!,$F$4)</f>
        <v>#REF!</v>
      </c>
      <c r="G10" s="11" t="e">
        <f>IF(Tableau33[[#This Row],[T.1]]=0,"",ROUND(Tableau33[[#This Row],[T.1]]/Tableau33[[#This Row],[Poids Poul]],0))</f>
        <v>#REF!</v>
      </c>
      <c r="H10" s="3" t="e">
        <f>SUMIFS(#REF!,#REF!,Tableau33[[#This Row],[Date]],#REF!,$F$4)</f>
        <v>#REF!</v>
      </c>
      <c r="I10" s="10" t="e">
        <f>SUMIFS(#REF!,#REF!,Tableau33[[#This Row],[Date]],#REF!,$F$4)</f>
        <v>#REF!</v>
      </c>
      <c r="J10" s="11" t="e">
        <f>IF(Tableau33[[#This Row],[T.2]]=0,"",ROUND(Tableau33[[#This Row],[T.2]]/Tableau33[[#This Row],[Poids Abats]],0))</f>
        <v>#REF!</v>
      </c>
      <c r="K10" s="3" t="e">
        <f>SUMIFS(#REF!,#REF!,Tableau33[[#This Row],[Date]],#REF!,$F$4)</f>
        <v>#REF!</v>
      </c>
      <c r="L10" s="12" t="e">
        <f>SUM(Tableau33[[#This Row],[T.1]],Tableau33[[#This Row],[T.2]])</f>
        <v>#REF!</v>
      </c>
      <c r="M10" s="11" t="e">
        <f>IF(SUMIFS(Tableau33[Somme],Tableau33[Date],"&lt;="&amp;Tableau33[[#This Row],[Date]])&lt;=$L$6,"Réglé",$L$6-SUMIFS(Tableau33[Somme],Tableau33[Date],"&lt;="&amp;Tableau33[[#This Row],[Date]]))</f>
        <v>#REF!</v>
      </c>
      <c r="N10" s="16" t="e">
        <f>SUMIFS(Tableau33[Somme],Tableau33[Date],"&lt;="&amp;Tableau33[[#This Row],[Date]])</f>
        <v>#REF!</v>
      </c>
      <c r="P10" s="6"/>
      <c r="Q10" s="6"/>
      <c r="R10" s="65" t="s">
        <v>74</v>
      </c>
      <c r="S10" s="6"/>
      <c r="U10"/>
      <c r="V10" s="6"/>
      <c r="W10" s="6"/>
      <c r="X10" s="5"/>
    </row>
    <row r="11" spans="2:24" ht="21" customHeight="1" x14ac:dyDescent="0.2">
      <c r="B11" s="15">
        <f>Tableau33[[#This Row],[Date]]</f>
        <v>42279</v>
      </c>
      <c r="C11" s="17">
        <v>42279</v>
      </c>
      <c r="D11" s="13" t="e">
        <f>IF(OR(Tableau33[[#This Row],[Poids Poul]]=0,Tableau33[[#This Row],[Nb Poul]]=0),"",Tableau33[[#This Row],[Poids Poul]]/Tableau33[[#This Row],[Nb Poul]])</f>
        <v>#REF!</v>
      </c>
      <c r="E11" s="9" t="e">
        <f>SUMIFS(#REF!,#REF!,$E$4,#REF!,$F$4)</f>
        <v>#REF!</v>
      </c>
      <c r="F11" s="10" t="e">
        <f>SUMIFS(#REF!,#REF!,Tableau33[[#This Row],[Date]],#REF!,$F$4)</f>
        <v>#REF!</v>
      </c>
      <c r="G11" s="11" t="e">
        <f>IF(Tableau33[[#This Row],[T.1]]=0,"",ROUND(Tableau33[[#This Row],[T.1]]/Tableau33[[#This Row],[Poids Poul]],0))</f>
        <v>#REF!</v>
      </c>
      <c r="H11" s="3" t="e">
        <f>SUMIFS(#REF!,#REF!,Tableau33[[#This Row],[Date]],#REF!,$F$4)</f>
        <v>#REF!</v>
      </c>
      <c r="I11" s="10" t="e">
        <f>SUMIFS(#REF!,#REF!,Tableau33[[#This Row],[Date]],#REF!,$F$4)</f>
        <v>#REF!</v>
      </c>
      <c r="J11" s="11" t="e">
        <f>IF(Tableau33[[#This Row],[T.2]]=0,"",ROUND(Tableau33[[#This Row],[T.2]]/Tableau33[[#This Row],[Poids Abats]],0))</f>
        <v>#REF!</v>
      </c>
      <c r="K11" s="3" t="e">
        <f>SUMIFS(#REF!,#REF!,Tableau33[[#This Row],[Date]],#REF!,$F$4)</f>
        <v>#REF!</v>
      </c>
      <c r="L11" s="12" t="e">
        <f>SUM(Tableau33[[#This Row],[T.1]],Tableau33[[#This Row],[T.2]])</f>
        <v>#REF!</v>
      </c>
      <c r="M11" s="11" t="e">
        <f>IF(SUMIFS(Tableau33[Somme],Tableau33[Date],"&lt;="&amp;Tableau33[[#This Row],[Date]])&lt;=$L$6,"Réglé",$L$6-SUMIFS(Tableau33[Somme],Tableau33[Date],"&lt;="&amp;Tableau33[[#This Row],[Date]]))</f>
        <v>#REF!</v>
      </c>
      <c r="N11" s="16" t="e">
        <f>SUMIFS(Tableau33[Somme],Tableau33[Date],"&lt;="&amp;Tableau33[[#This Row],[Date]])</f>
        <v>#REF!</v>
      </c>
      <c r="P11" s="6"/>
      <c r="Q11" s="6"/>
      <c r="R11" s="65" t="s">
        <v>70</v>
      </c>
      <c r="S11" s="6"/>
      <c r="V11" s="6"/>
      <c r="W11" s="6"/>
      <c r="X11" s="5"/>
    </row>
    <row r="12" spans="2:24" ht="21" customHeight="1" x14ac:dyDescent="0.2">
      <c r="B12" s="15">
        <f>Tableau33[[#This Row],[Date]]</f>
        <v>42280</v>
      </c>
      <c r="C12" s="17">
        <v>42280</v>
      </c>
      <c r="D12" s="13" t="e">
        <f>IF(OR(Tableau33[[#This Row],[Poids Poul]]=0,Tableau33[[#This Row],[Nb Poul]]=0),"",Tableau33[[#This Row],[Poids Poul]]/Tableau33[[#This Row],[Nb Poul]])</f>
        <v>#REF!</v>
      </c>
      <c r="E12" s="9" t="e">
        <f>SUMIFS(#REF!,#REF!,$E$4,#REF!,$F$4)</f>
        <v>#REF!</v>
      </c>
      <c r="F12" s="10" t="e">
        <f>SUMIFS(#REF!,#REF!,Tableau33[[#This Row],[Date]],#REF!,$F$4)</f>
        <v>#REF!</v>
      </c>
      <c r="G12" s="11" t="e">
        <f>IF(Tableau33[[#This Row],[T.1]]=0,"",ROUND(Tableau33[[#This Row],[T.1]]/Tableau33[[#This Row],[Poids Poul]],0))</f>
        <v>#REF!</v>
      </c>
      <c r="H12" s="3" t="e">
        <f>SUMIFS(#REF!,#REF!,Tableau33[[#This Row],[Date]],#REF!,$F$4)</f>
        <v>#REF!</v>
      </c>
      <c r="I12" s="10" t="e">
        <f>SUMIFS(#REF!,#REF!,Tableau33[[#This Row],[Date]],#REF!,$F$4)</f>
        <v>#REF!</v>
      </c>
      <c r="J12" s="11" t="e">
        <f>IF(Tableau33[[#This Row],[T.2]]=0,"",ROUND(Tableau33[[#This Row],[T.2]]/Tableau33[[#This Row],[Poids Abats]],0))</f>
        <v>#REF!</v>
      </c>
      <c r="K12" s="3" t="e">
        <f>SUMIFS(#REF!,#REF!,Tableau33[[#This Row],[Date]],#REF!,$F$4)</f>
        <v>#REF!</v>
      </c>
      <c r="L12" s="12" t="e">
        <f>SUM(Tableau33[[#This Row],[T.1]],Tableau33[[#This Row],[T.2]])</f>
        <v>#REF!</v>
      </c>
      <c r="M12" s="11" t="e">
        <f>IF(SUMIFS(Tableau33[Somme],Tableau33[Date],"&lt;="&amp;Tableau33[[#This Row],[Date]])&lt;=$L$6,"Réglé",$L$6-SUMIFS(Tableau33[Somme],Tableau33[Date],"&lt;="&amp;Tableau33[[#This Row],[Date]]))</f>
        <v>#REF!</v>
      </c>
      <c r="N12" s="16" t="e">
        <f>SUMIFS(Tableau33[Somme],Tableau33[Date],"&lt;="&amp;Tableau33[[#This Row],[Date]])</f>
        <v>#REF!</v>
      </c>
      <c r="P12" s="6"/>
      <c r="Q12" s="6"/>
      <c r="R12" s="65" t="s">
        <v>33</v>
      </c>
      <c r="S12" s="6"/>
      <c r="T12" s="6"/>
      <c r="V12" s="6"/>
      <c r="W12" s="6"/>
      <c r="X12" s="5"/>
    </row>
    <row r="13" spans="2:24" ht="21" customHeight="1" x14ac:dyDescent="0.2">
      <c r="B13" s="15">
        <f>Tableau33[[#This Row],[Date]]</f>
        <v>42281</v>
      </c>
      <c r="C13" s="17">
        <v>42281</v>
      </c>
      <c r="D13" s="13" t="e">
        <f>IF(OR(Tableau33[[#This Row],[Poids Poul]]=0,Tableau33[[#This Row],[Nb Poul]]=0),"",Tableau33[[#This Row],[Poids Poul]]/Tableau33[[#This Row],[Nb Poul]])</f>
        <v>#REF!</v>
      </c>
      <c r="E13" s="9" t="e">
        <f>SUMIFS(#REF!,#REF!,$E$4,#REF!,$F$4)</f>
        <v>#REF!</v>
      </c>
      <c r="F13" s="10" t="e">
        <f>SUMIFS(#REF!,#REF!,Tableau33[[#This Row],[Date]],#REF!,$F$4)</f>
        <v>#REF!</v>
      </c>
      <c r="G13" s="11" t="e">
        <f>IF(Tableau33[[#This Row],[T.1]]=0,"",ROUND(Tableau33[[#This Row],[T.1]]/Tableau33[[#This Row],[Poids Poul]],0))</f>
        <v>#REF!</v>
      </c>
      <c r="H13" s="3" t="e">
        <f>SUMIFS(#REF!,#REF!,Tableau33[[#This Row],[Date]],#REF!,$F$4)</f>
        <v>#REF!</v>
      </c>
      <c r="I13" s="10" t="e">
        <f>SUMIFS(#REF!,#REF!,Tableau33[[#This Row],[Date]],#REF!,$F$4)</f>
        <v>#REF!</v>
      </c>
      <c r="J13" s="11" t="e">
        <f>IF(Tableau33[[#This Row],[T.2]]=0,"",ROUND(Tableau33[[#This Row],[T.2]]/Tableau33[[#This Row],[Poids Abats]],0))</f>
        <v>#REF!</v>
      </c>
      <c r="K13" s="3" t="e">
        <f>SUMIFS(#REF!,#REF!,Tableau33[[#This Row],[Date]],#REF!,$F$4)</f>
        <v>#REF!</v>
      </c>
      <c r="L13" s="12" t="e">
        <f>SUM(Tableau33[[#This Row],[T.1]],Tableau33[[#This Row],[T.2]])</f>
        <v>#REF!</v>
      </c>
      <c r="M13" s="11" t="e">
        <f>IF(SUMIFS(Tableau33[Somme],Tableau33[Date],"&lt;="&amp;Tableau33[[#This Row],[Date]])&lt;=$L$6,"Réglé",$L$6-SUMIFS(Tableau33[Somme],Tableau33[Date],"&lt;="&amp;Tableau33[[#This Row],[Date]]))</f>
        <v>#REF!</v>
      </c>
      <c r="N13" s="16" t="e">
        <f>SUMIFS(Tableau33[Somme],Tableau33[Date],"&lt;="&amp;Tableau33[[#This Row],[Date]])</f>
        <v>#REF!</v>
      </c>
      <c r="P13" s="6"/>
      <c r="Q13" s="6"/>
      <c r="R13" s="65" t="s">
        <v>72</v>
      </c>
      <c r="S13" s="6"/>
      <c r="T13" s="6"/>
      <c r="V13" s="6"/>
      <c r="W13" s="6"/>
      <c r="X13" s="5"/>
    </row>
    <row r="14" spans="2:24" ht="21" customHeight="1" x14ac:dyDescent="0.2">
      <c r="B14" s="15">
        <f>Tableau33[[#This Row],[Date]]</f>
        <v>42282</v>
      </c>
      <c r="C14" s="17">
        <v>42282</v>
      </c>
      <c r="D14" s="13" t="e">
        <f>IF(OR(Tableau33[[#This Row],[Poids Poul]]=0,Tableau33[[#This Row],[Nb Poul]]=0),"",Tableau33[[#This Row],[Poids Poul]]/Tableau33[[#This Row],[Nb Poul]])</f>
        <v>#REF!</v>
      </c>
      <c r="E14" s="9" t="e">
        <f>SUMIFS(#REF!,#REF!,$E$4,#REF!,$F$4)</f>
        <v>#REF!</v>
      </c>
      <c r="F14" s="10" t="e">
        <f>SUMIFS(#REF!,#REF!,Tableau33[[#This Row],[Date]],#REF!,$F$4)</f>
        <v>#REF!</v>
      </c>
      <c r="G14" s="11" t="e">
        <f>IF(Tableau33[[#This Row],[T.1]]=0,"",ROUND(Tableau33[[#This Row],[T.1]]/Tableau33[[#This Row],[Poids Poul]],0))</f>
        <v>#REF!</v>
      </c>
      <c r="H14" s="3" t="e">
        <f>SUMIFS(#REF!,#REF!,Tableau33[[#This Row],[Date]],#REF!,$F$4)</f>
        <v>#REF!</v>
      </c>
      <c r="I14" s="10" t="e">
        <f>SUMIFS(#REF!,#REF!,Tableau33[[#This Row],[Date]],#REF!,$F$4)</f>
        <v>#REF!</v>
      </c>
      <c r="J14" s="11" t="e">
        <f>IF(Tableau33[[#This Row],[T.2]]=0,"",ROUND(Tableau33[[#This Row],[T.2]]/Tableau33[[#This Row],[Poids Abats]],0))</f>
        <v>#REF!</v>
      </c>
      <c r="K14" s="3" t="e">
        <f>SUMIFS(#REF!,#REF!,Tableau33[[#This Row],[Date]],#REF!,$F$4)</f>
        <v>#REF!</v>
      </c>
      <c r="L14" s="12" t="e">
        <f>SUM(Tableau33[[#This Row],[T.1]],Tableau33[[#This Row],[T.2]])</f>
        <v>#REF!</v>
      </c>
      <c r="M14" s="11" t="e">
        <f>IF(SUMIFS(Tableau33[Somme],Tableau33[Date],"&lt;="&amp;Tableau33[[#This Row],[Date]])&lt;=$L$6,"Réglé",$L$6-SUMIFS(Tableau33[Somme],Tableau33[Date],"&lt;="&amp;Tableau33[[#This Row],[Date]]))</f>
        <v>#REF!</v>
      </c>
      <c r="N14" s="16" t="e">
        <f>SUMIFS(Tableau33[Somme],Tableau33[Date],"&lt;="&amp;Tableau33[[#This Row],[Date]])</f>
        <v>#REF!</v>
      </c>
      <c r="P14" s="6"/>
      <c r="Q14" s="6"/>
      <c r="R14" s="65" t="s">
        <v>67</v>
      </c>
      <c r="S14" s="6"/>
      <c r="T14" s="6"/>
      <c r="V14" s="6"/>
      <c r="W14" s="6"/>
      <c r="X14" s="5"/>
    </row>
    <row r="15" spans="2:24" ht="21" customHeight="1" x14ac:dyDescent="0.2">
      <c r="B15" s="15">
        <f>Tableau33[[#This Row],[Date]]</f>
        <v>42283</v>
      </c>
      <c r="C15" s="17">
        <v>42283</v>
      </c>
      <c r="D15" s="13" t="e">
        <f>IF(OR(Tableau33[[#This Row],[Poids Poul]]=0,Tableau33[[#This Row],[Nb Poul]]=0),"",Tableau33[[#This Row],[Poids Poul]]/Tableau33[[#This Row],[Nb Poul]])</f>
        <v>#REF!</v>
      </c>
      <c r="E15" s="9" t="e">
        <f>SUMIFS(#REF!,#REF!,$E$4,#REF!,$F$4)</f>
        <v>#REF!</v>
      </c>
      <c r="F15" s="10" t="e">
        <f>SUMIFS(#REF!,#REF!,Tableau33[[#This Row],[Date]],#REF!,$F$4)</f>
        <v>#REF!</v>
      </c>
      <c r="G15" s="11" t="e">
        <f>IF(Tableau33[[#This Row],[T.1]]=0,"",ROUND(Tableau33[[#This Row],[T.1]]/Tableau33[[#This Row],[Poids Poul]],0))</f>
        <v>#REF!</v>
      </c>
      <c r="H15" s="3" t="e">
        <f>SUMIFS(#REF!,#REF!,Tableau33[[#This Row],[Date]],#REF!,$F$4)</f>
        <v>#REF!</v>
      </c>
      <c r="I15" s="10" t="e">
        <f>SUMIFS(#REF!,#REF!,Tableau33[[#This Row],[Date]],#REF!,$F$4)</f>
        <v>#REF!</v>
      </c>
      <c r="J15" s="11" t="e">
        <f>IF(Tableau33[[#This Row],[T.2]]=0,"",ROUND(Tableau33[[#This Row],[T.2]]/Tableau33[[#This Row],[Poids Abats]],0))</f>
        <v>#REF!</v>
      </c>
      <c r="K15" s="3" t="e">
        <f>SUMIFS(#REF!,#REF!,Tableau33[[#This Row],[Date]],#REF!,$F$4)</f>
        <v>#REF!</v>
      </c>
      <c r="L15" s="12" t="e">
        <f>SUM(Tableau33[[#This Row],[T.1]],Tableau33[[#This Row],[T.2]])</f>
        <v>#REF!</v>
      </c>
      <c r="M15" s="11" t="e">
        <f>IF(SUMIFS(Tableau33[Somme],Tableau33[Date],"&lt;="&amp;Tableau33[[#This Row],[Date]])&lt;=$L$6,"Réglé",$L$6-SUMIFS(Tableau33[Somme],Tableau33[Date],"&lt;="&amp;Tableau33[[#This Row],[Date]]))</f>
        <v>#REF!</v>
      </c>
      <c r="N15" s="16" t="e">
        <f>SUMIFS(Tableau33[Somme],Tableau33[Date],"&lt;="&amp;Tableau33[[#This Row],[Date]])</f>
        <v>#REF!</v>
      </c>
      <c r="P15" s="6"/>
      <c r="Q15" s="6"/>
      <c r="R15" s="65" t="s">
        <v>60</v>
      </c>
      <c r="S15" s="6"/>
      <c r="T15" s="6"/>
      <c r="V15" s="6"/>
      <c r="W15" s="6"/>
      <c r="X15" s="5"/>
    </row>
    <row r="16" spans="2:24" ht="21" customHeight="1" x14ac:dyDescent="0.2">
      <c r="B16" s="15">
        <f>Tableau33[[#This Row],[Date]]</f>
        <v>42284</v>
      </c>
      <c r="C16" s="17">
        <v>42284</v>
      </c>
      <c r="D16" s="13" t="e">
        <f>IF(OR(Tableau33[[#This Row],[Poids Poul]]=0,Tableau33[[#This Row],[Nb Poul]]=0),"",Tableau33[[#This Row],[Poids Poul]]/Tableau33[[#This Row],[Nb Poul]])</f>
        <v>#REF!</v>
      </c>
      <c r="E16" s="9" t="e">
        <f>SUMIFS(#REF!,#REF!,$E$4,#REF!,$F$4)</f>
        <v>#REF!</v>
      </c>
      <c r="F16" s="10" t="e">
        <f>SUMIFS(#REF!,#REF!,Tableau33[[#This Row],[Date]],#REF!,$F$4)</f>
        <v>#REF!</v>
      </c>
      <c r="G16" s="11" t="e">
        <f>IF(Tableau33[[#This Row],[T.1]]=0,"",ROUND(Tableau33[[#This Row],[T.1]]/Tableau33[[#This Row],[Poids Poul]],0))</f>
        <v>#REF!</v>
      </c>
      <c r="H16" s="3" t="e">
        <f>SUMIFS(#REF!,#REF!,Tableau33[[#This Row],[Date]],#REF!,$F$4)</f>
        <v>#REF!</v>
      </c>
      <c r="I16" s="10" t="e">
        <f>SUMIFS(#REF!,#REF!,Tableau33[[#This Row],[Date]],#REF!,$F$4)</f>
        <v>#REF!</v>
      </c>
      <c r="J16" s="11" t="e">
        <f>IF(Tableau33[[#This Row],[T.2]]=0,"",ROUND(Tableau33[[#This Row],[T.2]]/Tableau33[[#This Row],[Poids Abats]],0))</f>
        <v>#REF!</v>
      </c>
      <c r="K16" s="3" t="e">
        <f>SUMIFS(#REF!,#REF!,Tableau33[[#This Row],[Date]],#REF!,$F$4)</f>
        <v>#REF!</v>
      </c>
      <c r="L16" s="12" t="e">
        <f>SUM(Tableau33[[#This Row],[T.1]],Tableau33[[#This Row],[T.2]])</f>
        <v>#REF!</v>
      </c>
      <c r="M16" s="11" t="e">
        <f>IF(SUMIFS(Tableau33[Somme],Tableau33[Date],"&lt;="&amp;Tableau33[[#This Row],[Date]])&lt;=$L$6,"Réglé",$L$6-SUMIFS(Tableau33[Somme],Tableau33[Date],"&lt;="&amp;Tableau33[[#This Row],[Date]]))</f>
        <v>#REF!</v>
      </c>
      <c r="N16" s="16" t="e">
        <f>SUMIFS(Tableau33[Somme],Tableau33[Date],"&lt;="&amp;Tableau33[[#This Row],[Date]])</f>
        <v>#REF!</v>
      </c>
      <c r="P16" s="6"/>
      <c r="Q16" s="6"/>
      <c r="R16" s="65" t="s">
        <v>10</v>
      </c>
      <c r="S16" s="6"/>
      <c r="T16" s="6"/>
      <c r="V16" s="6"/>
      <c r="W16" s="6"/>
      <c r="X16" s="5"/>
    </row>
    <row r="17" spans="2:24" ht="21" customHeight="1" x14ac:dyDescent="0.2">
      <c r="B17" s="15">
        <f>Tableau33[[#This Row],[Date]]</f>
        <v>42285</v>
      </c>
      <c r="C17" s="17">
        <v>42285</v>
      </c>
      <c r="D17" s="13" t="e">
        <f>IF(OR(Tableau33[[#This Row],[Poids Poul]]=0,Tableau33[[#This Row],[Nb Poul]]=0),"",Tableau33[[#This Row],[Poids Poul]]/Tableau33[[#This Row],[Nb Poul]])</f>
        <v>#REF!</v>
      </c>
      <c r="E17" s="9" t="e">
        <f>SUMIFS(#REF!,#REF!,$E$4,#REF!,$F$4)</f>
        <v>#REF!</v>
      </c>
      <c r="F17" s="10" t="e">
        <f>SUMIFS(#REF!,#REF!,Tableau33[[#This Row],[Date]],#REF!,$F$4)</f>
        <v>#REF!</v>
      </c>
      <c r="G17" s="11" t="e">
        <f>IF(Tableau33[[#This Row],[T.1]]=0,"",ROUND(Tableau33[[#This Row],[T.1]]/Tableau33[[#This Row],[Poids Poul]],0))</f>
        <v>#REF!</v>
      </c>
      <c r="H17" s="3" t="e">
        <f>SUMIFS(#REF!,#REF!,Tableau33[[#This Row],[Date]],#REF!,$F$4)</f>
        <v>#REF!</v>
      </c>
      <c r="I17" s="10" t="e">
        <f>SUMIFS(#REF!,#REF!,Tableau33[[#This Row],[Date]],#REF!,$F$4)</f>
        <v>#REF!</v>
      </c>
      <c r="J17" s="11" t="e">
        <f>IF(Tableau33[[#This Row],[T.2]]=0,"",ROUND(Tableau33[[#This Row],[T.2]]/Tableau33[[#This Row],[Poids Abats]],0))</f>
        <v>#REF!</v>
      </c>
      <c r="K17" s="3" t="e">
        <f>SUMIFS(#REF!,#REF!,Tableau33[[#This Row],[Date]],#REF!,$F$4)</f>
        <v>#REF!</v>
      </c>
      <c r="L17" s="12" t="e">
        <f>SUM(Tableau33[[#This Row],[T.1]],Tableau33[[#This Row],[T.2]])</f>
        <v>#REF!</v>
      </c>
      <c r="M17" s="11" t="e">
        <f>IF(SUMIFS(Tableau33[Somme],Tableau33[Date],"&lt;="&amp;Tableau33[[#This Row],[Date]])&lt;=$L$6,"Réglé",$L$6-SUMIFS(Tableau33[Somme],Tableau33[Date],"&lt;="&amp;Tableau33[[#This Row],[Date]]))</f>
        <v>#REF!</v>
      </c>
      <c r="N17" s="16" t="e">
        <f>SUMIFS(Tableau33[Somme],Tableau33[Date],"&lt;="&amp;Tableau33[[#This Row],[Date]])</f>
        <v>#REF!</v>
      </c>
      <c r="P17" s="6"/>
      <c r="Q17" s="6"/>
      <c r="R17" s="65" t="s">
        <v>19</v>
      </c>
      <c r="S17" s="6"/>
      <c r="T17" s="6"/>
      <c r="V17" s="6"/>
      <c r="W17" s="6"/>
      <c r="X17" s="5"/>
    </row>
    <row r="18" spans="2:24" ht="21" customHeight="1" x14ac:dyDescent="0.2">
      <c r="B18" s="15">
        <f>Tableau33[[#This Row],[Date]]</f>
        <v>42286</v>
      </c>
      <c r="C18" s="17">
        <v>42286</v>
      </c>
      <c r="D18" s="13" t="e">
        <f>IF(OR(Tableau33[[#This Row],[Poids Poul]]=0,Tableau33[[#This Row],[Nb Poul]]=0),"",Tableau33[[#This Row],[Poids Poul]]/Tableau33[[#This Row],[Nb Poul]])</f>
        <v>#REF!</v>
      </c>
      <c r="E18" s="9" t="e">
        <f>SUMIFS(#REF!,#REF!,$E$4,#REF!,$F$4)</f>
        <v>#REF!</v>
      </c>
      <c r="F18" s="10" t="e">
        <f>SUMIFS(#REF!,#REF!,Tableau33[[#This Row],[Date]],#REF!,$F$4)</f>
        <v>#REF!</v>
      </c>
      <c r="G18" s="11" t="e">
        <f>IF(Tableau33[[#This Row],[T.1]]=0,"",ROUND(Tableau33[[#This Row],[T.1]]/Tableau33[[#This Row],[Poids Poul]],0))</f>
        <v>#REF!</v>
      </c>
      <c r="H18" s="3" t="e">
        <f>SUMIFS(#REF!,#REF!,Tableau33[[#This Row],[Date]],#REF!,$F$4)</f>
        <v>#REF!</v>
      </c>
      <c r="I18" s="10" t="e">
        <f>SUMIFS(#REF!,#REF!,Tableau33[[#This Row],[Date]],#REF!,$F$4)</f>
        <v>#REF!</v>
      </c>
      <c r="J18" s="11" t="e">
        <f>IF(Tableau33[[#This Row],[T.2]]=0,"",ROUND(Tableau33[[#This Row],[T.2]]/Tableau33[[#This Row],[Poids Abats]],0))</f>
        <v>#REF!</v>
      </c>
      <c r="K18" s="3" t="e">
        <f>SUMIFS(#REF!,#REF!,Tableau33[[#This Row],[Date]],#REF!,$F$4)</f>
        <v>#REF!</v>
      </c>
      <c r="L18" s="12" t="e">
        <f>SUM(Tableau33[[#This Row],[T.1]],Tableau33[[#This Row],[T.2]])</f>
        <v>#REF!</v>
      </c>
      <c r="M18" s="11" t="e">
        <f>IF(SUMIFS(Tableau33[Somme],Tableau33[Date],"&lt;="&amp;Tableau33[[#This Row],[Date]])&lt;=$L$6,"Réglé",$L$6-SUMIFS(Tableau33[Somme],Tableau33[Date],"&lt;="&amp;Tableau33[[#This Row],[Date]]))</f>
        <v>#REF!</v>
      </c>
      <c r="N18" s="16" t="e">
        <f>SUMIFS(Tableau33[Somme],Tableau33[Date],"&lt;="&amp;Tableau33[[#This Row],[Date]])</f>
        <v>#REF!</v>
      </c>
      <c r="P18" s="6"/>
      <c r="Q18" s="6"/>
      <c r="R18" s="65" t="s">
        <v>87</v>
      </c>
      <c r="S18" s="6"/>
      <c r="T18" s="6"/>
      <c r="V18" s="6"/>
      <c r="W18" s="6"/>
      <c r="X18" s="5"/>
    </row>
    <row r="19" spans="2:24" ht="21" customHeight="1" x14ac:dyDescent="0.2">
      <c r="B19" s="15">
        <f>Tableau33[[#This Row],[Date]]</f>
        <v>42287</v>
      </c>
      <c r="C19" s="17">
        <v>42287</v>
      </c>
      <c r="D19" s="13" t="e">
        <f>IF(OR(Tableau33[[#This Row],[Poids Poul]]=0,Tableau33[[#This Row],[Nb Poul]]=0),"",Tableau33[[#This Row],[Poids Poul]]/Tableau33[[#This Row],[Nb Poul]])</f>
        <v>#REF!</v>
      </c>
      <c r="E19" s="9" t="e">
        <f>SUMIFS(#REF!,#REF!,$E$4,#REF!,$F$4)</f>
        <v>#REF!</v>
      </c>
      <c r="F19" s="10" t="e">
        <f>SUMIFS(#REF!,#REF!,Tableau33[[#This Row],[Date]],#REF!,$F$4)</f>
        <v>#REF!</v>
      </c>
      <c r="G19" s="11" t="e">
        <f>IF(Tableau33[[#This Row],[T.1]]=0,"",ROUND(Tableau33[[#This Row],[T.1]]/Tableau33[[#This Row],[Poids Poul]],0))</f>
        <v>#REF!</v>
      </c>
      <c r="H19" s="3" t="e">
        <f>SUMIFS(#REF!,#REF!,Tableau33[[#This Row],[Date]],#REF!,$F$4)</f>
        <v>#REF!</v>
      </c>
      <c r="I19" s="10" t="e">
        <f>SUMIFS(#REF!,#REF!,Tableau33[[#This Row],[Date]],#REF!,$F$4)</f>
        <v>#REF!</v>
      </c>
      <c r="J19" s="11" t="e">
        <f>IF(Tableau33[[#This Row],[T.2]]=0,"",ROUND(Tableau33[[#This Row],[T.2]]/Tableau33[[#This Row],[Poids Abats]],0))</f>
        <v>#REF!</v>
      </c>
      <c r="K19" s="3" t="e">
        <f>SUMIFS(#REF!,#REF!,Tableau33[[#This Row],[Date]],#REF!,$F$4)</f>
        <v>#REF!</v>
      </c>
      <c r="L19" s="12" t="e">
        <f>SUM(Tableau33[[#This Row],[T.1]],Tableau33[[#This Row],[T.2]])</f>
        <v>#REF!</v>
      </c>
      <c r="M19" s="11" t="e">
        <f>IF(SUMIFS(Tableau33[Somme],Tableau33[Date],"&lt;="&amp;Tableau33[[#This Row],[Date]])&lt;=$L$6,"Réglé",$L$6-SUMIFS(Tableau33[Somme],Tableau33[Date],"&lt;="&amp;Tableau33[[#This Row],[Date]]))</f>
        <v>#REF!</v>
      </c>
      <c r="N19" s="16" t="e">
        <f>SUMIFS(Tableau33[Somme],Tableau33[Date],"&lt;="&amp;Tableau33[[#This Row],[Date]])</f>
        <v>#REF!</v>
      </c>
      <c r="P19" s="6"/>
      <c r="Q19" s="6"/>
      <c r="R19" s="65" t="s">
        <v>64</v>
      </c>
      <c r="S19" s="6"/>
      <c r="T19" s="6"/>
      <c r="V19" s="6"/>
      <c r="W19" s="6"/>
      <c r="X19" s="5"/>
    </row>
    <row r="20" spans="2:24" ht="21" customHeight="1" x14ac:dyDescent="0.2">
      <c r="B20" s="15">
        <f>Tableau33[[#This Row],[Date]]</f>
        <v>42288</v>
      </c>
      <c r="C20" s="17">
        <v>42288</v>
      </c>
      <c r="D20" s="13" t="e">
        <f>IF(OR(Tableau33[[#This Row],[Poids Poul]]=0,Tableau33[[#This Row],[Nb Poul]]=0),"",Tableau33[[#This Row],[Poids Poul]]/Tableau33[[#This Row],[Nb Poul]])</f>
        <v>#REF!</v>
      </c>
      <c r="E20" s="9" t="e">
        <f>SUMIFS(#REF!,#REF!,$E$4,#REF!,$F$4)</f>
        <v>#REF!</v>
      </c>
      <c r="F20" s="10" t="e">
        <f>SUMIFS(#REF!,#REF!,Tableau33[[#This Row],[Date]],#REF!,$F$4)</f>
        <v>#REF!</v>
      </c>
      <c r="G20" s="11" t="e">
        <f>IF(Tableau33[[#This Row],[T.1]]=0,"",ROUND(Tableau33[[#This Row],[T.1]]/Tableau33[[#This Row],[Poids Poul]],0))</f>
        <v>#REF!</v>
      </c>
      <c r="H20" s="3" t="e">
        <f>SUMIFS(#REF!,#REF!,Tableau33[[#This Row],[Date]],#REF!,$F$4)</f>
        <v>#REF!</v>
      </c>
      <c r="I20" s="10" t="e">
        <f>SUMIFS(#REF!,#REF!,Tableau33[[#This Row],[Date]],#REF!,$F$4)</f>
        <v>#REF!</v>
      </c>
      <c r="J20" s="11" t="e">
        <f>IF(Tableau33[[#This Row],[T.2]]=0,"",ROUND(Tableau33[[#This Row],[T.2]]/Tableau33[[#This Row],[Poids Abats]],0))</f>
        <v>#REF!</v>
      </c>
      <c r="K20" s="3" t="e">
        <f>SUMIFS(#REF!,#REF!,Tableau33[[#This Row],[Date]],#REF!,$F$4)</f>
        <v>#REF!</v>
      </c>
      <c r="L20" s="12" t="e">
        <f>SUM(Tableau33[[#This Row],[T.1]],Tableau33[[#This Row],[T.2]])</f>
        <v>#REF!</v>
      </c>
      <c r="M20" s="11" t="e">
        <f>IF(SUMIFS(Tableau33[Somme],Tableau33[Date],"&lt;="&amp;Tableau33[[#This Row],[Date]])&lt;=$L$6,"Réglé",$L$6-SUMIFS(Tableau33[Somme],Tableau33[Date],"&lt;="&amp;Tableau33[[#This Row],[Date]]))</f>
        <v>#REF!</v>
      </c>
      <c r="N20" s="16" t="e">
        <f>SUMIFS(Tableau33[Somme],Tableau33[Date],"&lt;="&amp;Tableau33[[#This Row],[Date]])</f>
        <v>#REF!</v>
      </c>
      <c r="P20" s="6"/>
      <c r="Q20" s="6"/>
      <c r="R20" s="65" t="s">
        <v>78</v>
      </c>
      <c r="S20" s="6"/>
      <c r="T20" s="6"/>
      <c r="V20" s="6"/>
      <c r="W20" s="6"/>
      <c r="X20" s="5"/>
    </row>
    <row r="21" spans="2:24" ht="21" customHeight="1" x14ac:dyDescent="0.2">
      <c r="B21" s="15">
        <f>Tableau33[[#This Row],[Date]]</f>
        <v>42289</v>
      </c>
      <c r="C21" s="17">
        <v>42289</v>
      </c>
      <c r="D21" s="13" t="e">
        <f>IF(OR(Tableau33[[#This Row],[Poids Poul]]=0,Tableau33[[#This Row],[Nb Poul]]=0),"",Tableau33[[#This Row],[Poids Poul]]/Tableau33[[#This Row],[Nb Poul]])</f>
        <v>#REF!</v>
      </c>
      <c r="E21" s="9" t="e">
        <f>SUMIFS(#REF!,#REF!,$E$4,#REF!,$F$4)</f>
        <v>#REF!</v>
      </c>
      <c r="F21" s="10" t="e">
        <f>SUMIFS(#REF!,#REF!,Tableau33[[#This Row],[Date]],#REF!,$F$4)</f>
        <v>#REF!</v>
      </c>
      <c r="G21" s="11" t="e">
        <f>IF(Tableau33[[#This Row],[T.1]]=0,"",ROUND(Tableau33[[#This Row],[T.1]]/Tableau33[[#This Row],[Poids Poul]],0))</f>
        <v>#REF!</v>
      </c>
      <c r="H21" s="3" t="e">
        <f>SUMIFS(#REF!,#REF!,Tableau33[[#This Row],[Date]],#REF!,$F$4)</f>
        <v>#REF!</v>
      </c>
      <c r="I21" s="10" t="e">
        <f>SUMIFS(#REF!,#REF!,Tableau33[[#This Row],[Date]],#REF!,$F$4)</f>
        <v>#REF!</v>
      </c>
      <c r="J21" s="11" t="e">
        <f>IF(Tableau33[[#This Row],[T.2]]=0,"",ROUND(Tableau33[[#This Row],[T.2]]/Tableau33[[#This Row],[Poids Abats]],0))</f>
        <v>#REF!</v>
      </c>
      <c r="K21" s="3" t="e">
        <f>SUMIFS(#REF!,#REF!,Tableau33[[#This Row],[Date]],#REF!,$F$4)</f>
        <v>#REF!</v>
      </c>
      <c r="L21" s="12" t="e">
        <f>SUM(Tableau33[[#This Row],[T.1]],Tableau33[[#This Row],[T.2]])</f>
        <v>#REF!</v>
      </c>
      <c r="M21" s="11" t="e">
        <f>IF(SUMIFS(Tableau33[Somme],Tableau33[Date],"&lt;="&amp;Tableau33[[#This Row],[Date]])&lt;=$L$6,"Réglé",$L$6-SUMIFS(Tableau33[Somme],Tableau33[Date],"&lt;="&amp;Tableau33[[#This Row],[Date]]))</f>
        <v>#REF!</v>
      </c>
      <c r="N21" s="16" t="e">
        <f>SUMIFS(Tableau33[Somme],Tableau33[Date],"&lt;="&amp;Tableau33[[#This Row],[Date]])</f>
        <v>#REF!</v>
      </c>
      <c r="P21" s="6"/>
      <c r="Q21" s="6"/>
      <c r="R21" s="65" t="s">
        <v>81</v>
      </c>
      <c r="S21" s="6"/>
      <c r="T21" s="6"/>
      <c r="V21" s="6"/>
      <c r="W21" s="6"/>
      <c r="X21" s="5"/>
    </row>
    <row r="22" spans="2:24" ht="21" customHeight="1" x14ac:dyDescent="0.2">
      <c r="B22" s="15">
        <f>Tableau33[[#This Row],[Date]]</f>
        <v>42290</v>
      </c>
      <c r="C22" s="17">
        <v>42290</v>
      </c>
      <c r="D22" s="13" t="e">
        <f>IF(OR(Tableau33[[#This Row],[Poids Poul]]=0,Tableau33[[#This Row],[Nb Poul]]=0),"",Tableau33[[#This Row],[Poids Poul]]/Tableau33[[#This Row],[Nb Poul]])</f>
        <v>#REF!</v>
      </c>
      <c r="E22" s="9" t="e">
        <f>SUMIFS(#REF!,#REF!,$E$4,#REF!,$F$4)</f>
        <v>#REF!</v>
      </c>
      <c r="F22" s="10" t="e">
        <f>SUMIFS(#REF!,#REF!,Tableau33[[#This Row],[Date]],#REF!,$F$4)</f>
        <v>#REF!</v>
      </c>
      <c r="G22" s="11" t="e">
        <f>IF(Tableau33[[#This Row],[T.1]]=0,"",ROUND(Tableau33[[#This Row],[T.1]]/Tableau33[[#This Row],[Poids Poul]],0))</f>
        <v>#REF!</v>
      </c>
      <c r="H22" s="3" t="e">
        <f>SUMIFS(#REF!,#REF!,Tableau33[[#This Row],[Date]],#REF!,$F$4)</f>
        <v>#REF!</v>
      </c>
      <c r="I22" s="10" t="e">
        <f>SUMIFS(#REF!,#REF!,Tableau33[[#This Row],[Date]],#REF!,$F$4)</f>
        <v>#REF!</v>
      </c>
      <c r="J22" s="11" t="e">
        <f>IF(Tableau33[[#This Row],[T.2]]=0,"",ROUND(Tableau33[[#This Row],[T.2]]/Tableau33[[#This Row],[Poids Abats]],0))</f>
        <v>#REF!</v>
      </c>
      <c r="K22" s="3" t="e">
        <f>SUMIFS(#REF!,#REF!,Tableau33[[#This Row],[Date]],#REF!,$F$4)</f>
        <v>#REF!</v>
      </c>
      <c r="L22" s="12" t="e">
        <f>SUM(Tableau33[[#This Row],[T.1]],Tableau33[[#This Row],[T.2]])</f>
        <v>#REF!</v>
      </c>
      <c r="M22" s="11" t="e">
        <f>IF(SUMIFS(Tableau33[Somme],Tableau33[Date],"&lt;="&amp;Tableau33[[#This Row],[Date]])&lt;=$L$6,"Réglé",$L$6-SUMIFS(Tableau33[Somme],Tableau33[Date],"&lt;="&amp;Tableau33[[#This Row],[Date]]))</f>
        <v>#REF!</v>
      </c>
      <c r="N22" s="16" t="e">
        <f>SUMIFS(Tableau33[Somme],Tableau33[Date],"&lt;="&amp;Tableau33[[#This Row],[Date]])</f>
        <v>#REF!</v>
      </c>
      <c r="P22" s="6"/>
      <c r="Q22" s="6"/>
      <c r="R22" s="65" t="s">
        <v>71</v>
      </c>
      <c r="S22" s="6"/>
      <c r="T22" s="6"/>
      <c r="V22" s="6"/>
      <c r="W22" s="6"/>
      <c r="X22" s="5"/>
    </row>
    <row r="23" spans="2:24" ht="21" customHeight="1" x14ac:dyDescent="0.2">
      <c r="B23" s="15">
        <f>Tableau33[[#This Row],[Date]]</f>
        <v>42291</v>
      </c>
      <c r="C23" s="17">
        <v>42291</v>
      </c>
      <c r="D23" s="13" t="e">
        <f>IF(OR(Tableau33[[#This Row],[Poids Poul]]=0,Tableau33[[#This Row],[Nb Poul]]=0),"",Tableau33[[#This Row],[Poids Poul]]/Tableau33[[#This Row],[Nb Poul]])</f>
        <v>#REF!</v>
      </c>
      <c r="E23" s="9" t="e">
        <f>SUMIFS(#REF!,#REF!,$E$4,#REF!,$F$4)</f>
        <v>#REF!</v>
      </c>
      <c r="F23" s="10" t="e">
        <f>SUMIFS(#REF!,#REF!,Tableau33[[#This Row],[Date]],#REF!,$F$4)</f>
        <v>#REF!</v>
      </c>
      <c r="G23" s="11" t="e">
        <f>IF(Tableau33[[#This Row],[T.1]]=0,"",ROUND(Tableau33[[#This Row],[T.1]]/Tableau33[[#This Row],[Poids Poul]],0))</f>
        <v>#REF!</v>
      </c>
      <c r="H23" s="3" t="e">
        <f>SUMIFS(#REF!,#REF!,Tableau33[[#This Row],[Date]],#REF!,$F$4)</f>
        <v>#REF!</v>
      </c>
      <c r="I23" s="10" t="e">
        <f>SUMIFS(#REF!,#REF!,Tableau33[[#This Row],[Date]],#REF!,$F$4)</f>
        <v>#REF!</v>
      </c>
      <c r="J23" s="11" t="e">
        <f>IF(Tableau33[[#This Row],[T.2]]=0,"",ROUND(Tableau33[[#This Row],[T.2]]/Tableau33[[#This Row],[Poids Abats]],0))</f>
        <v>#REF!</v>
      </c>
      <c r="K23" s="3" t="e">
        <f>SUMIFS(#REF!,#REF!,Tableau33[[#This Row],[Date]],#REF!,$F$4)</f>
        <v>#REF!</v>
      </c>
      <c r="L23" s="12" t="e">
        <f>SUM(Tableau33[[#This Row],[T.1]],Tableau33[[#This Row],[T.2]])</f>
        <v>#REF!</v>
      </c>
      <c r="M23" s="11" t="e">
        <f>IF(SUMIFS(Tableau33[Somme],Tableau33[Date],"&lt;="&amp;Tableau33[[#This Row],[Date]])&lt;=$L$6,"Réglé",$L$6-SUMIFS(Tableau33[Somme],Tableau33[Date],"&lt;="&amp;Tableau33[[#This Row],[Date]]))</f>
        <v>#REF!</v>
      </c>
      <c r="N23" s="16" t="e">
        <f>SUMIFS(Tableau33[Somme],Tableau33[Date],"&lt;="&amp;Tableau33[[#This Row],[Date]])</f>
        <v>#REF!</v>
      </c>
      <c r="P23" s="6"/>
      <c r="Q23" s="6"/>
      <c r="R23" s="65" t="s">
        <v>83</v>
      </c>
      <c r="S23" s="6"/>
      <c r="T23" s="6"/>
      <c r="V23" s="6"/>
      <c r="W23" s="6"/>
      <c r="X23" s="5"/>
    </row>
    <row r="24" spans="2:24" ht="21" customHeight="1" x14ac:dyDescent="0.2">
      <c r="B24" s="15">
        <f>Tableau33[[#This Row],[Date]]</f>
        <v>42292</v>
      </c>
      <c r="C24" s="17">
        <v>42292</v>
      </c>
      <c r="D24" s="13" t="e">
        <f>IF(OR(Tableau33[[#This Row],[Poids Poul]]=0,Tableau33[[#This Row],[Nb Poul]]=0),"",Tableau33[[#This Row],[Poids Poul]]/Tableau33[[#This Row],[Nb Poul]])</f>
        <v>#REF!</v>
      </c>
      <c r="E24" s="9" t="e">
        <f>SUMIFS(#REF!,#REF!,$E$4,#REF!,$F$4)</f>
        <v>#REF!</v>
      </c>
      <c r="F24" s="10" t="e">
        <f>SUMIFS(#REF!,#REF!,Tableau33[[#This Row],[Date]],#REF!,$F$4)</f>
        <v>#REF!</v>
      </c>
      <c r="G24" s="11" t="e">
        <f>IF(Tableau33[[#This Row],[T.1]]=0,"",ROUND(Tableau33[[#This Row],[T.1]]/Tableau33[[#This Row],[Poids Poul]],0))</f>
        <v>#REF!</v>
      </c>
      <c r="H24" s="3" t="e">
        <f>SUMIFS(#REF!,#REF!,Tableau33[[#This Row],[Date]],#REF!,$F$4)</f>
        <v>#REF!</v>
      </c>
      <c r="I24" s="10" t="e">
        <f>SUMIFS(#REF!,#REF!,Tableau33[[#This Row],[Date]],#REF!,$F$4)</f>
        <v>#REF!</v>
      </c>
      <c r="J24" s="11" t="e">
        <f>IF(Tableau33[[#This Row],[T.2]]=0,"",ROUND(Tableau33[[#This Row],[T.2]]/Tableau33[[#This Row],[Poids Abats]],0))</f>
        <v>#REF!</v>
      </c>
      <c r="K24" s="3" t="e">
        <f>SUMIFS(#REF!,#REF!,Tableau33[[#This Row],[Date]],#REF!,$F$4)</f>
        <v>#REF!</v>
      </c>
      <c r="L24" s="12" t="e">
        <f>SUM(Tableau33[[#This Row],[T.1]],Tableau33[[#This Row],[T.2]])</f>
        <v>#REF!</v>
      </c>
      <c r="M24" s="11" t="e">
        <f>IF(SUMIFS(Tableau33[Somme],Tableau33[Date],"&lt;="&amp;Tableau33[[#This Row],[Date]])&lt;=$L$6,"Réglé",$L$6-SUMIFS(Tableau33[Somme],Tableau33[Date],"&lt;="&amp;Tableau33[[#This Row],[Date]]))</f>
        <v>#REF!</v>
      </c>
      <c r="N24" s="16" t="e">
        <f>SUMIFS(Tableau33[Somme],Tableau33[Date],"&lt;="&amp;Tableau33[[#This Row],[Date]])</f>
        <v>#REF!</v>
      </c>
      <c r="P24" s="6"/>
      <c r="Q24" s="6"/>
      <c r="R24" s="65" t="s">
        <v>26</v>
      </c>
      <c r="S24" s="6"/>
      <c r="T24" s="6"/>
      <c r="V24" s="6"/>
      <c r="W24" s="6"/>
      <c r="X24" s="5"/>
    </row>
    <row r="25" spans="2:24" ht="21" customHeight="1" x14ac:dyDescent="0.2">
      <c r="B25" s="15">
        <f>Tableau33[[#This Row],[Date]]</f>
        <v>42293</v>
      </c>
      <c r="C25" s="17">
        <v>42293</v>
      </c>
      <c r="D25" s="13" t="e">
        <f>IF(OR(Tableau33[[#This Row],[Poids Poul]]=0,Tableau33[[#This Row],[Nb Poul]]=0),"",Tableau33[[#This Row],[Poids Poul]]/Tableau33[[#This Row],[Nb Poul]])</f>
        <v>#REF!</v>
      </c>
      <c r="E25" s="9" t="e">
        <f>SUMIFS(#REF!,#REF!,$E$4,#REF!,$F$4)</f>
        <v>#REF!</v>
      </c>
      <c r="F25" s="10" t="e">
        <f>SUMIFS(#REF!,#REF!,Tableau33[[#This Row],[Date]],#REF!,$F$4)</f>
        <v>#REF!</v>
      </c>
      <c r="G25" s="11" t="e">
        <f>IF(Tableau33[[#This Row],[T.1]]=0,"",ROUND(Tableau33[[#This Row],[T.1]]/Tableau33[[#This Row],[Poids Poul]],0))</f>
        <v>#REF!</v>
      </c>
      <c r="H25" s="3" t="e">
        <f>SUMIFS(#REF!,#REF!,Tableau33[[#This Row],[Date]],#REF!,$F$4)</f>
        <v>#REF!</v>
      </c>
      <c r="I25" s="10" t="e">
        <f>SUMIFS(#REF!,#REF!,Tableau33[[#This Row],[Date]],#REF!,$F$4)</f>
        <v>#REF!</v>
      </c>
      <c r="J25" s="11" t="e">
        <f>IF(Tableau33[[#This Row],[T.2]]=0,"",ROUND(Tableau33[[#This Row],[T.2]]/Tableau33[[#This Row],[Poids Abats]],0))</f>
        <v>#REF!</v>
      </c>
      <c r="K25" s="3" t="e">
        <f>SUMIFS(#REF!,#REF!,Tableau33[[#This Row],[Date]],#REF!,$F$4)</f>
        <v>#REF!</v>
      </c>
      <c r="L25" s="12" t="e">
        <f>SUM(Tableau33[[#This Row],[T.1]],Tableau33[[#This Row],[T.2]])</f>
        <v>#REF!</v>
      </c>
      <c r="M25" s="11" t="e">
        <f>IF(SUMIFS(Tableau33[Somme],Tableau33[Date],"&lt;="&amp;Tableau33[[#This Row],[Date]])&lt;=$L$6,"Réglé",$L$6-SUMIFS(Tableau33[Somme],Tableau33[Date],"&lt;="&amp;Tableau33[[#This Row],[Date]]))</f>
        <v>#REF!</v>
      </c>
      <c r="N25" s="16" t="e">
        <f>SUMIFS(Tableau33[Somme],Tableau33[Date],"&lt;="&amp;Tableau33[[#This Row],[Date]])</f>
        <v>#REF!</v>
      </c>
      <c r="P25" s="6"/>
      <c r="Q25" s="6"/>
      <c r="R25" s="65" t="s">
        <v>61</v>
      </c>
      <c r="S25" s="6"/>
      <c r="T25" s="6"/>
      <c r="V25" s="6"/>
      <c r="W25" s="6"/>
      <c r="X25" s="5"/>
    </row>
    <row r="26" spans="2:24" ht="21" customHeight="1" x14ac:dyDescent="0.2">
      <c r="B26" s="15">
        <f>Tableau33[[#This Row],[Date]]</f>
        <v>42294</v>
      </c>
      <c r="C26" s="17">
        <v>42294</v>
      </c>
      <c r="D26" s="13" t="e">
        <f>IF(OR(Tableau33[[#This Row],[Poids Poul]]=0,Tableau33[[#This Row],[Nb Poul]]=0),"",Tableau33[[#This Row],[Poids Poul]]/Tableau33[[#This Row],[Nb Poul]])</f>
        <v>#REF!</v>
      </c>
      <c r="E26" s="9" t="e">
        <f>SUMIFS(#REF!,#REF!,$E$4,#REF!,$F$4)</f>
        <v>#REF!</v>
      </c>
      <c r="F26" s="10" t="e">
        <f>SUMIFS(#REF!,#REF!,Tableau33[[#This Row],[Date]],#REF!,$F$4)</f>
        <v>#REF!</v>
      </c>
      <c r="G26" s="11" t="e">
        <f>IF(Tableau33[[#This Row],[T.1]]=0,"",ROUND(Tableau33[[#This Row],[T.1]]/Tableau33[[#This Row],[Poids Poul]],0))</f>
        <v>#REF!</v>
      </c>
      <c r="H26" s="3" t="e">
        <f>SUMIFS(#REF!,#REF!,Tableau33[[#This Row],[Date]],#REF!,$F$4)</f>
        <v>#REF!</v>
      </c>
      <c r="I26" s="10" t="e">
        <f>SUMIFS(#REF!,#REF!,Tableau33[[#This Row],[Date]],#REF!,$F$4)</f>
        <v>#REF!</v>
      </c>
      <c r="J26" s="11" t="e">
        <f>IF(Tableau33[[#This Row],[T.2]]=0,"",ROUND(Tableau33[[#This Row],[T.2]]/Tableau33[[#This Row],[Poids Abats]],0))</f>
        <v>#REF!</v>
      </c>
      <c r="K26" s="3" t="e">
        <f>SUMIFS(#REF!,#REF!,Tableau33[[#This Row],[Date]],#REF!,$F$4)</f>
        <v>#REF!</v>
      </c>
      <c r="L26" s="12" t="e">
        <f>SUM(Tableau33[[#This Row],[T.1]],Tableau33[[#This Row],[T.2]])</f>
        <v>#REF!</v>
      </c>
      <c r="M26" s="11" t="e">
        <f>IF(SUMIFS(Tableau33[Somme],Tableau33[Date],"&lt;="&amp;Tableau33[[#This Row],[Date]])&lt;=$L$6,"Réglé",$L$6-SUMIFS(Tableau33[Somme],Tableau33[Date],"&lt;="&amp;Tableau33[[#This Row],[Date]]))</f>
        <v>#REF!</v>
      </c>
      <c r="N26" s="16" t="e">
        <f>SUMIFS(Tableau33[Somme],Tableau33[Date],"&lt;="&amp;Tableau33[[#This Row],[Date]])</f>
        <v>#REF!</v>
      </c>
      <c r="P26" s="6"/>
      <c r="Q26" s="6"/>
      <c r="R26" s="65" t="s">
        <v>84</v>
      </c>
      <c r="S26" s="6"/>
      <c r="T26" s="6"/>
      <c r="V26" s="6"/>
      <c r="W26" s="6"/>
      <c r="X26" s="5"/>
    </row>
    <row r="27" spans="2:24" ht="21" customHeight="1" x14ac:dyDescent="0.2">
      <c r="B27" s="15">
        <f>Tableau33[[#This Row],[Date]]</f>
        <v>42295</v>
      </c>
      <c r="C27" s="17">
        <v>42295</v>
      </c>
      <c r="D27" s="13" t="e">
        <f>IF(OR(Tableau33[[#This Row],[Poids Poul]]=0,Tableau33[[#This Row],[Nb Poul]]=0),"",Tableau33[[#This Row],[Poids Poul]]/Tableau33[[#This Row],[Nb Poul]])</f>
        <v>#REF!</v>
      </c>
      <c r="E27" s="9" t="e">
        <f>SUMIFS(#REF!,#REF!,$E$4,#REF!,$F$4)</f>
        <v>#REF!</v>
      </c>
      <c r="F27" s="10" t="e">
        <f>SUMIFS(#REF!,#REF!,Tableau33[[#This Row],[Date]],#REF!,$F$4)</f>
        <v>#REF!</v>
      </c>
      <c r="G27" s="11" t="e">
        <f>IF(Tableau33[[#This Row],[T.1]]=0,"",ROUND(Tableau33[[#This Row],[T.1]]/Tableau33[[#This Row],[Poids Poul]],0))</f>
        <v>#REF!</v>
      </c>
      <c r="H27" s="3" t="e">
        <f>SUMIFS(#REF!,#REF!,Tableau33[[#This Row],[Date]],#REF!,$F$4)</f>
        <v>#REF!</v>
      </c>
      <c r="I27" s="10" t="e">
        <f>SUMIFS(#REF!,#REF!,Tableau33[[#This Row],[Date]],#REF!,$F$4)</f>
        <v>#REF!</v>
      </c>
      <c r="J27" s="11" t="e">
        <f>IF(Tableau33[[#This Row],[T.2]]=0,"",ROUND(Tableau33[[#This Row],[T.2]]/Tableau33[[#This Row],[Poids Abats]],0))</f>
        <v>#REF!</v>
      </c>
      <c r="K27" s="3" t="e">
        <f>SUMIFS(#REF!,#REF!,Tableau33[[#This Row],[Date]],#REF!,$F$4)</f>
        <v>#REF!</v>
      </c>
      <c r="L27" s="12" t="e">
        <f>SUM(Tableau33[[#This Row],[T.1]],Tableau33[[#This Row],[T.2]])</f>
        <v>#REF!</v>
      </c>
      <c r="M27" s="11" t="e">
        <f>IF(SUMIFS(Tableau33[Somme],Tableau33[Date],"&lt;="&amp;Tableau33[[#This Row],[Date]])&lt;=$L$6,"Réglé",$L$6-SUMIFS(Tableau33[Somme],Tableau33[Date],"&lt;="&amp;Tableau33[[#This Row],[Date]]))</f>
        <v>#REF!</v>
      </c>
      <c r="N27" s="16" t="e">
        <f>SUMIFS(Tableau33[Somme],Tableau33[Date],"&lt;="&amp;Tableau33[[#This Row],[Date]])</f>
        <v>#REF!</v>
      </c>
      <c r="P27" s="6"/>
      <c r="Q27" s="6"/>
      <c r="R27" s="65" t="s">
        <v>91</v>
      </c>
      <c r="S27" s="6"/>
      <c r="T27" s="6"/>
      <c r="V27" s="6"/>
      <c r="W27" s="6"/>
      <c r="X27" s="5"/>
    </row>
    <row r="28" spans="2:24" ht="21" customHeight="1" x14ac:dyDescent="0.2">
      <c r="B28" s="15">
        <f>Tableau33[[#This Row],[Date]]</f>
        <v>42296</v>
      </c>
      <c r="C28" s="17">
        <v>42296</v>
      </c>
      <c r="D28" s="13" t="e">
        <f>IF(OR(Tableau33[[#This Row],[Poids Poul]]=0,Tableau33[[#This Row],[Nb Poul]]=0),"",Tableau33[[#This Row],[Poids Poul]]/Tableau33[[#This Row],[Nb Poul]])</f>
        <v>#REF!</v>
      </c>
      <c r="E28" s="9" t="e">
        <f>SUMIFS(#REF!,#REF!,$E$4,#REF!,$F$4)</f>
        <v>#REF!</v>
      </c>
      <c r="F28" s="10" t="e">
        <f>SUMIFS(#REF!,#REF!,Tableau33[[#This Row],[Date]],#REF!,$F$4)</f>
        <v>#REF!</v>
      </c>
      <c r="G28" s="11" t="e">
        <f>IF(Tableau33[[#This Row],[T.1]]=0,"",ROUND(Tableau33[[#This Row],[T.1]]/Tableau33[[#This Row],[Poids Poul]],0))</f>
        <v>#REF!</v>
      </c>
      <c r="H28" s="3" t="e">
        <f>SUMIFS(#REF!,#REF!,Tableau33[[#This Row],[Date]],#REF!,$F$4)</f>
        <v>#REF!</v>
      </c>
      <c r="I28" s="10" t="e">
        <f>SUMIFS(#REF!,#REF!,Tableau33[[#This Row],[Date]],#REF!,$F$4)</f>
        <v>#REF!</v>
      </c>
      <c r="J28" s="11" t="e">
        <f>IF(Tableau33[[#This Row],[T.2]]=0,"",ROUND(Tableau33[[#This Row],[T.2]]/Tableau33[[#This Row],[Poids Abats]],0))</f>
        <v>#REF!</v>
      </c>
      <c r="K28" s="3" t="e">
        <f>SUMIFS(#REF!,#REF!,Tableau33[[#This Row],[Date]],#REF!,$F$4)</f>
        <v>#REF!</v>
      </c>
      <c r="L28" s="12" t="e">
        <f>SUM(Tableau33[[#This Row],[T.1]],Tableau33[[#This Row],[T.2]])</f>
        <v>#REF!</v>
      </c>
      <c r="M28" s="11" t="e">
        <f>IF(SUMIFS(Tableau33[Somme],Tableau33[Date],"&lt;="&amp;Tableau33[[#This Row],[Date]])&lt;=$L$6,"Réglé",$L$6-SUMIFS(Tableau33[Somme],Tableau33[Date],"&lt;="&amp;Tableau33[[#This Row],[Date]]))</f>
        <v>#REF!</v>
      </c>
      <c r="N28" s="16" t="e">
        <f>SUMIFS(Tableau33[Somme],Tableau33[Date],"&lt;="&amp;Tableau33[[#This Row],[Date]])</f>
        <v>#REF!</v>
      </c>
      <c r="P28" s="6"/>
      <c r="Q28" s="6"/>
      <c r="R28" s="65" t="s">
        <v>89</v>
      </c>
      <c r="S28" s="6"/>
      <c r="T28" s="6"/>
      <c r="V28" s="6"/>
      <c r="W28" s="6"/>
      <c r="X28" s="5"/>
    </row>
    <row r="29" spans="2:24" ht="21" customHeight="1" x14ac:dyDescent="0.2">
      <c r="B29" s="15">
        <f>Tableau33[[#This Row],[Date]]</f>
        <v>42297</v>
      </c>
      <c r="C29" s="17">
        <v>42297</v>
      </c>
      <c r="D29" s="13" t="e">
        <f>IF(OR(Tableau33[[#This Row],[Poids Poul]]=0,Tableau33[[#This Row],[Nb Poul]]=0),"",Tableau33[[#This Row],[Poids Poul]]/Tableau33[[#This Row],[Nb Poul]])</f>
        <v>#REF!</v>
      </c>
      <c r="E29" s="9" t="e">
        <f>SUMIFS(#REF!,#REF!,$E$4,#REF!,$F$4)</f>
        <v>#REF!</v>
      </c>
      <c r="F29" s="10" t="e">
        <f>SUMIFS(#REF!,#REF!,Tableau33[[#This Row],[Date]],#REF!,$F$4)</f>
        <v>#REF!</v>
      </c>
      <c r="G29" s="11" t="e">
        <f>IF(Tableau33[[#This Row],[T.1]]=0,"",ROUND(Tableau33[[#This Row],[T.1]]/Tableau33[[#This Row],[Poids Poul]],0))</f>
        <v>#REF!</v>
      </c>
      <c r="H29" s="3" t="e">
        <f>SUMIFS(#REF!,#REF!,Tableau33[[#This Row],[Date]],#REF!,$F$4)</f>
        <v>#REF!</v>
      </c>
      <c r="I29" s="10" t="e">
        <f>SUMIFS(#REF!,#REF!,Tableau33[[#This Row],[Date]],#REF!,$F$4)</f>
        <v>#REF!</v>
      </c>
      <c r="J29" s="11" t="e">
        <f>IF(Tableau33[[#This Row],[T.2]]=0,"",ROUND(Tableau33[[#This Row],[T.2]]/Tableau33[[#This Row],[Poids Abats]],0))</f>
        <v>#REF!</v>
      </c>
      <c r="K29" s="3" t="e">
        <f>SUMIFS(#REF!,#REF!,Tableau33[[#This Row],[Date]],#REF!,$F$4)</f>
        <v>#REF!</v>
      </c>
      <c r="L29" s="12" t="e">
        <f>SUM(Tableau33[[#This Row],[T.1]],Tableau33[[#This Row],[T.2]])</f>
        <v>#REF!</v>
      </c>
      <c r="M29" s="11" t="e">
        <f>IF(SUMIFS(Tableau33[Somme],Tableau33[Date],"&lt;="&amp;Tableau33[[#This Row],[Date]])&lt;=$L$6,"Réglé",$L$6-SUMIFS(Tableau33[Somme],Tableau33[Date],"&lt;="&amp;Tableau33[[#This Row],[Date]]))</f>
        <v>#REF!</v>
      </c>
      <c r="N29" s="16" t="e">
        <f>SUMIFS(Tableau33[Somme],Tableau33[Date],"&lt;="&amp;Tableau33[[#This Row],[Date]])</f>
        <v>#REF!</v>
      </c>
      <c r="P29" s="6"/>
      <c r="Q29" s="6"/>
      <c r="R29" s="65" t="s">
        <v>18</v>
      </c>
      <c r="S29" s="6"/>
      <c r="T29" s="6"/>
      <c r="V29" s="6"/>
      <c r="W29" s="6"/>
      <c r="X29" s="5"/>
    </row>
    <row r="30" spans="2:24" ht="21" customHeight="1" x14ac:dyDescent="0.2">
      <c r="B30" s="15">
        <f>Tableau33[[#This Row],[Date]]</f>
        <v>42298</v>
      </c>
      <c r="C30" s="17">
        <v>42298</v>
      </c>
      <c r="D30" s="13" t="e">
        <f>IF(OR(Tableau33[[#This Row],[Poids Poul]]=0,Tableau33[[#This Row],[Nb Poul]]=0),"",Tableau33[[#This Row],[Poids Poul]]/Tableau33[[#This Row],[Nb Poul]])</f>
        <v>#REF!</v>
      </c>
      <c r="E30" s="9" t="e">
        <f>SUMIFS(#REF!,#REF!,$E$4,#REF!,$F$4)</f>
        <v>#REF!</v>
      </c>
      <c r="F30" s="10" t="e">
        <f>SUMIFS(#REF!,#REF!,Tableau33[[#This Row],[Date]],#REF!,$F$4)</f>
        <v>#REF!</v>
      </c>
      <c r="G30" s="11" t="e">
        <f>IF(Tableau33[[#This Row],[T.1]]=0,"",ROUND(Tableau33[[#This Row],[T.1]]/Tableau33[[#This Row],[Poids Poul]],0))</f>
        <v>#REF!</v>
      </c>
      <c r="H30" s="3" t="e">
        <f>SUMIFS(#REF!,#REF!,Tableau33[[#This Row],[Date]],#REF!,$F$4)</f>
        <v>#REF!</v>
      </c>
      <c r="I30" s="10" t="e">
        <f>SUMIFS(#REF!,#REF!,Tableau33[[#This Row],[Date]],#REF!,$F$4)</f>
        <v>#REF!</v>
      </c>
      <c r="J30" s="11" t="e">
        <f>IF(Tableau33[[#This Row],[T.2]]=0,"",ROUND(Tableau33[[#This Row],[T.2]]/Tableau33[[#This Row],[Poids Abats]],0))</f>
        <v>#REF!</v>
      </c>
      <c r="K30" s="3" t="e">
        <f>SUMIFS(#REF!,#REF!,Tableau33[[#This Row],[Date]],#REF!,$F$4)</f>
        <v>#REF!</v>
      </c>
      <c r="L30" s="12" t="e">
        <f>SUM(Tableau33[[#This Row],[T.1]],Tableau33[[#This Row],[T.2]])</f>
        <v>#REF!</v>
      </c>
      <c r="M30" s="11" t="e">
        <f>IF(SUMIFS(Tableau33[Somme],Tableau33[Date],"&lt;="&amp;Tableau33[[#This Row],[Date]])&lt;=$L$6,"Réglé",$L$6-SUMIFS(Tableau33[Somme],Tableau33[Date],"&lt;="&amp;Tableau33[[#This Row],[Date]]))</f>
        <v>#REF!</v>
      </c>
      <c r="N30" s="16" t="e">
        <f>SUMIFS(Tableau33[Somme],Tableau33[Date],"&lt;="&amp;Tableau33[[#This Row],[Date]])</f>
        <v>#REF!</v>
      </c>
      <c r="P30" s="6"/>
      <c r="Q30" s="6"/>
      <c r="R30" s="65" t="s">
        <v>76</v>
      </c>
      <c r="S30" s="6"/>
      <c r="T30" s="6"/>
      <c r="V30" s="6"/>
      <c r="W30" s="6"/>
      <c r="X30" s="5"/>
    </row>
    <row r="31" spans="2:24" ht="21" customHeight="1" x14ac:dyDescent="0.2">
      <c r="B31" s="15">
        <f>Tableau33[[#This Row],[Date]]</f>
        <v>42299</v>
      </c>
      <c r="C31" s="17">
        <v>42299</v>
      </c>
      <c r="D31" s="13" t="e">
        <f>IF(OR(Tableau33[[#This Row],[Poids Poul]]=0,Tableau33[[#This Row],[Nb Poul]]=0),"",Tableau33[[#This Row],[Poids Poul]]/Tableau33[[#This Row],[Nb Poul]])</f>
        <v>#REF!</v>
      </c>
      <c r="E31" s="9" t="e">
        <f>SUMIFS(#REF!,#REF!,$E$4,#REF!,$F$4)</f>
        <v>#REF!</v>
      </c>
      <c r="F31" s="10" t="e">
        <f>SUMIFS(#REF!,#REF!,Tableau33[[#This Row],[Date]],#REF!,$F$4)</f>
        <v>#REF!</v>
      </c>
      <c r="G31" s="11" t="e">
        <f>IF(Tableau33[[#This Row],[T.1]]=0,"",ROUND(Tableau33[[#This Row],[T.1]]/Tableau33[[#This Row],[Poids Poul]],0))</f>
        <v>#REF!</v>
      </c>
      <c r="H31" s="3" t="e">
        <f>SUMIFS(#REF!,#REF!,Tableau33[[#This Row],[Date]],#REF!,$F$4)</f>
        <v>#REF!</v>
      </c>
      <c r="I31" s="10" t="e">
        <f>SUMIFS(#REF!,#REF!,Tableau33[[#This Row],[Date]],#REF!,$F$4)</f>
        <v>#REF!</v>
      </c>
      <c r="J31" s="11" t="e">
        <f>IF(Tableau33[[#This Row],[T.2]]=0,"",ROUND(Tableau33[[#This Row],[T.2]]/Tableau33[[#This Row],[Poids Abats]],0))</f>
        <v>#REF!</v>
      </c>
      <c r="K31" s="3" t="e">
        <f>SUMIFS(#REF!,#REF!,Tableau33[[#This Row],[Date]],#REF!,$F$4)</f>
        <v>#REF!</v>
      </c>
      <c r="L31" s="12" t="e">
        <f>SUM(Tableau33[[#This Row],[T.1]],Tableau33[[#This Row],[T.2]])</f>
        <v>#REF!</v>
      </c>
      <c r="M31" s="11" t="e">
        <f>IF(SUMIFS(Tableau33[Somme],Tableau33[Date],"&lt;="&amp;Tableau33[[#This Row],[Date]])&lt;=$L$6,"Réglé",$L$6-SUMIFS(Tableau33[Somme],Tableau33[Date],"&lt;="&amp;Tableau33[[#This Row],[Date]]))</f>
        <v>#REF!</v>
      </c>
      <c r="N31" s="16" t="e">
        <f>SUMIFS(Tableau33[Somme],Tableau33[Date],"&lt;="&amp;Tableau33[[#This Row],[Date]])</f>
        <v>#REF!</v>
      </c>
      <c r="P31" s="6"/>
      <c r="Q31" s="6"/>
      <c r="R31" s="65" t="s">
        <v>90</v>
      </c>
      <c r="S31" s="6"/>
      <c r="T31" s="6"/>
      <c r="V31" s="6"/>
      <c r="W31" s="6"/>
      <c r="X31" s="5"/>
    </row>
    <row r="32" spans="2:24" ht="21" customHeight="1" x14ac:dyDescent="0.2">
      <c r="B32" s="15">
        <f>Tableau33[[#This Row],[Date]]</f>
        <v>42300</v>
      </c>
      <c r="C32" s="17">
        <v>42300</v>
      </c>
      <c r="D32" s="13" t="e">
        <f>IF(OR(Tableau33[[#This Row],[Poids Poul]]=0,Tableau33[[#This Row],[Nb Poul]]=0),"",Tableau33[[#This Row],[Poids Poul]]/Tableau33[[#This Row],[Nb Poul]])</f>
        <v>#REF!</v>
      </c>
      <c r="E32" s="9" t="e">
        <f>SUMIFS(#REF!,#REF!,$E$4,#REF!,$F$4)</f>
        <v>#REF!</v>
      </c>
      <c r="F32" s="10" t="e">
        <f>SUMIFS(#REF!,#REF!,Tableau33[[#This Row],[Date]],#REF!,$F$4)</f>
        <v>#REF!</v>
      </c>
      <c r="G32" s="11" t="e">
        <f>IF(Tableau33[[#This Row],[T.1]]=0,"",ROUND(Tableau33[[#This Row],[T.1]]/Tableau33[[#This Row],[Poids Poul]],0))</f>
        <v>#REF!</v>
      </c>
      <c r="H32" s="3" t="e">
        <f>SUMIFS(#REF!,#REF!,Tableau33[[#This Row],[Date]],#REF!,$F$4)</f>
        <v>#REF!</v>
      </c>
      <c r="I32" s="10" t="e">
        <f>SUMIFS(#REF!,#REF!,Tableau33[[#This Row],[Date]],#REF!,$F$4)</f>
        <v>#REF!</v>
      </c>
      <c r="J32" s="11" t="e">
        <f>IF(Tableau33[[#This Row],[T.2]]=0,"",ROUND(Tableau33[[#This Row],[T.2]]/Tableau33[[#This Row],[Poids Abats]],0))</f>
        <v>#REF!</v>
      </c>
      <c r="K32" s="3" t="e">
        <f>SUMIFS(#REF!,#REF!,Tableau33[[#This Row],[Date]],#REF!,$F$4)</f>
        <v>#REF!</v>
      </c>
      <c r="L32" s="12" t="e">
        <f>SUM(Tableau33[[#This Row],[T.1]],Tableau33[[#This Row],[T.2]])</f>
        <v>#REF!</v>
      </c>
      <c r="M32" s="11" t="e">
        <f>IF(SUMIFS(Tableau33[Somme],Tableau33[Date],"&lt;="&amp;Tableau33[[#This Row],[Date]])&lt;=$L$6,"Réglé",$L$6-SUMIFS(Tableau33[Somme],Tableau33[Date],"&lt;="&amp;Tableau33[[#This Row],[Date]]))</f>
        <v>#REF!</v>
      </c>
      <c r="N32" s="16" t="e">
        <f>SUMIFS(Tableau33[Somme],Tableau33[Date],"&lt;="&amp;Tableau33[[#This Row],[Date]])</f>
        <v>#REF!</v>
      </c>
      <c r="P32" s="6"/>
      <c r="Q32" s="6"/>
      <c r="R32" s="65" t="s">
        <v>88</v>
      </c>
      <c r="S32" s="6"/>
      <c r="T32" s="6"/>
      <c r="V32" s="6"/>
      <c r="W32" s="6"/>
      <c r="X32" s="5"/>
    </row>
    <row r="33" spans="2:24" ht="21" customHeight="1" x14ac:dyDescent="0.2">
      <c r="B33" s="15">
        <f>Tableau33[[#This Row],[Date]]</f>
        <v>42301</v>
      </c>
      <c r="C33" s="17">
        <v>42301</v>
      </c>
      <c r="D33" s="13" t="e">
        <f>IF(OR(Tableau33[[#This Row],[Poids Poul]]=0,Tableau33[[#This Row],[Nb Poul]]=0),"",Tableau33[[#This Row],[Poids Poul]]/Tableau33[[#This Row],[Nb Poul]])</f>
        <v>#REF!</v>
      </c>
      <c r="E33" s="9" t="e">
        <f>SUMIFS(#REF!,#REF!,$E$4,#REF!,$F$4)</f>
        <v>#REF!</v>
      </c>
      <c r="F33" s="10" t="e">
        <f>SUMIFS(#REF!,#REF!,Tableau33[[#This Row],[Date]],#REF!,$F$4)</f>
        <v>#REF!</v>
      </c>
      <c r="G33" s="11" t="e">
        <f>IF(Tableau33[[#This Row],[T.1]]=0,"",ROUND(Tableau33[[#This Row],[T.1]]/Tableau33[[#This Row],[Poids Poul]],0))</f>
        <v>#REF!</v>
      </c>
      <c r="H33" s="3" t="e">
        <f>SUMIFS(#REF!,#REF!,Tableau33[[#This Row],[Date]],#REF!,$F$4)</f>
        <v>#REF!</v>
      </c>
      <c r="I33" s="10" t="e">
        <f>SUMIFS(#REF!,#REF!,Tableau33[[#This Row],[Date]],#REF!,$F$4)</f>
        <v>#REF!</v>
      </c>
      <c r="J33" s="11" t="e">
        <f>IF(Tableau33[[#This Row],[T.2]]=0,"",ROUND(Tableau33[[#This Row],[T.2]]/Tableau33[[#This Row],[Poids Abats]],0))</f>
        <v>#REF!</v>
      </c>
      <c r="K33" s="3" t="e">
        <f>SUMIFS(#REF!,#REF!,Tableau33[[#This Row],[Date]],#REF!,$F$4)</f>
        <v>#REF!</v>
      </c>
      <c r="L33" s="12" t="e">
        <f>SUM(Tableau33[[#This Row],[T.1]],Tableau33[[#This Row],[T.2]])</f>
        <v>#REF!</v>
      </c>
      <c r="M33" s="11" t="e">
        <f>IF(SUMIFS(Tableau33[Somme],Tableau33[Date],"&lt;="&amp;Tableau33[[#This Row],[Date]])&lt;=$L$6,"Réglé",$L$6-SUMIFS(Tableau33[Somme],Tableau33[Date],"&lt;="&amp;Tableau33[[#This Row],[Date]]))</f>
        <v>#REF!</v>
      </c>
      <c r="N33" s="16" t="e">
        <f>SUMIFS(Tableau33[Somme],Tableau33[Date],"&lt;="&amp;Tableau33[[#This Row],[Date]])</f>
        <v>#REF!</v>
      </c>
      <c r="P33" s="6"/>
      <c r="Q33" s="6"/>
      <c r="R33" s="65" t="s">
        <v>66</v>
      </c>
      <c r="S33" s="6"/>
      <c r="T33" s="6"/>
      <c r="V33" s="6"/>
      <c r="W33" s="6"/>
      <c r="X33" s="5"/>
    </row>
    <row r="34" spans="2:24" ht="21" customHeight="1" x14ac:dyDescent="0.2">
      <c r="B34" s="15">
        <f>Tableau33[[#This Row],[Date]]</f>
        <v>42302</v>
      </c>
      <c r="C34" s="17">
        <v>42302</v>
      </c>
      <c r="D34" s="13" t="e">
        <f>IF(OR(Tableau33[[#This Row],[Poids Poul]]=0,Tableau33[[#This Row],[Nb Poul]]=0),"",Tableau33[[#This Row],[Poids Poul]]/Tableau33[[#This Row],[Nb Poul]])</f>
        <v>#REF!</v>
      </c>
      <c r="E34" s="9" t="e">
        <f>SUMIFS(#REF!,#REF!,$E$4,#REF!,$F$4)</f>
        <v>#REF!</v>
      </c>
      <c r="F34" s="10" t="e">
        <f>SUMIFS(#REF!,#REF!,Tableau33[[#This Row],[Date]],#REF!,$F$4)</f>
        <v>#REF!</v>
      </c>
      <c r="G34" s="11" t="e">
        <f>IF(Tableau33[[#This Row],[T.1]]=0,"",ROUND(Tableau33[[#This Row],[T.1]]/Tableau33[[#This Row],[Poids Poul]],0))</f>
        <v>#REF!</v>
      </c>
      <c r="H34" s="3" t="e">
        <f>SUMIFS(#REF!,#REF!,Tableau33[[#This Row],[Date]],#REF!,$F$4)</f>
        <v>#REF!</v>
      </c>
      <c r="I34" s="10" t="e">
        <f>SUMIFS(#REF!,#REF!,Tableau33[[#This Row],[Date]],#REF!,$F$4)</f>
        <v>#REF!</v>
      </c>
      <c r="J34" s="11" t="e">
        <f>IF(Tableau33[[#This Row],[T.2]]=0,"",ROUND(Tableau33[[#This Row],[T.2]]/Tableau33[[#This Row],[Poids Abats]],0))</f>
        <v>#REF!</v>
      </c>
      <c r="K34" s="3" t="e">
        <f>SUMIFS(#REF!,#REF!,Tableau33[[#This Row],[Date]],#REF!,$F$4)</f>
        <v>#REF!</v>
      </c>
      <c r="L34" s="12" t="e">
        <f>SUM(Tableau33[[#This Row],[T.1]],Tableau33[[#This Row],[T.2]])</f>
        <v>#REF!</v>
      </c>
      <c r="M34" s="11" t="e">
        <f>IF(SUMIFS(Tableau33[Somme],Tableau33[Date],"&lt;="&amp;Tableau33[[#This Row],[Date]])&lt;=$L$6,"Réglé",$L$6-SUMIFS(Tableau33[Somme],Tableau33[Date],"&lt;="&amp;Tableau33[[#This Row],[Date]]))</f>
        <v>#REF!</v>
      </c>
      <c r="N34" s="16" t="e">
        <f>SUMIFS(Tableau33[Somme],Tableau33[Date],"&lt;="&amp;Tableau33[[#This Row],[Date]])</f>
        <v>#REF!</v>
      </c>
      <c r="P34" s="6"/>
      <c r="Q34" s="6"/>
      <c r="R34" s="6" t="s">
        <v>75</v>
      </c>
      <c r="S34" s="6"/>
      <c r="T34" s="6"/>
      <c r="V34" s="6"/>
      <c r="W34" s="6"/>
      <c r="X34" s="5"/>
    </row>
    <row r="35" spans="2:24" ht="21" customHeight="1" x14ac:dyDescent="0.2">
      <c r="B35" s="15">
        <f>Tableau33[[#This Row],[Date]]</f>
        <v>42303</v>
      </c>
      <c r="C35" s="17">
        <v>42303</v>
      </c>
      <c r="D35" s="13" t="e">
        <f>IF(OR(Tableau33[[#This Row],[Poids Poul]]=0,Tableau33[[#This Row],[Nb Poul]]=0),"",Tableau33[[#This Row],[Poids Poul]]/Tableau33[[#This Row],[Nb Poul]])</f>
        <v>#REF!</v>
      </c>
      <c r="E35" s="9" t="e">
        <f>SUMIFS(#REF!,#REF!,$E$4,#REF!,$F$4)</f>
        <v>#REF!</v>
      </c>
      <c r="F35" s="10" t="e">
        <f>SUMIFS(#REF!,#REF!,Tableau33[[#This Row],[Date]],#REF!,$F$4)</f>
        <v>#REF!</v>
      </c>
      <c r="G35" s="11" t="e">
        <f>IF(Tableau33[[#This Row],[T.1]]=0,"",ROUND(Tableau33[[#This Row],[T.1]]/Tableau33[[#This Row],[Poids Poul]],0))</f>
        <v>#REF!</v>
      </c>
      <c r="H35" s="3" t="e">
        <f>SUMIFS(#REF!,#REF!,Tableau33[[#This Row],[Date]],#REF!,$F$4)</f>
        <v>#REF!</v>
      </c>
      <c r="I35" s="10" t="e">
        <f>SUMIFS(#REF!,#REF!,Tableau33[[#This Row],[Date]],#REF!,$F$4)</f>
        <v>#REF!</v>
      </c>
      <c r="J35" s="11" t="e">
        <f>IF(Tableau33[[#This Row],[T.2]]=0,"",ROUND(Tableau33[[#This Row],[T.2]]/Tableau33[[#This Row],[Poids Abats]],0))</f>
        <v>#REF!</v>
      </c>
      <c r="K35" s="3" t="e">
        <f>SUMIFS(#REF!,#REF!,Tableau33[[#This Row],[Date]],#REF!,$F$4)</f>
        <v>#REF!</v>
      </c>
      <c r="L35" s="12" t="e">
        <f>SUM(Tableau33[[#This Row],[T.1]],Tableau33[[#This Row],[T.2]])</f>
        <v>#REF!</v>
      </c>
      <c r="M35" s="11" t="e">
        <f>IF(SUMIFS(Tableau33[Somme],Tableau33[Date],"&lt;="&amp;Tableau33[[#This Row],[Date]])&lt;=$L$6,"Réglé",$L$6-SUMIFS(Tableau33[Somme],Tableau33[Date],"&lt;="&amp;Tableau33[[#This Row],[Date]]))</f>
        <v>#REF!</v>
      </c>
      <c r="N35" s="16" t="e">
        <f>SUMIFS(Tableau33[Somme],Tableau33[Date],"&lt;="&amp;Tableau33[[#This Row],[Date]])</f>
        <v>#REF!</v>
      </c>
      <c r="P35" s="6"/>
      <c r="Q35" s="6"/>
      <c r="R35" s="6" t="s">
        <v>65</v>
      </c>
      <c r="S35" s="6"/>
      <c r="T35" s="6"/>
      <c r="V35" s="6"/>
      <c r="W35" s="6"/>
      <c r="X35" s="5"/>
    </row>
    <row r="36" spans="2:24" ht="21" customHeight="1" x14ac:dyDescent="0.2">
      <c r="B36" s="15">
        <f>Tableau33[[#This Row],[Date]]</f>
        <v>42304</v>
      </c>
      <c r="C36" s="17">
        <v>42304</v>
      </c>
      <c r="D36" s="13" t="e">
        <f>IF(OR(Tableau33[[#This Row],[Poids Poul]]=0,Tableau33[[#This Row],[Nb Poul]]=0),"",Tableau33[[#This Row],[Poids Poul]]/Tableau33[[#This Row],[Nb Poul]])</f>
        <v>#REF!</v>
      </c>
      <c r="E36" s="9" t="e">
        <f>SUMIFS(#REF!,#REF!,$E$4,#REF!,$F$4)</f>
        <v>#REF!</v>
      </c>
      <c r="F36" s="10" t="e">
        <f>SUMIFS(#REF!,#REF!,Tableau33[[#This Row],[Date]],#REF!,$F$4)</f>
        <v>#REF!</v>
      </c>
      <c r="G36" s="11" t="e">
        <f>IF(Tableau33[[#This Row],[T.1]]=0,"",ROUND(Tableau33[[#This Row],[T.1]]/Tableau33[[#This Row],[Poids Poul]],0))</f>
        <v>#REF!</v>
      </c>
      <c r="H36" s="3" t="e">
        <f>SUMIFS(#REF!,#REF!,Tableau33[[#This Row],[Date]],#REF!,$F$4)</f>
        <v>#REF!</v>
      </c>
      <c r="I36" s="10" t="e">
        <f>SUMIFS(#REF!,#REF!,Tableau33[[#This Row],[Date]],#REF!,$F$4)</f>
        <v>#REF!</v>
      </c>
      <c r="J36" s="11" t="e">
        <f>IF(Tableau33[[#This Row],[T.2]]=0,"",ROUND(Tableau33[[#This Row],[T.2]]/Tableau33[[#This Row],[Poids Abats]],0))</f>
        <v>#REF!</v>
      </c>
      <c r="K36" s="3" t="e">
        <f>SUMIFS(#REF!,#REF!,Tableau33[[#This Row],[Date]],#REF!,$F$4)</f>
        <v>#REF!</v>
      </c>
      <c r="L36" s="12" t="e">
        <f>SUM(Tableau33[[#This Row],[T.1]],Tableau33[[#This Row],[T.2]])</f>
        <v>#REF!</v>
      </c>
      <c r="M36" s="11" t="e">
        <f>IF(SUMIFS(Tableau33[Somme],Tableau33[Date],"&lt;="&amp;Tableau33[[#This Row],[Date]])&lt;=$L$6,"Réglé",$L$6-SUMIFS(Tableau33[Somme],Tableau33[Date],"&lt;="&amp;Tableau33[[#This Row],[Date]]))</f>
        <v>#REF!</v>
      </c>
      <c r="N36" s="16" t="e">
        <f>SUMIFS(Tableau33[Somme],Tableau33[Date],"&lt;="&amp;Tableau33[[#This Row],[Date]])</f>
        <v>#REF!</v>
      </c>
      <c r="P36" s="6"/>
      <c r="Q36" s="6"/>
      <c r="R36" s="6" t="s">
        <v>68</v>
      </c>
      <c r="S36" s="6"/>
      <c r="T36" s="6"/>
      <c r="V36" s="6"/>
      <c r="W36" s="6"/>
      <c r="X36" s="5"/>
    </row>
    <row r="37" spans="2:24" ht="21" customHeight="1" x14ac:dyDescent="0.2">
      <c r="B37" s="15">
        <f>Tableau33[[#This Row],[Date]]</f>
        <v>42305</v>
      </c>
      <c r="C37" s="17">
        <v>42305</v>
      </c>
      <c r="D37" s="13" t="e">
        <f>IF(OR(Tableau33[[#This Row],[Poids Poul]]=0,Tableau33[[#This Row],[Nb Poul]]=0),"",Tableau33[[#This Row],[Poids Poul]]/Tableau33[[#This Row],[Nb Poul]])</f>
        <v>#REF!</v>
      </c>
      <c r="E37" s="9" t="e">
        <f>SUMIFS(#REF!,#REF!,$E$4,#REF!,$F$4)</f>
        <v>#REF!</v>
      </c>
      <c r="F37" s="10" t="e">
        <f>SUMIFS(#REF!,#REF!,Tableau33[[#This Row],[Date]],#REF!,$F$4)</f>
        <v>#REF!</v>
      </c>
      <c r="G37" s="11" t="e">
        <f>IF(Tableau33[[#This Row],[T.1]]=0,"",ROUND(Tableau33[[#This Row],[T.1]]/Tableau33[[#This Row],[Poids Poul]],0))</f>
        <v>#REF!</v>
      </c>
      <c r="H37" s="3" t="e">
        <f>SUMIFS(#REF!,#REF!,Tableau33[[#This Row],[Date]],#REF!,$F$4)</f>
        <v>#REF!</v>
      </c>
      <c r="I37" s="10" t="e">
        <f>SUMIFS(#REF!,#REF!,Tableau33[[#This Row],[Date]],#REF!,$F$4)</f>
        <v>#REF!</v>
      </c>
      <c r="J37" s="11" t="e">
        <f>IF(Tableau33[[#This Row],[T.2]]=0,"",ROUND(Tableau33[[#This Row],[T.2]]/Tableau33[[#This Row],[Poids Abats]],0))</f>
        <v>#REF!</v>
      </c>
      <c r="K37" s="3" t="e">
        <f>SUMIFS(#REF!,#REF!,Tableau33[[#This Row],[Date]],#REF!,$F$4)</f>
        <v>#REF!</v>
      </c>
      <c r="L37" s="12" t="e">
        <f>SUM(Tableau33[[#This Row],[T.1]],Tableau33[[#This Row],[T.2]])</f>
        <v>#REF!</v>
      </c>
      <c r="M37" s="11" t="e">
        <f>IF(SUMIFS(Tableau33[Somme],Tableau33[Date],"&lt;="&amp;Tableau33[[#This Row],[Date]])&lt;=$L$6,"Réglé",$L$6-SUMIFS(Tableau33[Somme],Tableau33[Date],"&lt;="&amp;Tableau33[[#This Row],[Date]]))</f>
        <v>#REF!</v>
      </c>
      <c r="N37" s="16" t="e">
        <f>SUMIFS(Tableau33[Somme],Tableau33[Date],"&lt;="&amp;Tableau33[[#This Row],[Date]])</f>
        <v>#REF!</v>
      </c>
      <c r="P37" s="6"/>
      <c r="Q37" s="6"/>
      <c r="R37" s="6" t="s">
        <v>69</v>
      </c>
      <c r="S37" s="6"/>
      <c r="T37" s="6"/>
      <c r="V37" s="6"/>
      <c r="W37" s="6"/>
      <c r="X37" s="5"/>
    </row>
    <row r="38" spans="2:24" ht="21" customHeight="1" x14ac:dyDescent="0.2">
      <c r="B38" s="15">
        <f>Tableau33[[#This Row],[Date]]</f>
        <v>42306</v>
      </c>
      <c r="C38" s="17">
        <v>42306</v>
      </c>
      <c r="D38" s="13" t="e">
        <f>IF(OR(Tableau33[[#This Row],[Poids Poul]]=0,Tableau33[[#This Row],[Nb Poul]]=0),"",Tableau33[[#This Row],[Poids Poul]]/Tableau33[[#This Row],[Nb Poul]])</f>
        <v>#REF!</v>
      </c>
      <c r="E38" s="9" t="e">
        <f>SUMIFS(#REF!,#REF!,$E$4,#REF!,$F$4)</f>
        <v>#REF!</v>
      </c>
      <c r="F38" s="10" t="e">
        <f>SUMIFS(#REF!,#REF!,Tableau33[[#This Row],[Date]],#REF!,$F$4)</f>
        <v>#REF!</v>
      </c>
      <c r="G38" s="11" t="e">
        <f>IF(Tableau33[[#This Row],[T.1]]=0,"",ROUND(Tableau33[[#This Row],[T.1]]/Tableau33[[#This Row],[Poids Poul]],0))</f>
        <v>#REF!</v>
      </c>
      <c r="H38" s="3" t="e">
        <f>SUMIFS(#REF!,#REF!,Tableau33[[#This Row],[Date]],#REF!,$F$4)</f>
        <v>#REF!</v>
      </c>
      <c r="I38" s="10" t="e">
        <f>SUMIFS(#REF!,#REF!,Tableau33[[#This Row],[Date]],#REF!,$F$4)</f>
        <v>#REF!</v>
      </c>
      <c r="J38" s="11" t="e">
        <f>IF(Tableau33[[#This Row],[T.2]]=0,"",ROUND(Tableau33[[#This Row],[T.2]]/Tableau33[[#This Row],[Poids Abats]],0))</f>
        <v>#REF!</v>
      </c>
      <c r="K38" s="3" t="e">
        <f>SUMIFS(#REF!,#REF!,Tableau33[[#This Row],[Date]],#REF!,$F$4)</f>
        <v>#REF!</v>
      </c>
      <c r="L38" s="12" t="e">
        <f>SUM(Tableau33[[#This Row],[T.1]],Tableau33[[#This Row],[T.2]])</f>
        <v>#REF!</v>
      </c>
      <c r="M38" s="11" t="e">
        <f>IF(SUMIFS(Tableau33[Somme],Tableau33[Date],"&lt;="&amp;Tableau33[[#This Row],[Date]])&lt;=$L$6,"Réglé",$L$6-SUMIFS(Tableau33[Somme],Tableau33[Date],"&lt;="&amp;Tableau33[[#This Row],[Date]]))</f>
        <v>#REF!</v>
      </c>
      <c r="N38" s="16" t="e">
        <f>SUMIFS(Tableau33[Somme],Tableau33[Date],"&lt;="&amp;Tableau33[[#This Row],[Date]])</f>
        <v>#REF!</v>
      </c>
      <c r="P38" s="6"/>
      <c r="Q38" s="6"/>
      <c r="R38" s="6" t="s">
        <v>16</v>
      </c>
      <c r="S38" s="6"/>
      <c r="T38" s="6"/>
      <c r="V38" s="6"/>
      <c r="W38" s="6"/>
      <c r="X38" s="5"/>
    </row>
    <row r="39" spans="2:24" ht="21" customHeight="1" x14ac:dyDescent="0.2">
      <c r="B39" s="15">
        <f>Tableau33[[#This Row],[Date]]</f>
        <v>42307</v>
      </c>
      <c r="C39" s="17">
        <v>42307</v>
      </c>
      <c r="D39" s="13" t="e">
        <f>IF(OR(Tableau33[[#This Row],[Poids Poul]]=0,Tableau33[[#This Row],[Nb Poul]]=0),"",Tableau33[[#This Row],[Poids Poul]]/Tableau33[[#This Row],[Nb Poul]])</f>
        <v>#REF!</v>
      </c>
      <c r="E39" s="9" t="e">
        <f>SUMIFS(#REF!,#REF!,$E$4,#REF!,$F$4)</f>
        <v>#REF!</v>
      </c>
      <c r="F39" s="10" t="e">
        <f>SUMIFS(#REF!,#REF!,Tableau33[[#This Row],[Date]],#REF!,$F$4)</f>
        <v>#REF!</v>
      </c>
      <c r="G39" s="11" t="e">
        <f>IF(Tableau33[[#This Row],[T.1]]=0,"",ROUND(Tableau33[[#This Row],[T.1]]/Tableau33[[#This Row],[Poids Poul]],0))</f>
        <v>#REF!</v>
      </c>
      <c r="H39" s="3" t="e">
        <f>SUMIFS(#REF!,#REF!,Tableau33[[#This Row],[Date]],#REF!,$F$4)</f>
        <v>#REF!</v>
      </c>
      <c r="I39" s="10" t="e">
        <f>SUMIFS(#REF!,#REF!,Tableau33[[#This Row],[Date]],#REF!,$F$4)</f>
        <v>#REF!</v>
      </c>
      <c r="J39" s="11" t="e">
        <f>IF(Tableau33[[#This Row],[T.2]]=0,"",ROUND(Tableau33[[#This Row],[T.2]]/Tableau33[[#This Row],[Poids Abats]],0))</f>
        <v>#REF!</v>
      </c>
      <c r="K39" s="3" t="e">
        <f>SUMIFS(#REF!,#REF!,Tableau33[[#This Row],[Date]],#REF!,$F$4)</f>
        <v>#REF!</v>
      </c>
      <c r="L39" s="12" t="e">
        <f>SUM(Tableau33[[#This Row],[T.1]],Tableau33[[#This Row],[T.2]])</f>
        <v>#REF!</v>
      </c>
      <c r="M39" s="11" t="e">
        <f>IF(SUMIFS(Tableau33[Somme],Tableau33[Date],"&lt;="&amp;Tableau33[[#This Row],[Date]])&lt;=$L$6,"Réglé",$L$6-SUMIFS(Tableau33[Somme],Tableau33[Date],"&lt;="&amp;Tableau33[[#This Row],[Date]]))</f>
        <v>#REF!</v>
      </c>
      <c r="N39" s="16" t="e">
        <f>SUMIFS(Tableau33[Somme],Tableau33[Date],"&lt;="&amp;Tableau33[[#This Row],[Date]])</f>
        <v>#REF!</v>
      </c>
      <c r="P39" s="6"/>
      <c r="Q39" s="6"/>
      <c r="R39" s="6" t="s">
        <v>85</v>
      </c>
      <c r="S39" s="6"/>
      <c r="T39" s="6"/>
      <c r="V39" s="6"/>
      <c r="W39" s="6"/>
      <c r="X39" s="5"/>
    </row>
    <row r="40" spans="2:24" ht="21" customHeight="1" x14ac:dyDescent="0.2">
      <c r="B40" s="15">
        <f>Tableau33[[#This Row],[Date]]</f>
        <v>42308</v>
      </c>
      <c r="C40" s="17">
        <v>42308</v>
      </c>
      <c r="D40" s="13" t="e">
        <f>IF(OR(Tableau33[[#This Row],[Poids Poul]]=0,Tableau33[[#This Row],[Nb Poul]]=0),"",Tableau33[[#This Row],[Poids Poul]]/Tableau33[[#This Row],[Nb Poul]])</f>
        <v>#REF!</v>
      </c>
      <c r="E40" s="9" t="e">
        <f>SUMIFS(#REF!,#REF!,$E$4,#REF!,$F$4)</f>
        <v>#REF!</v>
      </c>
      <c r="F40" s="10" t="e">
        <f>SUMIFS(#REF!,#REF!,Tableau33[[#This Row],[Date]],#REF!,$F$4)</f>
        <v>#REF!</v>
      </c>
      <c r="G40" s="11" t="e">
        <f>IF(Tableau33[[#This Row],[T.1]]=0,"",ROUND(Tableau33[[#This Row],[T.1]]/Tableau33[[#This Row],[Poids Poul]],0))</f>
        <v>#REF!</v>
      </c>
      <c r="H40" s="3" t="e">
        <f>SUMIFS(#REF!,#REF!,Tableau33[[#This Row],[Date]],#REF!,$F$4)</f>
        <v>#REF!</v>
      </c>
      <c r="I40" s="10" t="e">
        <f>SUMIFS(#REF!,#REF!,Tableau33[[#This Row],[Date]],#REF!,$F$4)</f>
        <v>#REF!</v>
      </c>
      <c r="J40" s="11" t="e">
        <f>IF(Tableau33[[#This Row],[T.2]]=0,"",ROUND(Tableau33[[#This Row],[T.2]]/Tableau33[[#This Row],[Poids Abats]],0))</f>
        <v>#REF!</v>
      </c>
      <c r="K40" s="3" t="e">
        <f>SUMIFS(#REF!,#REF!,Tableau33[[#This Row],[Date]],#REF!,$F$4)</f>
        <v>#REF!</v>
      </c>
      <c r="L40" s="12" t="e">
        <f>SUM(Tableau33[[#This Row],[T.1]],Tableau33[[#This Row],[T.2]])</f>
        <v>#REF!</v>
      </c>
      <c r="M40" s="11" t="e">
        <f>IF(SUMIFS(Tableau33[Somme],Tableau33[Date],"&lt;="&amp;Tableau33[[#This Row],[Date]])&lt;=$L$6,"Réglé",$L$6-SUMIFS(Tableau33[Somme],Tableau33[Date],"&lt;="&amp;Tableau33[[#This Row],[Date]]))</f>
        <v>#REF!</v>
      </c>
      <c r="N40" s="16" t="e">
        <f>SUMIFS(Tableau33[Somme],Tableau33[Date],"&lt;="&amp;Tableau33[[#This Row],[Date]])</f>
        <v>#REF!</v>
      </c>
      <c r="P40" s="6"/>
      <c r="Q40" s="6"/>
      <c r="R40" s="6" t="s">
        <v>17</v>
      </c>
      <c r="S40" s="6"/>
      <c r="T40" s="6"/>
      <c r="V40" s="6"/>
      <c r="W40" s="6"/>
      <c r="X40" s="5"/>
    </row>
    <row r="41" spans="2:24" ht="21" customHeight="1" x14ac:dyDescent="0.2">
      <c r="B41" s="15">
        <f>Tableau33[[#This Row],[Date]]</f>
        <v>42309</v>
      </c>
      <c r="C41" s="17">
        <v>42309</v>
      </c>
      <c r="D41" s="13" t="e">
        <f>IF(OR(Tableau33[[#This Row],[Poids Poul]]=0,Tableau33[[#This Row],[Nb Poul]]=0),"",Tableau33[[#This Row],[Poids Poul]]/Tableau33[[#This Row],[Nb Poul]])</f>
        <v>#REF!</v>
      </c>
      <c r="E41" s="9" t="e">
        <f>SUMIFS(#REF!,#REF!,$E$4,#REF!,$F$4)</f>
        <v>#REF!</v>
      </c>
      <c r="F41" s="10" t="e">
        <f>SUMIFS(#REF!,#REF!,Tableau33[[#This Row],[Date]],#REF!,$F$4)</f>
        <v>#REF!</v>
      </c>
      <c r="G41" s="11" t="e">
        <f>IF(Tableau33[[#This Row],[T.1]]=0,"",ROUND(Tableau33[[#This Row],[T.1]]/Tableau33[[#This Row],[Poids Poul]],0))</f>
        <v>#REF!</v>
      </c>
      <c r="H41" s="3" t="e">
        <f>SUMIFS(#REF!,#REF!,Tableau33[[#This Row],[Date]],#REF!,$F$4)</f>
        <v>#REF!</v>
      </c>
      <c r="I41" s="10" t="e">
        <f>SUMIFS(#REF!,#REF!,Tableau33[[#This Row],[Date]],#REF!,$F$4)</f>
        <v>#REF!</v>
      </c>
      <c r="J41" s="11" t="e">
        <f>IF(Tableau33[[#This Row],[T.2]]=0,"",ROUND(Tableau33[[#This Row],[T.2]]/Tableau33[[#This Row],[Poids Abats]],0))</f>
        <v>#REF!</v>
      </c>
      <c r="K41" s="3" t="e">
        <f>SUMIFS(#REF!,#REF!,Tableau33[[#This Row],[Date]],#REF!,$F$4)</f>
        <v>#REF!</v>
      </c>
      <c r="L41" s="12" t="e">
        <f>SUM(Tableau33[[#This Row],[T.1]],Tableau33[[#This Row],[T.2]])</f>
        <v>#REF!</v>
      </c>
      <c r="M41" s="11" t="e">
        <f>IF(SUMIFS(Tableau33[Somme],Tableau33[Date],"&lt;="&amp;Tableau33[[#This Row],[Date]])&lt;=$L$6,"Réglé",$L$6-SUMIFS(Tableau33[Somme],Tableau33[Date],"&lt;="&amp;Tableau33[[#This Row],[Date]]))</f>
        <v>#REF!</v>
      </c>
      <c r="N41" s="16" t="e">
        <f>SUMIFS(Tableau33[Somme],Tableau33[Date],"&lt;="&amp;Tableau33[[#This Row],[Date]])</f>
        <v>#REF!</v>
      </c>
      <c r="P41" s="6"/>
      <c r="Q41" s="6"/>
      <c r="R41" s="6" t="s">
        <v>41</v>
      </c>
      <c r="S41" s="6"/>
      <c r="T41" s="6"/>
      <c r="V41" s="6"/>
      <c r="W41" s="6"/>
      <c r="X41" s="5"/>
    </row>
    <row r="42" spans="2:24" ht="21" customHeight="1" x14ac:dyDescent="0.2">
      <c r="B42" s="15">
        <f>Tableau33[[#This Row],[Date]]</f>
        <v>42310</v>
      </c>
      <c r="C42" s="17">
        <v>42310</v>
      </c>
      <c r="D42" s="13" t="e">
        <f>IF(OR(Tableau33[[#This Row],[Poids Poul]]=0,Tableau33[[#This Row],[Nb Poul]]=0),"",Tableau33[[#This Row],[Poids Poul]]/Tableau33[[#This Row],[Nb Poul]])</f>
        <v>#REF!</v>
      </c>
      <c r="E42" s="9" t="e">
        <f>SUMIFS(#REF!,#REF!,$E$4,#REF!,$F$4)</f>
        <v>#REF!</v>
      </c>
      <c r="F42" s="10" t="e">
        <f>SUMIFS(#REF!,#REF!,Tableau33[[#This Row],[Date]],#REF!,$F$4)</f>
        <v>#REF!</v>
      </c>
      <c r="G42" s="11" t="e">
        <f>IF(Tableau33[[#This Row],[T.1]]=0,"",ROUND(Tableau33[[#This Row],[T.1]]/Tableau33[[#This Row],[Poids Poul]],0))</f>
        <v>#REF!</v>
      </c>
      <c r="H42" s="3" t="e">
        <f>SUMIFS(#REF!,#REF!,Tableau33[[#This Row],[Date]],#REF!,$F$4)</f>
        <v>#REF!</v>
      </c>
      <c r="I42" s="10" t="e">
        <f>SUMIFS(#REF!,#REF!,Tableau33[[#This Row],[Date]],#REF!,$F$4)</f>
        <v>#REF!</v>
      </c>
      <c r="J42" s="11" t="e">
        <f>IF(Tableau33[[#This Row],[T.2]]=0,"",ROUND(Tableau33[[#This Row],[T.2]]/Tableau33[[#This Row],[Poids Abats]],0))</f>
        <v>#REF!</v>
      </c>
      <c r="K42" s="3" t="e">
        <f>SUMIFS(#REF!,#REF!,Tableau33[[#This Row],[Date]],#REF!,$F$4)</f>
        <v>#REF!</v>
      </c>
      <c r="L42" s="12" t="e">
        <f>SUM(Tableau33[[#This Row],[T.1]],Tableau33[[#This Row],[T.2]])</f>
        <v>#REF!</v>
      </c>
      <c r="M42" s="11" t="e">
        <f>IF(SUMIFS(Tableau33[Somme],Tableau33[Date],"&lt;="&amp;Tableau33[[#This Row],[Date]])&lt;=$L$6,"Réglé",$L$6-SUMIFS(Tableau33[Somme],Tableau33[Date],"&lt;="&amp;Tableau33[[#This Row],[Date]]))</f>
        <v>#REF!</v>
      </c>
      <c r="N42" s="16" t="e">
        <f>SUMIFS(Tableau33[Somme],Tableau33[Date],"&lt;="&amp;Tableau33[[#This Row],[Date]])</f>
        <v>#REF!</v>
      </c>
      <c r="P42" s="6"/>
      <c r="Q42" s="6"/>
      <c r="R42" s="6" t="s">
        <v>79</v>
      </c>
      <c r="S42" s="6"/>
      <c r="T42" s="6"/>
      <c r="V42" s="6"/>
      <c r="W42" s="6"/>
      <c r="X42" s="5"/>
    </row>
    <row r="43" spans="2:24" ht="21" customHeight="1" x14ac:dyDescent="0.2">
      <c r="B43" s="15">
        <f>Tableau33[[#This Row],[Date]]</f>
        <v>42311</v>
      </c>
      <c r="C43" s="17">
        <v>42311</v>
      </c>
      <c r="D43" s="13" t="e">
        <f>IF(OR(Tableau33[[#This Row],[Poids Poul]]=0,Tableau33[[#This Row],[Nb Poul]]=0),"",Tableau33[[#This Row],[Poids Poul]]/Tableau33[[#This Row],[Nb Poul]])</f>
        <v>#REF!</v>
      </c>
      <c r="E43" s="9" t="e">
        <f>SUMIFS(#REF!,#REF!,$E$4,#REF!,$F$4)</f>
        <v>#REF!</v>
      </c>
      <c r="F43" s="10" t="e">
        <f>SUMIFS(#REF!,#REF!,Tableau33[[#This Row],[Date]],#REF!,$F$4)</f>
        <v>#REF!</v>
      </c>
      <c r="G43" s="11" t="e">
        <f>IF(Tableau33[[#This Row],[T.1]]=0,"",ROUND(Tableau33[[#This Row],[T.1]]/Tableau33[[#This Row],[Poids Poul]],0))</f>
        <v>#REF!</v>
      </c>
      <c r="H43" s="3" t="e">
        <f>SUMIFS(#REF!,#REF!,Tableau33[[#This Row],[Date]],#REF!,$F$4)</f>
        <v>#REF!</v>
      </c>
      <c r="I43" s="10" t="e">
        <f>SUMIFS(#REF!,#REF!,Tableau33[[#This Row],[Date]],#REF!,$F$4)</f>
        <v>#REF!</v>
      </c>
      <c r="J43" s="11" t="e">
        <f>IF(Tableau33[[#This Row],[T.2]]=0,"",ROUND(Tableau33[[#This Row],[T.2]]/Tableau33[[#This Row],[Poids Abats]],0))</f>
        <v>#REF!</v>
      </c>
      <c r="K43" s="3" t="e">
        <f>SUMIFS(#REF!,#REF!,Tableau33[[#This Row],[Date]],#REF!,$F$4)</f>
        <v>#REF!</v>
      </c>
      <c r="L43" s="12" t="e">
        <f>SUM(Tableau33[[#This Row],[T.1]],Tableau33[[#This Row],[T.2]])</f>
        <v>#REF!</v>
      </c>
      <c r="M43" s="11" t="e">
        <f>IF(SUMIFS(Tableau33[Somme],Tableau33[Date],"&lt;="&amp;Tableau33[[#This Row],[Date]])&lt;=$L$6,"Réglé",$L$6-SUMIFS(Tableau33[Somme],Tableau33[Date],"&lt;="&amp;Tableau33[[#This Row],[Date]]))</f>
        <v>#REF!</v>
      </c>
      <c r="N43" s="16" t="e">
        <f>SUMIFS(Tableau33[Somme],Tableau33[Date],"&lt;="&amp;Tableau33[[#This Row],[Date]])</f>
        <v>#REF!</v>
      </c>
      <c r="P43" s="6"/>
      <c r="Q43" s="6"/>
      <c r="R43" s="6" t="s">
        <v>7</v>
      </c>
      <c r="S43" s="6"/>
      <c r="T43" s="6"/>
      <c r="V43" s="6"/>
      <c r="W43" s="6"/>
      <c r="X43" s="5"/>
    </row>
    <row r="44" spans="2:24" ht="21" customHeight="1" x14ac:dyDescent="0.2">
      <c r="B44" s="15">
        <f>Tableau33[[#This Row],[Date]]</f>
        <v>42312</v>
      </c>
      <c r="C44" s="17">
        <v>42312</v>
      </c>
      <c r="D44" s="13" t="e">
        <f>IF(OR(Tableau33[[#This Row],[Poids Poul]]=0,Tableau33[[#This Row],[Nb Poul]]=0),"",Tableau33[[#This Row],[Poids Poul]]/Tableau33[[#This Row],[Nb Poul]])</f>
        <v>#REF!</v>
      </c>
      <c r="E44" s="9" t="e">
        <f>SUMIFS(#REF!,#REF!,$E$4,#REF!,$F$4)</f>
        <v>#REF!</v>
      </c>
      <c r="F44" s="10" t="e">
        <f>SUMIFS(#REF!,#REF!,Tableau33[[#This Row],[Date]],#REF!,$F$4)</f>
        <v>#REF!</v>
      </c>
      <c r="G44" s="11" t="e">
        <f>IF(Tableau33[[#This Row],[T.1]]=0,"",ROUND(Tableau33[[#This Row],[T.1]]/Tableau33[[#This Row],[Poids Poul]],0))</f>
        <v>#REF!</v>
      </c>
      <c r="H44" s="3" t="e">
        <f>SUMIFS(#REF!,#REF!,Tableau33[[#This Row],[Date]],#REF!,$F$4)</f>
        <v>#REF!</v>
      </c>
      <c r="I44" s="10" t="e">
        <f>SUMIFS(#REF!,#REF!,Tableau33[[#This Row],[Date]],#REF!,$F$4)</f>
        <v>#REF!</v>
      </c>
      <c r="J44" s="11" t="e">
        <f>IF(Tableau33[[#This Row],[T.2]]=0,"",ROUND(Tableau33[[#This Row],[T.2]]/Tableau33[[#This Row],[Poids Abats]],0))</f>
        <v>#REF!</v>
      </c>
      <c r="K44" s="3" t="e">
        <f>SUMIFS(#REF!,#REF!,Tableau33[[#This Row],[Date]],#REF!,$F$4)</f>
        <v>#REF!</v>
      </c>
      <c r="L44" s="12" t="e">
        <f>SUM(Tableau33[[#This Row],[T.1]],Tableau33[[#This Row],[T.2]])</f>
        <v>#REF!</v>
      </c>
      <c r="M44" s="11" t="e">
        <f>IF(SUMIFS(Tableau33[Somme],Tableau33[Date],"&lt;="&amp;Tableau33[[#This Row],[Date]])&lt;=$L$6,"Réglé",$L$6-SUMIFS(Tableau33[Somme],Tableau33[Date],"&lt;="&amp;Tableau33[[#This Row],[Date]]))</f>
        <v>#REF!</v>
      </c>
      <c r="N44" s="16" t="e">
        <f>SUMIFS(Tableau33[Somme],Tableau33[Date],"&lt;="&amp;Tableau33[[#This Row],[Date]])</f>
        <v>#REF!</v>
      </c>
      <c r="P44" s="6"/>
      <c r="Q44" s="6"/>
      <c r="R44" s="6" t="s">
        <v>73</v>
      </c>
      <c r="S44" s="6"/>
      <c r="T44" s="6"/>
      <c r="V44" s="6"/>
      <c r="W44" s="6"/>
      <c r="X44" s="5"/>
    </row>
    <row r="45" spans="2:24" ht="21" customHeight="1" x14ac:dyDescent="0.2">
      <c r="B45" s="15">
        <f>Tableau33[[#This Row],[Date]]</f>
        <v>42313</v>
      </c>
      <c r="C45" s="17">
        <v>42313</v>
      </c>
      <c r="D45" s="13" t="e">
        <f>IF(OR(Tableau33[[#This Row],[Poids Poul]]=0,Tableau33[[#This Row],[Nb Poul]]=0),"",Tableau33[[#This Row],[Poids Poul]]/Tableau33[[#This Row],[Nb Poul]])</f>
        <v>#REF!</v>
      </c>
      <c r="E45" s="9" t="e">
        <f>SUMIFS(#REF!,#REF!,$E$4,#REF!,$F$4)</f>
        <v>#REF!</v>
      </c>
      <c r="F45" s="10" t="e">
        <f>SUMIFS(#REF!,#REF!,Tableau33[[#This Row],[Date]],#REF!,$F$4)</f>
        <v>#REF!</v>
      </c>
      <c r="G45" s="11" t="e">
        <f>IF(Tableau33[[#This Row],[T.1]]=0,"",ROUND(Tableau33[[#This Row],[T.1]]/Tableau33[[#This Row],[Poids Poul]],0))</f>
        <v>#REF!</v>
      </c>
      <c r="H45" s="3" t="e">
        <f>SUMIFS(#REF!,#REF!,Tableau33[[#This Row],[Date]],#REF!,$F$4)</f>
        <v>#REF!</v>
      </c>
      <c r="I45" s="10" t="e">
        <f>SUMIFS(#REF!,#REF!,Tableau33[[#This Row],[Date]],#REF!,$F$4)</f>
        <v>#REF!</v>
      </c>
      <c r="J45" s="11" t="e">
        <f>IF(Tableau33[[#This Row],[T.2]]=0,"",ROUND(Tableau33[[#This Row],[T.2]]/Tableau33[[#This Row],[Poids Abats]],0))</f>
        <v>#REF!</v>
      </c>
      <c r="K45" s="3" t="e">
        <f>SUMIFS(#REF!,#REF!,Tableau33[[#This Row],[Date]],#REF!,$F$4)</f>
        <v>#REF!</v>
      </c>
      <c r="L45" s="12" t="e">
        <f>SUM(Tableau33[[#This Row],[T.1]],Tableau33[[#This Row],[T.2]])</f>
        <v>#REF!</v>
      </c>
      <c r="M45" s="11" t="e">
        <f>IF(SUMIFS(Tableau33[Somme],Tableau33[Date],"&lt;="&amp;Tableau33[[#This Row],[Date]])&lt;=$L$6,"Réglé",$L$6-SUMIFS(Tableau33[Somme],Tableau33[Date],"&lt;="&amp;Tableau33[[#This Row],[Date]]))</f>
        <v>#REF!</v>
      </c>
      <c r="N45" s="16" t="e">
        <f>SUMIFS(Tableau33[Somme],Tableau33[Date],"&lt;="&amp;Tableau33[[#This Row],[Date]])</f>
        <v>#REF!</v>
      </c>
      <c r="P45" s="6"/>
      <c r="Q45" s="6"/>
      <c r="R45" s="6" t="s">
        <v>77</v>
      </c>
      <c r="S45" s="6"/>
      <c r="T45" s="6"/>
      <c r="V45" s="6"/>
      <c r="W45" s="6"/>
      <c r="X45" s="5"/>
    </row>
    <row r="46" spans="2:24" ht="21" customHeight="1" x14ac:dyDescent="0.2">
      <c r="B46" s="15">
        <f>Tableau33[[#This Row],[Date]]</f>
        <v>42314</v>
      </c>
      <c r="C46" s="17">
        <v>42314</v>
      </c>
      <c r="D46" s="13" t="e">
        <f>IF(OR(Tableau33[[#This Row],[Poids Poul]]=0,Tableau33[[#This Row],[Nb Poul]]=0),"",Tableau33[[#This Row],[Poids Poul]]/Tableau33[[#This Row],[Nb Poul]])</f>
        <v>#REF!</v>
      </c>
      <c r="E46" s="9" t="e">
        <f>SUMIFS(#REF!,#REF!,$E$4,#REF!,$F$4)</f>
        <v>#REF!</v>
      </c>
      <c r="F46" s="10" t="e">
        <f>SUMIFS(#REF!,#REF!,Tableau33[[#This Row],[Date]],#REF!,$F$4)</f>
        <v>#REF!</v>
      </c>
      <c r="G46" s="11" t="e">
        <f>IF(Tableau33[[#This Row],[T.1]]=0,"",ROUND(Tableau33[[#This Row],[T.1]]/Tableau33[[#This Row],[Poids Poul]],0))</f>
        <v>#REF!</v>
      </c>
      <c r="H46" s="3" t="e">
        <f>SUMIFS(#REF!,#REF!,Tableau33[[#This Row],[Date]],#REF!,$F$4)</f>
        <v>#REF!</v>
      </c>
      <c r="I46" s="10" t="e">
        <f>SUMIFS(#REF!,#REF!,Tableau33[[#This Row],[Date]],#REF!,$F$4)</f>
        <v>#REF!</v>
      </c>
      <c r="J46" s="11" t="e">
        <f>IF(Tableau33[[#This Row],[T.2]]=0,"",ROUND(Tableau33[[#This Row],[T.2]]/Tableau33[[#This Row],[Poids Abats]],0))</f>
        <v>#REF!</v>
      </c>
      <c r="K46" s="3" t="e">
        <f>SUMIFS(#REF!,#REF!,Tableau33[[#This Row],[Date]],#REF!,$F$4)</f>
        <v>#REF!</v>
      </c>
      <c r="L46" s="12" t="e">
        <f>SUM(Tableau33[[#This Row],[T.1]],Tableau33[[#This Row],[T.2]])</f>
        <v>#REF!</v>
      </c>
      <c r="M46" s="11" t="e">
        <f>IF(SUMIFS(Tableau33[Somme],Tableau33[Date],"&lt;="&amp;Tableau33[[#This Row],[Date]])&lt;=$L$6,"Réglé",$L$6-SUMIFS(Tableau33[Somme],Tableau33[Date],"&lt;="&amp;Tableau33[[#This Row],[Date]]))</f>
        <v>#REF!</v>
      </c>
      <c r="N46" s="16" t="e">
        <f>SUMIFS(Tableau33[Somme],Tableau33[Date],"&lt;="&amp;Tableau33[[#This Row],[Date]])</f>
        <v>#REF!</v>
      </c>
      <c r="P46" s="6"/>
      <c r="Q46" s="6"/>
      <c r="R46" s="6" t="s">
        <v>80</v>
      </c>
      <c r="S46" s="6"/>
      <c r="T46" s="6"/>
      <c r="V46" s="6"/>
      <c r="W46" s="6"/>
      <c r="X46" s="5"/>
    </row>
    <row r="47" spans="2:24" ht="21" customHeight="1" x14ac:dyDescent="0.2">
      <c r="B47" s="15">
        <f>Tableau33[[#This Row],[Date]]</f>
        <v>42315</v>
      </c>
      <c r="C47" s="17">
        <v>42315</v>
      </c>
      <c r="D47" s="13" t="e">
        <f>IF(OR(Tableau33[[#This Row],[Poids Poul]]=0,Tableau33[[#This Row],[Nb Poul]]=0),"",Tableau33[[#This Row],[Poids Poul]]/Tableau33[[#This Row],[Nb Poul]])</f>
        <v>#REF!</v>
      </c>
      <c r="E47" s="9" t="e">
        <f>SUMIFS(#REF!,#REF!,$E$4,#REF!,$F$4)</f>
        <v>#REF!</v>
      </c>
      <c r="F47" s="10" t="e">
        <f>SUMIFS(#REF!,#REF!,Tableau33[[#This Row],[Date]],#REF!,$F$4)</f>
        <v>#REF!</v>
      </c>
      <c r="G47" s="11" t="e">
        <f>IF(Tableau33[[#This Row],[T.1]]=0,"",ROUND(Tableau33[[#This Row],[T.1]]/Tableau33[[#This Row],[Poids Poul]],0))</f>
        <v>#REF!</v>
      </c>
      <c r="H47" s="3" t="e">
        <f>SUMIFS(#REF!,#REF!,Tableau33[[#This Row],[Date]],#REF!,$F$4)</f>
        <v>#REF!</v>
      </c>
      <c r="I47" s="10" t="e">
        <f>SUMIFS(#REF!,#REF!,Tableau33[[#This Row],[Date]],#REF!,$F$4)</f>
        <v>#REF!</v>
      </c>
      <c r="J47" s="11" t="e">
        <f>IF(Tableau33[[#This Row],[T.2]]=0,"",ROUND(Tableau33[[#This Row],[T.2]]/Tableau33[[#This Row],[Poids Abats]],0))</f>
        <v>#REF!</v>
      </c>
      <c r="K47" s="3" t="e">
        <f>SUMIFS(#REF!,#REF!,Tableau33[[#This Row],[Date]],#REF!,$F$4)</f>
        <v>#REF!</v>
      </c>
      <c r="L47" s="12" t="e">
        <f>SUM(Tableau33[[#This Row],[T.1]],Tableau33[[#This Row],[T.2]])</f>
        <v>#REF!</v>
      </c>
      <c r="M47" s="11" t="e">
        <f>IF(SUMIFS(Tableau33[Somme],Tableau33[Date],"&lt;="&amp;Tableau33[[#This Row],[Date]])&lt;=$L$6,"Réglé",$L$6-SUMIFS(Tableau33[Somme],Tableau33[Date],"&lt;="&amp;Tableau33[[#This Row],[Date]]))</f>
        <v>#REF!</v>
      </c>
      <c r="N47" s="16" t="e">
        <f>SUMIFS(Tableau33[Somme],Tableau33[Date],"&lt;="&amp;Tableau33[[#This Row],[Date]])</f>
        <v>#REF!</v>
      </c>
      <c r="P47" s="6"/>
      <c r="Q47" s="6"/>
      <c r="R47" s="6" t="s">
        <v>86</v>
      </c>
      <c r="S47" s="6"/>
      <c r="T47" s="6"/>
      <c r="V47" s="6"/>
      <c r="W47" s="6"/>
      <c r="X47" s="5"/>
    </row>
    <row r="48" spans="2:24" ht="21" customHeight="1" x14ac:dyDescent="0.2">
      <c r="B48" s="15">
        <f>Tableau33[[#This Row],[Date]]</f>
        <v>42316</v>
      </c>
      <c r="C48" s="17">
        <v>42316</v>
      </c>
      <c r="D48" s="13" t="e">
        <f>IF(OR(Tableau33[[#This Row],[Poids Poul]]=0,Tableau33[[#This Row],[Nb Poul]]=0),"",Tableau33[[#This Row],[Poids Poul]]/Tableau33[[#This Row],[Nb Poul]])</f>
        <v>#REF!</v>
      </c>
      <c r="E48" s="9" t="e">
        <f>SUMIFS(#REF!,#REF!,$E$4,#REF!,$F$4)</f>
        <v>#REF!</v>
      </c>
      <c r="F48" s="10" t="e">
        <f>SUMIFS(#REF!,#REF!,Tableau33[[#This Row],[Date]],#REF!,$F$4)</f>
        <v>#REF!</v>
      </c>
      <c r="G48" s="11" t="e">
        <f>IF(Tableau33[[#This Row],[T.1]]=0,"",ROUND(Tableau33[[#This Row],[T.1]]/Tableau33[[#This Row],[Poids Poul]],0))</f>
        <v>#REF!</v>
      </c>
      <c r="H48" s="3" t="e">
        <f>SUMIFS(#REF!,#REF!,Tableau33[[#This Row],[Date]],#REF!,$F$4)</f>
        <v>#REF!</v>
      </c>
      <c r="I48" s="10" t="e">
        <f>SUMIFS(#REF!,#REF!,Tableau33[[#This Row],[Date]],#REF!,$F$4)</f>
        <v>#REF!</v>
      </c>
      <c r="J48" s="11" t="e">
        <f>IF(Tableau33[[#This Row],[T.2]]=0,"",ROUND(Tableau33[[#This Row],[T.2]]/Tableau33[[#This Row],[Poids Abats]],0))</f>
        <v>#REF!</v>
      </c>
      <c r="K48" s="3" t="e">
        <f>SUMIFS(#REF!,#REF!,Tableau33[[#This Row],[Date]],#REF!,$F$4)</f>
        <v>#REF!</v>
      </c>
      <c r="L48" s="12" t="e">
        <f>SUM(Tableau33[[#This Row],[T.1]],Tableau33[[#This Row],[T.2]])</f>
        <v>#REF!</v>
      </c>
      <c r="M48" s="11" t="e">
        <f>IF(SUMIFS(Tableau33[Somme],Tableau33[Date],"&lt;="&amp;Tableau33[[#This Row],[Date]])&lt;=$L$6,"Réglé",$L$6-SUMIFS(Tableau33[Somme],Tableau33[Date],"&lt;="&amp;Tableau33[[#This Row],[Date]]))</f>
        <v>#REF!</v>
      </c>
      <c r="N48" s="16" t="e">
        <f>SUMIFS(Tableau33[Somme],Tableau33[Date],"&lt;="&amp;Tableau33[[#This Row],[Date]])</f>
        <v>#REF!</v>
      </c>
      <c r="P48" s="6"/>
      <c r="Q48" s="6"/>
      <c r="R48" s="6"/>
      <c r="S48" s="6"/>
      <c r="T48" s="6"/>
      <c r="V48" s="6"/>
      <c r="W48" s="6"/>
      <c r="X48" s="5"/>
    </row>
    <row r="49" spans="2:24" ht="21" customHeight="1" x14ac:dyDescent="0.2">
      <c r="B49" s="15">
        <f>Tableau33[[#This Row],[Date]]</f>
        <v>42317</v>
      </c>
      <c r="C49" s="17">
        <v>42317</v>
      </c>
      <c r="D49" s="13" t="e">
        <f>IF(OR(Tableau33[[#This Row],[Poids Poul]]=0,Tableau33[[#This Row],[Nb Poul]]=0),"",Tableau33[[#This Row],[Poids Poul]]/Tableau33[[#This Row],[Nb Poul]])</f>
        <v>#REF!</v>
      </c>
      <c r="E49" s="9" t="e">
        <f>SUMIFS(#REF!,#REF!,$E$4,#REF!,$F$4)</f>
        <v>#REF!</v>
      </c>
      <c r="F49" s="10" t="e">
        <f>SUMIFS(#REF!,#REF!,Tableau33[[#This Row],[Date]],#REF!,$F$4)</f>
        <v>#REF!</v>
      </c>
      <c r="G49" s="11" t="e">
        <f>IF(Tableau33[[#This Row],[T.1]]=0,"",ROUND(Tableau33[[#This Row],[T.1]]/Tableau33[[#This Row],[Poids Poul]],0))</f>
        <v>#REF!</v>
      </c>
      <c r="H49" s="3" t="e">
        <f>SUMIFS(#REF!,#REF!,Tableau33[[#This Row],[Date]],#REF!,$F$4)</f>
        <v>#REF!</v>
      </c>
      <c r="I49" s="10" t="e">
        <f>SUMIFS(#REF!,#REF!,Tableau33[[#This Row],[Date]],#REF!,$F$4)</f>
        <v>#REF!</v>
      </c>
      <c r="J49" s="11" t="e">
        <f>IF(Tableau33[[#This Row],[T.2]]=0,"",ROUND(Tableau33[[#This Row],[T.2]]/Tableau33[[#This Row],[Poids Abats]],0))</f>
        <v>#REF!</v>
      </c>
      <c r="K49" s="3" t="e">
        <f>SUMIFS(#REF!,#REF!,Tableau33[[#This Row],[Date]],#REF!,$F$4)</f>
        <v>#REF!</v>
      </c>
      <c r="L49" s="12" t="e">
        <f>SUM(Tableau33[[#This Row],[T.1]],Tableau33[[#This Row],[T.2]])</f>
        <v>#REF!</v>
      </c>
      <c r="M49" s="11" t="e">
        <f>IF(SUMIFS(Tableau33[Somme],Tableau33[Date],"&lt;="&amp;Tableau33[[#This Row],[Date]])&lt;=$L$6,"Réglé",$L$6-SUMIFS(Tableau33[Somme],Tableau33[Date],"&lt;="&amp;Tableau33[[#This Row],[Date]]))</f>
        <v>#REF!</v>
      </c>
      <c r="N49" s="16" t="e">
        <f>SUMIFS(Tableau33[Somme],Tableau33[Date],"&lt;="&amp;Tableau33[[#This Row],[Date]])</f>
        <v>#REF!</v>
      </c>
      <c r="P49" s="6"/>
      <c r="Q49" s="6"/>
      <c r="R49" s="6"/>
      <c r="S49" s="6"/>
      <c r="T49" s="6"/>
      <c r="V49" s="6"/>
      <c r="W49" s="6"/>
      <c r="X49" s="5"/>
    </row>
    <row r="50" spans="2:24" ht="21" customHeight="1" x14ac:dyDescent="0.2">
      <c r="B50" s="15">
        <f>Tableau33[[#This Row],[Date]]</f>
        <v>42318</v>
      </c>
      <c r="C50" s="17">
        <v>42318</v>
      </c>
      <c r="D50" s="13" t="e">
        <f>IF(OR(Tableau33[[#This Row],[Poids Poul]]=0,Tableau33[[#This Row],[Nb Poul]]=0),"",Tableau33[[#This Row],[Poids Poul]]/Tableau33[[#This Row],[Nb Poul]])</f>
        <v>#REF!</v>
      </c>
      <c r="E50" s="9" t="e">
        <f>SUMIFS(#REF!,#REF!,$E$4,#REF!,$F$4)</f>
        <v>#REF!</v>
      </c>
      <c r="F50" s="10" t="e">
        <f>SUMIFS(#REF!,#REF!,Tableau33[[#This Row],[Date]],#REF!,$F$4)</f>
        <v>#REF!</v>
      </c>
      <c r="G50" s="11" t="e">
        <f>IF(Tableau33[[#This Row],[T.1]]=0,"",ROUND(Tableau33[[#This Row],[T.1]]/Tableau33[[#This Row],[Poids Poul]],0))</f>
        <v>#REF!</v>
      </c>
      <c r="H50" s="3" t="e">
        <f>SUMIFS(#REF!,#REF!,Tableau33[[#This Row],[Date]],#REF!,$F$4)</f>
        <v>#REF!</v>
      </c>
      <c r="I50" s="10" t="e">
        <f>SUMIFS(#REF!,#REF!,Tableau33[[#This Row],[Date]],#REF!,$F$4)</f>
        <v>#REF!</v>
      </c>
      <c r="J50" s="11" t="e">
        <f>IF(Tableau33[[#This Row],[T.2]]=0,"",ROUND(Tableau33[[#This Row],[T.2]]/Tableau33[[#This Row],[Poids Abats]],0))</f>
        <v>#REF!</v>
      </c>
      <c r="K50" s="3" t="e">
        <f>SUMIFS(#REF!,#REF!,Tableau33[[#This Row],[Date]],#REF!,$F$4)</f>
        <v>#REF!</v>
      </c>
      <c r="L50" s="12" t="e">
        <f>SUM(Tableau33[[#This Row],[T.1]],Tableau33[[#This Row],[T.2]])</f>
        <v>#REF!</v>
      </c>
      <c r="M50" s="11" t="e">
        <f>IF(SUMIFS(Tableau33[Somme],Tableau33[Date],"&lt;="&amp;Tableau33[[#This Row],[Date]])&lt;=$L$6,"Réglé",$L$6-SUMIFS(Tableau33[Somme],Tableau33[Date],"&lt;="&amp;Tableau33[[#This Row],[Date]]))</f>
        <v>#REF!</v>
      </c>
      <c r="N50" s="16" t="e">
        <f>SUMIFS(Tableau33[Somme],Tableau33[Date],"&lt;="&amp;Tableau33[[#This Row],[Date]])</f>
        <v>#REF!</v>
      </c>
      <c r="P50" s="6"/>
      <c r="Q50" s="6"/>
      <c r="R50" s="6"/>
      <c r="S50" s="6"/>
      <c r="T50" s="6"/>
      <c r="U50" s="6"/>
      <c r="V50" s="6"/>
      <c r="W50" s="6"/>
      <c r="X50" s="5"/>
    </row>
    <row r="51" spans="2:24" ht="21" customHeight="1" x14ac:dyDescent="0.2">
      <c r="B51" s="15">
        <f>Tableau33[[#This Row],[Date]]</f>
        <v>42319</v>
      </c>
      <c r="C51" s="17">
        <v>42319</v>
      </c>
      <c r="D51" s="13" t="e">
        <f>IF(OR(Tableau33[[#This Row],[Poids Poul]]=0,Tableau33[[#This Row],[Nb Poul]]=0),"",Tableau33[[#This Row],[Poids Poul]]/Tableau33[[#This Row],[Nb Poul]])</f>
        <v>#REF!</v>
      </c>
      <c r="E51" s="9" t="e">
        <f>SUMIFS(#REF!,#REF!,$E$4,#REF!,$F$4)</f>
        <v>#REF!</v>
      </c>
      <c r="F51" s="10" t="e">
        <f>SUMIFS(#REF!,#REF!,Tableau33[[#This Row],[Date]],#REF!,$F$4)</f>
        <v>#REF!</v>
      </c>
      <c r="G51" s="11" t="e">
        <f>IF(Tableau33[[#This Row],[T.1]]=0,"",ROUND(Tableau33[[#This Row],[T.1]]/Tableau33[[#This Row],[Poids Poul]],0))</f>
        <v>#REF!</v>
      </c>
      <c r="H51" s="3" t="e">
        <f>SUMIFS(#REF!,#REF!,Tableau33[[#This Row],[Date]],#REF!,$F$4)</f>
        <v>#REF!</v>
      </c>
      <c r="I51" s="10" t="e">
        <f>SUMIFS(#REF!,#REF!,Tableau33[[#This Row],[Date]],#REF!,$F$4)</f>
        <v>#REF!</v>
      </c>
      <c r="J51" s="11" t="e">
        <f>IF(Tableau33[[#This Row],[T.2]]=0,"",ROUND(Tableau33[[#This Row],[T.2]]/Tableau33[[#This Row],[Poids Abats]],0))</f>
        <v>#REF!</v>
      </c>
      <c r="K51" s="3" t="e">
        <f>SUMIFS(#REF!,#REF!,Tableau33[[#This Row],[Date]],#REF!,$F$4)</f>
        <v>#REF!</v>
      </c>
      <c r="L51" s="12" t="e">
        <f>SUM(Tableau33[[#This Row],[T.1]],Tableau33[[#This Row],[T.2]])</f>
        <v>#REF!</v>
      </c>
      <c r="M51" s="11" t="e">
        <f>IF(SUMIFS(Tableau33[Somme],Tableau33[Date],"&lt;="&amp;Tableau33[[#This Row],[Date]])&lt;=$L$6,"Réglé",$L$6-SUMIFS(Tableau33[Somme],Tableau33[Date],"&lt;="&amp;Tableau33[[#This Row],[Date]]))</f>
        <v>#REF!</v>
      </c>
      <c r="N51" s="16" t="e">
        <f>SUMIFS(Tableau33[Somme],Tableau33[Date],"&lt;="&amp;Tableau33[[#This Row],[Date]])</f>
        <v>#REF!</v>
      </c>
      <c r="P51" s="6"/>
      <c r="Q51" s="6"/>
      <c r="R51" s="6"/>
      <c r="S51" s="6"/>
      <c r="T51" s="6"/>
      <c r="U51" s="6"/>
      <c r="V51" s="6"/>
      <c r="W51" s="6"/>
      <c r="X51" s="5"/>
    </row>
    <row r="52" spans="2:24" ht="21" customHeight="1" x14ac:dyDescent="0.2">
      <c r="B52" s="15">
        <f>Tableau33[[#This Row],[Date]]</f>
        <v>42320</v>
      </c>
      <c r="C52" s="17">
        <v>42320</v>
      </c>
      <c r="D52" s="13" t="e">
        <f>IF(OR(Tableau33[[#This Row],[Poids Poul]]=0,Tableau33[[#This Row],[Nb Poul]]=0),"",Tableau33[[#This Row],[Poids Poul]]/Tableau33[[#This Row],[Nb Poul]])</f>
        <v>#REF!</v>
      </c>
      <c r="E52" s="9" t="e">
        <f>SUMIFS(#REF!,#REF!,$E$4,#REF!,$F$4)</f>
        <v>#REF!</v>
      </c>
      <c r="F52" s="10" t="e">
        <f>SUMIFS(#REF!,#REF!,Tableau33[[#This Row],[Date]],#REF!,$F$4)</f>
        <v>#REF!</v>
      </c>
      <c r="G52" s="11" t="e">
        <f>IF(Tableau33[[#This Row],[T.1]]=0,"",ROUND(Tableau33[[#This Row],[T.1]]/Tableau33[[#This Row],[Poids Poul]],0))</f>
        <v>#REF!</v>
      </c>
      <c r="H52" s="3" t="e">
        <f>SUMIFS(#REF!,#REF!,Tableau33[[#This Row],[Date]],#REF!,$F$4)</f>
        <v>#REF!</v>
      </c>
      <c r="I52" s="10" t="e">
        <f>SUMIFS(#REF!,#REF!,Tableau33[[#This Row],[Date]],#REF!,$F$4)</f>
        <v>#REF!</v>
      </c>
      <c r="J52" s="11" t="e">
        <f>IF(Tableau33[[#This Row],[T.2]]=0,"",ROUND(Tableau33[[#This Row],[T.2]]/Tableau33[[#This Row],[Poids Abats]],0))</f>
        <v>#REF!</v>
      </c>
      <c r="K52" s="3" t="e">
        <f>SUMIFS(#REF!,#REF!,Tableau33[[#This Row],[Date]],#REF!,$F$4)</f>
        <v>#REF!</v>
      </c>
      <c r="L52" s="12" t="e">
        <f>SUM(Tableau33[[#This Row],[T.1]],Tableau33[[#This Row],[T.2]])</f>
        <v>#REF!</v>
      </c>
      <c r="M52" s="11" t="e">
        <f>IF(SUMIFS(Tableau33[Somme],Tableau33[Date],"&lt;="&amp;Tableau33[[#This Row],[Date]])&lt;=$L$6,"Réglé",$L$6-SUMIFS(Tableau33[Somme],Tableau33[Date],"&lt;="&amp;Tableau33[[#This Row],[Date]]))</f>
        <v>#REF!</v>
      </c>
      <c r="N52" s="16" t="e">
        <f>SUMIFS(Tableau33[Somme],Tableau33[Date],"&lt;="&amp;Tableau33[[#This Row],[Date]])</f>
        <v>#REF!</v>
      </c>
      <c r="P52" s="6"/>
      <c r="Q52" s="6"/>
      <c r="R52" s="6"/>
      <c r="S52" s="6"/>
      <c r="T52" s="6"/>
      <c r="U52" s="6"/>
      <c r="V52" s="6"/>
      <c r="W52" s="6"/>
      <c r="X52" s="5"/>
    </row>
    <row r="53" spans="2:24" ht="21" customHeight="1" x14ac:dyDescent="0.2">
      <c r="B53" s="15">
        <f>Tableau33[[#This Row],[Date]]</f>
        <v>42321</v>
      </c>
      <c r="C53" s="17">
        <v>42321</v>
      </c>
      <c r="D53" s="13" t="e">
        <f>IF(OR(Tableau33[[#This Row],[Poids Poul]]=0,Tableau33[[#This Row],[Nb Poul]]=0),"",Tableau33[[#This Row],[Poids Poul]]/Tableau33[[#This Row],[Nb Poul]])</f>
        <v>#REF!</v>
      </c>
      <c r="E53" s="9" t="e">
        <f>SUMIFS(#REF!,#REF!,$E$4,#REF!,$F$4)</f>
        <v>#REF!</v>
      </c>
      <c r="F53" s="10" t="e">
        <f>SUMIFS(#REF!,#REF!,Tableau33[[#This Row],[Date]],#REF!,$F$4)</f>
        <v>#REF!</v>
      </c>
      <c r="G53" s="11" t="e">
        <f>IF(Tableau33[[#This Row],[T.1]]=0,"",ROUND(Tableau33[[#This Row],[T.1]]/Tableau33[[#This Row],[Poids Poul]],0))</f>
        <v>#REF!</v>
      </c>
      <c r="H53" s="3" t="e">
        <f>SUMIFS(#REF!,#REF!,Tableau33[[#This Row],[Date]],#REF!,$F$4)</f>
        <v>#REF!</v>
      </c>
      <c r="I53" s="10" t="e">
        <f>SUMIFS(#REF!,#REF!,Tableau33[[#This Row],[Date]],#REF!,$F$4)</f>
        <v>#REF!</v>
      </c>
      <c r="J53" s="11" t="e">
        <f>IF(Tableau33[[#This Row],[T.2]]=0,"",ROUND(Tableau33[[#This Row],[T.2]]/Tableau33[[#This Row],[Poids Abats]],0))</f>
        <v>#REF!</v>
      </c>
      <c r="K53" s="3" t="e">
        <f>SUMIFS(#REF!,#REF!,Tableau33[[#This Row],[Date]],#REF!,$F$4)</f>
        <v>#REF!</v>
      </c>
      <c r="L53" s="12" t="e">
        <f>SUM(Tableau33[[#This Row],[T.1]],Tableau33[[#This Row],[T.2]])</f>
        <v>#REF!</v>
      </c>
      <c r="M53" s="11" t="e">
        <f>IF(SUMIFS(Tableau33[Somme],Tableau33[Date],"&lt;="&amp;Tableau33[[#This Row],[Date]])&lt;=$L$6,"Réglé",$L$6-SUMIFS(Tableau33[Somme],Tableau33[Date],"&lt;="&amp;Tableau33[[#This Row],[Date]]))</f>
        <v>#REF!</v>
      </c>
      <c r="N53" s="16" t="e">
        <f>SUMIFS(Tableau33[Somme],Tableau33[Date],"&lt;="&amp;Tableau33[[#This Row],[Date]])</f>
        <v>#REF!</v>
      </c>
      <c r="P53" s="6"/>
      <c r="Q53" s="6"/>
      <c r="R53" s="6"/>
      <c r="S53" s="6"/>
      <c r="T53" s="6"/>
      <c r="U53" s="6"/>
      <c r="V53" s="6"/>
      <c r="W53" s="6"/>
      <c r="X53" s="5"/>
    </row>
    <row r="54" spans="2:24" ht="21" customHeight="1" x14ac:dyDescent="0.2">
      <c r="B54" s="15">
        <f>Tableau33[[#This Row],[Date]]</f>
        <v>42322</v>
      </c>
      <c r="C54" s="17">
        <v>42322</v>
      </c>
      <c r="D54" s="13" t="e">
        <f>IF(OR(Tableau33[[#This Row],[Poids Poul]]=0,Tableau33[[#This Row],[Nb Poul]]=0),"",Tableau33[[#This Row],[Poids Poul]]/Tableau33[[#This Row],[Nb Poul]])</f>
        <v>#REF!</v>
      </c>
      <c r="E54" s="9" t="e">
        <f>SUMIFS(#REF!,#REF!,$E$4,#REF!,$F$4)</f>
        <v>#REF!</v>
      </c>
      <c r="F54" s="10" t="e">
        <f>SUMIFS(#REF!,#REF!,Tableau33[[#This Row],[Date]],#REF!,$F$4)</f>
        <v>#REF!</v>
      </c>
      <c r="G54" s="11" t="e">
        <f>IF(Tableau33[[#This Row],[T.1]]=0,"",ROUND(Tableau33[[#This Row],[T.1]]/Tableau33[[#This Row],[Poids Poul]],0))</f>
        <v>#REF!</v>
      </c>
      <c r="H54" s="3" t="e">
        <f>SUMIFS(#REF!,#REF!,Tableau33[[#This Row],[Date]],#REF!,$F$4)</f>
        <v>#REF!</v>
      </c>
      <c r="I54" s="10" t="e">
        <f>SUMIFS(#REF!,#REF!,Tableau33[[#This Row],[Date]],#REF!,$F$4)</f>
        <v>#REF!</v>
      </c>
      <c r="J54" s="11" t="e">
        <f>IF(Tableau33[[#This Row],[T.2]]=0,"",ROUND(Tableau33[[#This Row],[T.2]]/Tableau33[[#This Row],[Poids Abats]],0))</f>
        <v>#REF!</v>
      </c>
      <c r="K54" s="3" t="e">
        <f>SUMIFS(#REF!,#REF!,Tableau33[[#This Row],[Date]],#REF!,$F$4)</f>
        <v>#REF!</v>
      </c>
      <c r="L54" s="12" t="e">
        <f>SUM(Tableau33[[#This Row],[T.1]],Tableau33[[#This Row],[T.2]])</f>
        <v>#REF!</v>
      </c>
      <c r="M54" s="11" t="e">
        <f>IF(SUMIFS(Tableau33[Somme],Tableau33[Date],"&lt;="&amp;Tableau33[[#This Row],[Date]])&lt;=$L$6,"Réglé",$L$6-SUMIFS(Tableau33[Somme],Tableau33[Date],"&lt;="&amp;Tableau33[[#This Row],[Date]]))</f>
        <v>#REF!</v>
      </c>
      <c r="N54" s="16" t="e">
        <f>SUMIFS(Tableau33[Somme],Tableau33[Date],"&lt;="&amp;Tableau33[[#This Row],[Date]])</f>
        <v>#REF!</v>
      </c>
      <c r="P54" s="6"/>
      <c r="Q54" s="6"/>
      <c r="R54" s="6"/>
      <c r="S54" s="6"/>
      <c r="T54" s="6"/>
      <c r="U54" s="6"/>
      <c r="V54" s="6"/>
      <c r="W54" s="6"/>
      <c r="X54" s="5"/>
    </row>
    <row r="55" spans="2:24" ht="21" customHeight="1" x14ac:dyDescent="0.2">
      <c r="B55" s="15">
        <f>Tableau33[[#This Row],[Date]]</f>
        <v>42323</v>
      </c>
      <c r="C55" s="17">
        <v>42323</v>
      </c>
      <c r="D55" s="13" t="e">
        <f>IF(OR(Tableau33[[#This Row],[Poids Poul]]=0,Tableau33[[#This Row],[Nb Poul]]=0),"",Tableau33[[#This Row],[Poids Poul]]/Tableau33[[#This Row],[Nb Poul]])</f>
        <v>#REF!</v>
      </c>
      <c r="E55" s="9" t="e">
        <f>SUMIFS(#REF!,#REF!,$E$4,#REF!,$F$4)</f>
        <v>#REF!</v>
      </c>
      <c r="F55" s="10" t="e">
        <f>SUMIFS(#REF!,#REF!,Tableau33[[#This Row],[Date]],#REF!,$F$4)</f>
        <v>#REF!</v>
      </c>
      <c r="G55" s="11" t="e">
        <f>IF(Tableau33[[#This Row],[T.1]]=0,"",ROUND(Tableau33[[#This Row],[T.1]]/Tableau33[[#This Row],[Poids Poul]],0))</f>
        <v>#REF!</v>
      </c>
      <c r="H55" s="3" t="e">
        <f>SUMIFS(#REF!,#REF!,Tableau33[[#This Row],[Date]],#REF!,$F$4)</f>
        <v>#REF!</v>
      </c>
      <c r="I55" s="10" t="e">
        <f>SUMIFS(#REF!,#REF!,Tableau33[[#This Row],[Date]],#REF!,$F$4)</f>
        <v>#REF!</v>
      </c>
      <c r="J55" s="11" t="e">
        <f>IF(Tableau33[[#This Row],[T.2]]=0,"",ROUND(Tableau33[[#This Row],[T.2]]/Tableau33[[#This Row],[Poids Abats]],0))</f>
        <v>#REF!</v>
      </c>
      <c r="K55" s="3" t="e">
        <f>SUMIFS(#REF!,#REF!,Tableau33[[#This Row],[Date]],#REF!,$F$4)</f>
        <v>#REF!</v>
      </c>
      <c r="L55" s="12" t="e">
        <f>SUM(Tableau33[[#This Row],[T.1]],Tableau33[[#This Row],[T.2]])</f>
        <v>#REF!</v>
      </c>
      <c r="M55" s="11" t="e">
        <f>IF(SUMIFS(Tableau33[Somme],Tableau33[Date],"&lt;="&amp;Tableau33[[#This Row],[Date]])&lt;=$L$6,"Réglé",$L$6-SUMIFS(Tableau33[Somme],Tableau33[Date],"&lt;="&amp;Tableau33[[#This Row],[Date]]))</f>
        <v>#REF!</v>
      </c>
      <c r="N55" s="16" t="e">
        <f>SUMIFS(Tableau33[Somme],Tableau33[Date],"&lt;="&amp;Tableau33[[#This Row],[Date]])</f>
        <v>#REF!</v>
      </c>
      <c r="P55" s="6"/>
      <c r="Q55" s="6"/>
      <c r="R55" s="6"/>
      <c r="S55" s="6"/>
      <c r="T55" s="6"/>
      <c r="U55" s="6"/>
      <c r="V55" s="6"/>
      <c r="W55" s="6"/>
      <c r="X55" s="5"/>
    </row>
    <row r="56" spans="2:24" ht="21" customHeight="1" x14ac:dyDescent="0.2">
      <c r="B56" s="15">
        <f>Tableau33[[#This Row],[Date]]</f>
        <v>42324</v>
      </c>
      <c r="C56" s="17">
        <v>42324</v>
      </c>
      <c r="D56" s="13" t="e">
        <f>IF(OR(Tableau33[[#This Row],[Poids Poul]]=0,Tableau33[[#This Row],[Nb Poul]]=0),"",Tableau33[[#This Row],[Poids Poul]]/Tableau33[[#This Row],[Nb Poul]])</f>
        <v>#REF!</v>
      </c>
      <c r="E56" s="9" t="e">
        <f>SUMIFS(#REF!,#REF!,$E$4,#REF!,$F$4)</f>
        <v>#REF!</v>
      </c>
      <c r="F56" s="10" t="e">
        <f>SUMIFS(#REF!,#REF!,Tableau33[[#This Row],[Date]],#REF!,$F$4)</f>
        <v>#REF!</v>
      </c>
      <c r="G56" s="11" t="e">
        <f>IF(Tableau33[[#This Row],[T.1]]=0,"",ROUND(Tableau33[[#This Row],[T.1]]/Tableau33[[#This Row],[Poids Poul]],0))</f>
        <v>#REF!</v>
      </c>
      <c r="H56" s="3" t="e">
        <f>SUMIFS(#REF!,#REF!,Tableau33[[#This Row],[Date]],#REF!,$F$4)</f>
        <v>#REF!</v>
      </c>
      <c r="I56" s="10" t="e">
        <f>SUMIFS(#REF!,#REF!,Tableau33[[#This Row],[Date]],#REF!,$F$4)</f>
        <v>#REF!</v>
      </c>
      <c r="J56" s="11" t="e">
        <f>IF(Tableau33[[#This Row],[T.2]]=0,"",ROUND(Tableau33[[#This Row],[T.2]]/Tableau33[[#This Row],[Poids Abats]],0))</f>
        <v>#REF!</v>
      </c>
      <c r="K56" s="3" t="e">
        <f>SUMIFS(#REF!,#REF!,Tableau33[[#This Row],[Date]],#REF!,$F$4)</f>
        <v>#REF!</v>
      </c>
      <c r="L56" s="12" t="e">
        <f>SUM(Tableau33[[#This Row],[T.1]],Tableau33[[#This Row],[T.2]])</f>
        <v>#REF!</v>
      </c>
      <c r="M56" s="11" t="e">
        <f>IF(SUMIFS(Tableau33[Somme],Tableau33[Date],"&lt;="&amp;Tableau33[[#This Row],[Date]])&lt;=$L$6,"Réglé",$L$6-SUMIFS(Tableau33[Somme],Tableau33[Date],"&lt;="&amp;Tableau33[[#This Row],[Date]]))</f>
        <v>#REF!</v>
      </c>
      <c r="N56" s="16" t="e">
        <f>SUMIFS(Tableau33[Somme],Tableau33[Date],"&lt;="&amp;Tableau33[[#This Row],[Date]])</f>
        <v>#REF!</v>
      </c>
      <c r="P56" s="6"/>
      <c r="Q56" s="6"/>
      <c r="R56" s="6"/>
      <c r="S56" s="6"/>
      <c r="T56" s="6"/>
      <c r="U56" s="6"/>
      <c r="V56" s="6"/>
      <c r="W56" s="6"/>
      <c r="X56" s="5"/>
    </row>
    <row r="57" spans="2:24" ht="21" customHeight="1" x14ac:dyDescent="0.2">
      <c r="B57" s="15">
        <f>Tableau33[[#This Row],[Date]]</f>
        <v>42325</v>
      </c>
      <c r="C57" s="17">
        <v>42325</v>
      </c>
      <c r="D57" s="13" t="e">
        <f>IF(OR(Tableau33[[#This Row],[Poids Poul]]=0,Tableau33[[#This Row],[Nb Poul]]=0),"",Tableau33[[#This Row],[Poids Poul]]/Tableau33[[#This Row],[Nb Poul]])</f>
        <v>#REF!</v>
      </c>
      <c r="E57" s="9" t="e">
        <f>SUMIFS(#REF!,#REF!,$E$4,#REF!,$F$4)</f>
        <v>#REF!</v>
      </c>
      <c r="F57" s="10" t="e">
        <f>SUMIFS(#REF!,#REF!,Tableau33[[#This Row],[Date]],#REF!,$F$4)</f>
        <v>#REF!</v>
      </c>
      <c r="G57" s="11" t="e">
        <f>IF(Tableau33[[#This Row],[T.1]]=0,"",ROUND(Tableau33[[#This Row],[T.1]]/Tableau33[[#This Row],[Poids Poul]],0))</f>
        <v>#REF!</v>
      </c>
      <c r="H57" s="3" t="e">
        <f>SUMIFS(#REF!,#REF!,Tableau33[[#This Row],[Date]],#REF!,$F$4)</f>
        <v>#REF!</v>
      </c>
      <c r="I57" s="10" t="e">
        <f>SUMIFS(#REF!,#REF!,Tableau33[[#This Row],[Date]],#REF!,$F$4)</f>
        <v>#REF!</v>
      </c>
      <c r="J57" s="11" t="e">
        <f>IF(Tableau33[[#This Row],[T.2]]=0,"",ROUND(Tableau33[[#This Row],[T.2]]/Tableau33[[#This Row],[Poids Abats]],0))</f>
        <v>#REF!</v>
      </c>
      <c r="K57" s="3" t="e">
        <f>SUMIFS(#REF!,#REF!,Tableau33[[#This Row],[Date]],#REF!,$F$4)</f>
        <v>#REF!</v>
      </c>
      <c r="L57" s="12" t="e">
        <f>SUM(Tableau33[[#This Row],[T.1]],Tableau33[[#This Row],[T.2]])</f>
        <v>#REF!</v>
      </c>
      <c r="M57" s="11" t="e">
        <f>IF(SUMIFS(Tableau33[Somme],Tableau33[Date],"&lt;="&amp;Tableau33[[#This Row],[Date]])&lt;=$L$6,"Réglé",$L$6-SUMIFS(Tableau33[Somme],Tableau33[Date],"&lt;="&amp;Tableau33[[#This Row],[Date]]))</f>
        <v>#REF!</v>
      </c>
      <c r="N57" s="16" t="e">
        <f>SUMIFS(Tableau33[Somme],Tableau33[Date],"&lt;="&amp;Tableau33[[#This Row],[Date]])</f>
        <v>#REF!</v>
      </c>
      <c r="P57" s="6"/>
      <c r="Q57" s="6"/>
      <c r="R57" s="6"/>
      <c r="S57" s="6"/>
      <c r="T57" s="6"/>
      <c r="U57" s="6"/>
      <c r="V57" s="6"/>
      <c r="W57" s="6"/>
      <c r="X57" s="5"/>
    </row>
    <row r="58" spans="2:24" ht="21" customHeight="1" x14ac:dyDescent="0.2">
      <c r="B58" s="15">
        <f>Tableau33[[#This Row],[Date]]</f>
        <v>42326</v>
      </c>
      <c r="C58" s="17">
        <v>42326</v>
      </c>
      <c r="D58" s="24" t="e">
        <f>IF(OR(Tableau33[[#This Row],[Poids Poul]]=0,Tableau33[[#This Row],[Nb Poul]]=0),"",Tableau33[[#This Row],[Poids Poul]]/Tableau33[[#This Row],[Nb Poul]])</f>
        <v>#REF!</v>
      </c>
      <c r="E58" s="9" t="e">
        <f>SUMIFS(#REF!,#REF!,$E$4,#REF!,$F$4)</f>
        <v>#REF!</v>
      </c>
      <c r="F58" s="10" t="e">
        <f>SUMIFS(#REF!,#REF!,Tableau33[[#This Row],[Date]],#REF!,$F$4)</f>
        <v>#REF!</v>
      </c>
      <c r="G58" s="11" t="e">
        <f>IF(Tableau33[[#This Row],[T.1]]=0,"",ROUND(Tableau33[[#This Row],[T.1]]/Tableau33[[#This Row],[Poids Poul]],0))</f>
        <v>#REF!</v>
      </c>
      <c r="H58" s="3" t="e">
        <f>SUMIFS(#REF!,#REF!,Tableau33[[#This Row],[Date]],#REF!,$F$4)</f>
        <v>#REF!</v>
      </c>
      <c r="I58" s="10" t="e">
        <f>SUMIFS(#REF!,#REF!,Tableau33[[#This Row],[Date]],#REF!,$F$4)</f>
        <v>#REF!</v>
      </c>
      <c r="J58" s="11" t="e">
        <f>IF(Tableau33[[#This Row],[T.2]]=0,"",ROUND(Tableau33[[#This Row],[T.2]]/Tableau33[[#This Row],[Poids Abats]],0))</f>
        <v>#REF!</v>
      </c>
      <c r="K58" s="3" t="e">
        <f>SUMIFS(#REF!,#REF!,Tableau33[[#This Row],[Date]],#REF!,$F$4)</f>
        <v>#REF!</v>
      </c>
      <c r="L58" s="12" t="e">
        <f>SUM(Tableau33[[#This Row],[T.1]],Tableau33[[#This Row],[T.2]])</f>
        <v>#REF!</v>
      </c>
      <c r="M58" s="11" t="e">
        <f>IF(SUMIFS(Tableau33[Somme],Tableau33[Date],"&lt;="&amp;Tableau33[[#This Row],[Date]])&lt;=$L$6,"Réglé",$L$6-SUMIFS(Tableau33[Somme],Tableau33[Date],"&lt;="&amp;Tableau33[[#This Row],[Date]]))</f>
        <v>#REF!</v>
      </c>
      <c r="N58" s="16" t="e">
        <f>SUMIFS(Tableau33[Somme],Tableau33[Date],"&lt;="&amp;Tableau33[[#This Row],[Date]])</f>
        <v>#REF!</v>
      </c>
    </row>
    <row r="59" spans="2:24" ht="21" customHeight="1" x14ac:dyDescent="0.2">
      <c r="B59" s="15">
        <f>Tableau33[[#This Row],[Date]]</f>
        <v>42327</v>
      </c>
      <c r="C59" s="17">
        <v>42327</v>
      </c>
      <c r="D59" s="24" t="e">
        <f>IF(OR(Tableau33[[#This Row],[Poids Poul]]=0,Tableau33[[#This Row],[Nb Poul]]=0),"",Tableau33[[#This Row],[Poids Poul]]/Tableau33[[#This Row],[Nb Poul]])</f>
        <v>#REF!</v>
      </c>
      <c r="E59" s="9" t="e">
        <f>SUMIFS(#REF!,#REF!,$E$4,#REF!,$F$4)</f>
        <v>#REF!</v>
      </c>
      <c r="F59" s="10" t="e">
        <f>SUMIFS(#REF!,#REF!,Tableau33[[#This Row],[Date]],#REF!,$F$4)</f>
        <v>#REF!</v>
      </c>
      <c r="G59" s="11" t="e">
        <f>IF(Tableau33[[#This Row],[T.1]]=0,"",ROUND(Tableau33[[#This Row],[T.1]]/Tableau33[[#This Row],[Poids Poul]],0))</f>
        <v>#REF!</v>
      </c>
      <c r="H59" s="3" t="e">
        <f>SUMIFS(#REF!,#REF!,Tableau33[[#This Row],[Date]],#REF!,$F$4)</f>
        <v>#REF!</v>
      </c>
      <c r="I59" s="10" t="e">
        <f>SUMIFS(#REF!,#REF!,Tableau33[[#This Row],[Date]],#REF!,$F$4)</f>
        <v>#REF!</v>
      </c>
      <c r="J59" s="11" t="e">
        <f>IF(Tableau33[[#This Row],[T.2]]=0,"",ROUND(Tableau33[[#This Row],[T.2]]/Tableau33[[#This Row],[Poids Abats]],0))</f>
        <v>#REF!</v>
      </c>
      <c r="K59" s="3" t="e">
        <f>SUMIFS(#REF!,#REF!,Tableau33[[#This Row],[Date]],#REF!,$F$4)</f>
        <v>#REF!</v>
      </c>
      <c r="L59" s="12" t="e">
        <f>SUM(Tableau33[[#This Row],[T.1]],Tableau33[[#This Row],[T.2]])</f>
        <v>#REF!</v>
      </c>
      <c r="M59" s="11" t="e">
        <f>IF(SUMIFS(Tableau33[Somme],Tableau33[Date],"&lt;="&amp;Tableau33[[#This Row],[Date]])&lt;=$L$6,"Réglé",$L$6-SUMIFS(Tableau33[Somme],Tableau33[Date],"&lt;="&amp;Tableau33[[#This Row],[Date]]))</f>
        <v>#REF!</v>
      </c>
      <c r="N59" s="16" t="e">
        <f>SUMIFS(Tableau33[Somme],Tableau33[Date],"&lt;="&amp;Tableau33[[#This Row],[Date]])</f>
        <v>#REF!</v>
      </c>
    </row>
    <row r="60" spans="2:24" ht="21" customHeight="1" x14ac:dyDescent="0.2">
      <c r="B60" s="15">
        <f>Tableau33[[#This Row],[Date]]</f>
        <v>42328</v>
      </c>
      <c r="C60" s="17">
        <v>42328</v>
      </c>
      <c r="D60" s="24" t="e">
        <f>IF(OR(Tableau33[[#This Row],[Poids Poul]]=0,Tableau33[[#This Row],[Nb Poul]]=0),"",Tableau33[[#This Row],[Poids Poul]]/Tableau33[[#This Row],[Nb Poul]])</f>
        <v>#REF!</v>
      </c>
      <c r="E60" s="9" t="e">
        <f>SUMIFS(#REF!,#REF!,$E$4,#REF!,$F$4)</f>
        <v>#REF!</v>
      </c>
      <c r="F60" s="10" t="e">
        <f>SUMIFS(#REF!,#REF!,Tableau33[[#This Row],[Date]],#REF!,$F$4)</f>
        <v>#REF!</v>
      </c>
      <c r="G60" s="11" t="e">
        <f>IF(Tableau33[[#This Row],[T.1]]=0,"",ROUND(Tableau33[[#This Row],[T.1]]/Tableau33[[#This Row],[Poids Poul]],0))</f>
        <v>#REF!</v>
      </c>
      <c r="H60" s="3" t="e">
        <f>SUMIFS(#REF!,#REF!,Tableau33[[#This Row],[Date]],#REF!,$F$4)</f>
        <v>#REF!</v>
      </c>
      <c r="I60" s="10" t="e">
        <f>SUMIFS(#REF!,#REF!,Tableau33[[#This Row],[Date]],#REF!,$F$4)</f>
        <v>#REF!</v>
      </c>
      <c r="J60" s="11" t="e">
        <f>IF(Tableau33[[#This Row],[T.2]]=0,"",ROUND(Tableau33[[#This Row],[T.2]]/Tableau33[[#This Row],[Poids Abats]],0))</f>
        <v>#REF!</v>
      </c>
      <c r="K60" s="3" t="e">
        <f>SUMIFS(#REF!,#REF!,Tableau33[[#This Row],[Date]],#REF!,$F$4)</f>
        <v>#REF!</v>
      </c>
      <c r="L60" s="12" t="e">
        <f>SUM(Tableau33[[#This Row],[T.1]],Tableau33[[#This Row],[T.2]])</f>
        <v>#REF!</v>
      </c>
      <c r="M60" s="11" t="e">
        <f>IF(SUMIFS(Tableau33[Somme],Tableau33[Date],"&lt;="&amp;Tableau33[[#This Row],[Date]])&lt;=$L$6,"Réglé",$L$6-SUMIFS(Tableau33[Somme],Tableau33[Date],"&lt;="&amp;Tableau33[[#This Row],[Date]]))</f>
        <v>#REF!</v>
      </c>
      <c r="N60" s="16" t="e">
        <f>SUMIFS(Tableau33[Somme],Tableau33[Date],"&lt;="&amp;Tableau33[[#This Row],[Date]])</f>
        <v>#REF!</v>
      </c>
    </row>
    <row r="61" spans="2:24" ht="21" customHeight="1" x14ac:dyDescent="0.2">
      <c r="B61" s="15">
        <f>Tableau33[[#This Row],[Date]]</f>
        <v>42329</v>
      </c>
      <c r="C61" s="17">
        <v>42329</v>
      </c>
      <c r="D61" s="24" t="e">
        <f>IF(OR(Tableau33[[#This Row],[Poids Poul]]=0,Tableau33[[#This Row],[Nb Poul]]=0),"",Tableau33[[#This Row],[Poids Poul]]/Tableau33[[#This Row],[Nb Poul]])</f>
        <v>#REF!</v>
      </c>
      <c r="E61" s="9" t="e">
        <f>SUMIFS(#REF!,#REF!,$E$4,#REF!,$F$4)</f>
        <v>#REF!</v>
      </c>
      <c r="F61" s="10" t="e">
        <f>SUMIFS(#REF!,#REF!,Tableau33[[#This Row],[Date]],#REF!,$F$4)</f>
        <v>#REF!</v>
      </c>
      <c r="G61" s="11" t="e">
        <f>IF(Tableau33[[#This Row],[T.1]]=0,"",ROUND(Tableau33[[#This Row],[T.1]]/Tableau33[[#This Row],[Poids Poul]],0))</f>
        <v>#REF!</v>
      </c>
      <c r="H61" s="3" t="e">
        <f>SUMIFS(#REF!,#REF!,Tableau33[[#This Row],[Date]],#REF!,$F$4)</f>
        <v>#REF!</v>
      </c>
      <c r="I61" s="10" t="e">
        <f>SUMIFS(#REF!,#REF!,Tableau33[[#This Row],[Date]],#REF!,$F$4)</f>
        <v>#REF!</v>
      </c>
      <c r="J61" s="11" t="e">
        <f>IF(Tableau33[[#This Row],[T.2]]=0,"",ROUND(Tableau33[[#This Row],[T.2]]/Tableau33[[#This Row],[Poids Abats]],0))</f>
        <v>#REF!</v>
      </c>
      <c r="K61" s="3" t="e">
        <f>SUMIFS(#REF!,#REF!,Tableau33[[#This Row],[Date]],#REF!,$F$4)</f>
        <v>#REF!</v>
      </c>
      <c r="L61" s="12" t="e">
        <f>SUM(Tableau33[[#This Row],[T.1]],Tableau33[[#This Row],[T.2]])</f>
        <v>#REF!</v>
      </c>
      <c r="M61" s="11" t="e">
        <f>IF(SUMIFS(Tableau33[Somme],Tableau33[Date],"&lt;="&amp;Tableau33[[#This Row],[Date]])&lt;=$L$6,"Réglé",$L$6-SUMIFS(Tableau33[Somme],Tableau33[Date],"&lt;="&amp;Tableau33[[#This Row],[Date]]))</f>
        <v>#REF!</v>
      </c>
      <c r="N61" s="16" t="e">
        <f>SUMIFS(Tableau33[Somme],Tableau33[Date],"&lt;="&amp;Tableau33[[#This Row],[Date]])</f>
        <v>#REF!</v>
      </c>
    </row>
    <row r="62" spans="2:24" ht="21" customHeight="1" x14ac:dyDescent="0.2">
      <c r="B62" s="15">
        <f>Tableau33[[#This Row],[Date]]</f>
        <v>42330</v>
      </c>
      <c r="C62" s="17">
        <v>42330</v>
      </c>
      <c r="D62" s="24" t="e">
        <f>IF(OR(Tableau33[[#This Row],[Poids Poul]]=0,Tableau33[[#This Row],[Nb Poul]]=0),"",Tableau33[[#This Row],[Poids Poul]]/Tableau33[[#This Row],[Nb Poul]])</f>
        <v>#REF!</v>
      </c>
      <c r="E62" s="9" t="e">
        <f>SUMIFS(#REF!,#REF!,$E$4,#REF!,$F$4)</f>
        <v>#REF!</v>
      </c>
      <c r="F62" s="10" t="e">
        <f>SUMIFS(#REF!,#REF!,Tableau33[[#This Row],[Date]],#REF!,$F$4)</f>
        <v>#REF!</v>
      </c>
      <c r="G62" s="11" t="e">
        <f>IF(Tableau33[[#This Row],[T.1]]=0,"",ROUND(Tableau33[[#This Row],[T.1]]/Tableau33[[#This Row],[Poids Poul]],0))</f>
        <v>#REF!</v>
      </c>
      <c r="H62" s="3" t="e">
        <f>SUMIFS(#REF!,#REF!,Tableau33[[#This Row],[Date]],#REF!,$F$4)</f>
        <v>#REF!</v>
      </c>
      <c r="I62" s="10" t="e">
        <f>SUMIFS(#REF!,#REF!,Tableau33[[#This Row],[Date]],#REF!,$F$4)</f>
        <v>#REF!</v>
      </c>
      <c r="J62" s="11" t="e">
        <f>IF(Tableau33[[#This Row],[T.2]]=0,"",ROUND(Tableau33[[#This Row],[T.2]]/Tableau33[[#This Row],[Poids Abats]],0))</f>
        <v>#REF!</v>
      </c>
      <c r="K62" s="3" t="e">
        <f>SUMIFS(#REF!,#REF!,Tableau33[[#This Row],[Date]],#REF!,$F$4)</f>
        <v>#REF!</v>
      </c>
      <c r="L62" s="12" t="e">
        <f>SUM(Tableau33[[#This Row],[T.1]],Tableau33[[#This Row],[T.2]])</f>
        <v>#REF!</v>
      </c>
      <c r="M62" s="11" t="e">
        <f>IF(SUMIFS(Tableau33[Somme],Tableau33[Date],"&lt;="&amp;Tableau33[[#This Row],[Date]])&lt;=$L$6,"Réglé",$L$6-SUMIFS(Tableau33[Somme],Tableau33[Date],"&lt;="&amp;Tableau33[[#This Row],[Date]]))</f>
        <v>#REF!</v>
      </c>
      <c r="N62" s="16" t="e">
        <f>SUMIFS(Tableau33[Somme],Tableau33[Date],"&lt;="&amp;Tableau33[[#This Row],[Date]])</f>
        <v>#REF!</v>
      </c>
    </row>
    <row r="63" spans="2:24" ht="21" customHeight="1" x14ac:dyDescent="0.2">
      <c r="B63" s="15">
        <f>Tableau33[[#This Row],[Date]]</f>
        <v>42331</v>
      </c>
      <c r="C63" s="17">
        <v>42331</v>
      </c>
      <c r="D63" s="24" t="e">
        <f>IF(OR(Tableau33[[#This Row],[Poids Poul]]=0,Tableau33[[#This Row],[Nb Poul]]=0),"",Tableau33[[#This Row],[Poids Poul]]/Tableau33[[#This Row],[Nb Poul]])</f>
        <v>#REF!</v>
      </c>
      <c r="E63" s="9" t="e">
        <f>SUMIFS(#REF!,#REF!,$E$4,#REF!,$F$4)</f>
        <v>#REF!</v>
      </c>
      <c r="F63" s="10" t="e">
        <f>SUMIFS(#REF!,#REF!,Tableau33[[#This Row],[Date]],#REF!,$F$4)</f>
        <v>#REF!</v>
      </c>
      <c r="G63" s="11" t="e">
        <f>IF(Tableau33[[#This Row],[T.1]]=0,"",ROUND(Tableau33[[#This Row],[T.1]]/Tableau33[[#This Row],[Poids Poul]],0))</f>
        <v>#REF!</v>
      </c>
      <c r="H63" s="3" t="e">
        <f>SUMIFS(#REF!,#REF!,Tableau33[[#This Row],[Date]],#REF!,$F$4)</f>
        <v>#REF!</v>
      </c>
      <c r="I63" s="10" t="e">
        <f>SUMIFS(#REF!,#REF!,Tableau33[[#This Row],[Date]],#REF!,$F$4)</f>
        <v>#REF!</v>
      </c>
      <c r="J63" s="11" t="e">
        <f>IF(Tableau33[[#This Row],[T.2]]=0,"",ROUND(Tableau33[[#This Row],[T.2]]/Tableau33[[#This Row],[Poids Abats]],0))</f>
        <v>#REF!</v>
      </c>
      <c r="K63" s="3" t="e">
        <f>SUMIFS(#REF!,#REF!,Tableau33[[#This Row],[Date]],#REF!,$F$4)</f>
        <v>#REF!</v>
      </c>
      <c r="L63" s="12" t="e">
        <f>SUM(Tableau33[[#This Row],[T.1]],Tableau33[[#This Row],[T.2]])</f>
        <v>#REF!</v>
      </c>
      <c r="M63" s="11" t="e">
        <f>IF(SUMIFS(Tableau33[Somme],Tableau33[Date],"&lt;="&amp;Tableau33[[#This Row],[Date]])&lt;=$L$6,"Réglé",$L$6-SUMIFS(Tableau33[Somme],Tableau33[Date],"&lt;="&amp;Tableau33[[#This Row],[Date]]))</f>
        <v>#REF!</v>
      </c>
      <c r="N63" s="16" t="e">
        <f>SUMIFS(Tableau33[Somme],Tableau33[Date],"&lt;="&amp;Tableau33[[#This Row],[Date]])</f>
        <v>#REF!</v>
      </c>
    </row>
    <row r="64" spans="2:24" ht="21" customHeight="1" x14ac:dyDescent="0.2">
      <c r="B64" s="15">
        <f>Tableau33[[#This Row],[Date]]</f>
        <v>42332</v>
      </c>
      <c r="C64" s="17">
        <v>42332</v>
      </c>
      <c r="D64" s="24" t="e">
        <f>IF(OR(Tableau33[[#This Row],[Poids Poul]]=0,Tableau33[[#This Row],[Nb Poul]]=0),"",Tableau33[[#This Row],[Poids Poul]]/Tableau33[[#This Row],[Nb Poul]])</f>
        <v>#REF!</v>
      </c>
      <c r="E64" s="9" t="e">
        <f>SUMIFS(#REF!,#REF!,$E$4,#REF!,$F$4)</f>
        <v>#REF!</v>
      </c>
      <c r="F64" s="10" t="e">
        <f>SUMIFS(#REF!,#REF!,Tableau33[[#This Row],[Date]],#REF!,$F$4)</f>
        <v>#REF!</v>
      </c>
      <c r="G64" s="11" t="e">
        <f>IF(Tableau33[[#This Row],[T.1]]=0,"",ROUND(Tableau33[[#This Row],[T.1]]/Tableau33[[#This Row],[Poids Poul]],0))</f>
        <v>#REF!</v>
      </c>
      <c r="H64" s="3" t="e">
        <f>SUMIFS(#REF!,#REF!,Tableau33[[#This Row],[Date]],#REF!,$F$4)</f>
        <v>#REF!</v>
      </c>
      <c r="I64" s="10" t="e">
        <f>SUMIFS(#REF!,#REF!,Tableau33[[#This Row],[Date]],#REF!,$F$4)</f>
        <v>#REF!</v>
      </c>
      <c r="J64" s="11" t="e">
        <f>IF(Tableau33[[#This Row],[T.2]]=0,"",ROUND(Tableau33[[#This Row],[T.2]]/Tableau33[[#This Row],[Poids Abats]],0))</f>
        <v>#REF!</v>
      </c>
      <c r="K64" s="3" t="e">
        <f>SUMIFS(#REF!,#REF!,Tableau33[[#This Row],[Date]],#REF!,$F$4)</f>
        <v>#REF!</v>
      </c>
      <c r="L64" s="12" t="e">
        <f>SUM(Tableau33[[#This Row],[T.1]],Tableau33[[#This Row],[T.2]])</f>
        <v>#REF!</v>
      </c>
      <c r="M64" s="11" t="e">
        <f>IF(SUMIFS(Tableau33[Somme],Tableau33[Date],"&lt;="&amp;Tableau33[[#This Row],[Date]])&lt;=$L$6,"Réglé",$L$6-SUMIFS(Tableau33[Somme],Tableau33[Date],"&lt;="&amp;Tableau33[[#This Row],[Date]]))</f>
        <v>#REF!</v>
      </c>
      <c r="N64" s="16" t="e">
        <f>SUMIFS(Tableau33[Somme],Tableau33[Date],"&lt;="&amp;Tableau33[[#This Row],[Date]])</f>
        <v>#REF!</v>
      </c>
    </row>
    <row r="65" spans="2:14" ht="21" customHeight="1" x14ac:dyDescent="0.2">
      <c r="B65" s="15">
        <f>Tableau33[[#This Row],[Date]]</f>
        <v>42333</v>
      </c>
      <c r="C65" s="17">
        <v>42333</v>
      </c>
      <c r="D65" s="24" t="e">
        <f>IF(OR(Tableau33[[#This Row],[Poids Poul]]=0,Tableau33[[#This Row],[Nb Poul]]=0),"",Tableau33[[#This Row],[Poids Poul]]/Tableau33[[#This Row],[Nb Poul]])</f>
        <v>#REF!</v>
      </c>
      <c r="E65" s="9" t="e">
        <f>SUMIFS(#REF!,#REF!,$E$4,#REF!,$F$4)</f>
        <v>#REF!</v>
      </c>
      <c r="F65" s="10" t="e">
        <f>SUMIFS(#REF!,#REF!,Tableau33[[#This Row],[Date]],#REF!,$F$4)</f>
        <v>#REF!</v>
      </c>
      <c r="G65" s="11" t="e">
        <f>IF(Tableau33[[#This Row],[T.1]]=0,"",ROUND(Tableau33[[#This Row],[T.1]]/Tableau33[[#This Row],[Poids Poul]],0))</f>
        <v>#REF!</v>
      </c>
      <c r="H65" s="3" t="e">
        <f>SUMIFS(#REF!,#REF!,Tableau33[[#This Row],[Date]],#REF!,$F$4)</f>
        <v>#REF!</v>
      </c>
      <c r="I65" s="10" t="e">
        <f>SUMIFS(#REF!,#REF!,Tableau33[[#This Row],[Date]],#REF!,$F$4)</f>
        <v>#REF!</v>
      </c>
      <c r="J65" s="11" t="e">
        <f>IF(Tableau33[[#This Row],[T.2]]=0,"",ROUND(Tableau33[[#This Row],[T.2]]/Tableau33[[#This Row],[Poids Abats]],0))</f>
        <v>#REF!</v>
      </c>
      <c r="K65" s="3" t="e">
        <f>SUMIFS(#REF!,#REF!,Tableau33[[#This Row],[Date]],#REF!,$F$4)</f>
        <v>#REF!</v>
      </c>
      <c r="L65" s="12" t="e">
        <f>SUM(Tableau33[[#This Row],[T.1]],Tableau33[[#This Row],[T.2]])</f>
        <v>#REF!</v>
      </c>
      <c r="M65" s="11" t="e">
        <f>IF(SUMIFS(Tableau33[Somme],Tableau33[Date],"&lt;="&amp;Tableau33[[#This Row],[Date]])&lt;=$L$6,"Réglé",$L$6-SUMIFS(Tableau33[Somme],Tableau33[Date],"&lt;="&amp;Tableau33[[#This Row],[Date]]))</f>
        <v>#REF!</v>
      </c>
      <c r="N65" s="16" t="e">
        <f>SUMIFS(Tableau33[Somme],Tableau33[Date],"&lt;="&amp;Tableau33[[#This Row],[Date]])</f>
        <v>#REF!</v>
      </c>
    </row>
    <row r="66" spans="2:14" ht="21" customHeight="1" x14ac:dyDescent="0.2">
      <c r="B66" s="15">
        <f>Tableau33[[#This Row],[Date]]</f>
        <v>42334</v>
      </c>
      <c r="C66" s="17">
        <v>42334</v>
      </c>
      <c r="D66" s="24" t="e">
        <f>IF(OR(Tableau33[[#This Row],[Poids Poul]]=0,Tableau33[[#This Row],[Nb Poul]]=0),"",Tableau33[[#This Row],[Poids Poul]]/Tableau33[[#This Row],[Nb Poul]])</f>
        <v>#REF!</v>
      </c>
      <c r="E66" s="9" t="e">
        <f>SUMIFS(#REF!,#REF!,$E$4,#REF!,$F$4)</f>
        <v>#REF!</v>
      </c>
      <c r="F66" s="10" t="e">
        <f>SUMIFS(#REF!,#REF!,Tableau33[[#This Row],[Date]],#REF!,$F$4)</f>
        <v>#REF!</v>
      </c>
      <c r="G66" s="11" t="e">
        <f>IF(Tableau33[[#This Row],[T.1]]=0,"",ROUND(Tableau33[[#This Row],[T.1]]/Tableau33[[#This Row],[Poids Poul]],0))</f>
        <v>#REF!</v>
      </c>
      <c r="H66" s="3" t="e">
        <f>SUMIFS(#REF!,#REF!,Tableau33[[#This Row],[Date]],#REF!,$F$4)</f>
        <v>#REF!</v>
      </c>
      <c r="I66" s="10" t="e">
        <f>SUMIFS(#REF!,#REF!,Tableau33[[#This Row],[Date]],#REF!,$F$4)</f>
        <v>#REF!</v>
      </c>
      <c r="J66" s="11" t="e">
        <f>IF(Tableau33[[#This Row],[T.2]]=0,"",ROUND(Tableau33[[#This Row],[T.2]]/Tableau33[[#This Row],[Poids Abats]],0))</f>
        <v>#REF!</v>
      </c>
      <c r="K66" s="3" t="e">
        <f>SUMIFS(#REF!,#REF!,Tableau33[[#This Row],[Date]],#REF!,$F$4)</f>
        <v>#REF!</v>
      </c>
      <c r="L66" s="12" t="e">
        <f>SUM(Tableau33[[#This Row],[T.1]],Tableau33[[#This Row],[T.2]])</f>
        <v>#REF!</v>
      </c>
      <c r="M66" s="11" t="e">
        <f>IF(SUMIFS(Tableau33[Somme],Tableau33[Date],"&lt;="&amp;Tableau33[[#This Row],[Date]])&lt;=$L$6,"Réglé",$L$6-SUMIFS(Tableau33[Somme],Tableau33[Date],"&lt;="&amp;Tableau33[[#This Row],[Date]]))</f>
        <v>#REF!</v>
      </c>
      <c r="N66" s="16" t="e">
        <f>SUMIFS(Tableau33[Somme],Tableau33[Date],"&lt;="&amp;Tableau33[[#This Row],[Date]])</f>
        <v>#REF!</v>
      </c>
    </row>
    <row r="67" spans="2:14" ht="21" customHeight="1" x14ac:dyDescent="0.2">
      <c r="B67" s="15">
        <f>Tableau33[[#This Row],[Date]]</f>
        <v>42335</v>
      </c>
      <c r="C67" s="17">
        <v>42335</v>
      </c>
      <c r="D67" s="24" t="e">
        <f>IF(OR(Tableau33[[#This Row],[Poids Poul]]=0,Tableau33[[#This Row],[Nb Poul]]=0),"",Tableau33[[#This Row],[Poids Poul]]/Tableau33[[#This Row],[Nb Poul]])</f>
        <v>#REF!</v>
      </c>
      <c r="E67" s="9" t="e">
        <f>SUMIFS(#REF!,#REF!,$E$4,#REF!,$F$4)</f>
        <v>#REF!</v>
      </c>
      <c r="F67" s="10" t="e">
        <f>SUMIFS(#REF!,#REF!,Tableau33[[#This Row],[Date]],#REF!,$F$4)</f>
        <v>#REF!</v>
      </c>
      <c r="G67" s="11" t="e">
        <f>IF(Tableau33[[#This Row],[T.1]]=0,"",ROUND(Tableau33[[#This Row],[T.1]]/Tableau33[[#This Row],[Poids Poul]],0))</f>
        <v>#REF!</v>
      </c>
      <c r="H67" s="3" t="e">
        <f>SUMIFS(#REF!,#REF!,Tableau33[[#This Row],[Date]],#REF!,$F$4)</f>
        <v>#REF!</v>
      </c>
      <c r="I67" s="10" t="e">
        <f>SUMIFS(#REF!,#REF!,Tableau33[[#This Row],[Date]],#REF!,$F$4)</f>
        <v>#REF!</v>
      </c>
      <c r="J67" s="11" t="e">
        <f>IF(Tableau33[[#This Row],[T.2]]=0,"",ROUND(Tableau33[[#This Row],[T.2]]/Tableau33[[#This Row],[Poids Abats]],0))</f>
        <v>#REF!</v>
      </c>
      <c r="K67" s="3" t="e">
        <f>SUMIFS(#REF!,#REF!,Tableau33[[#This Row],[Date]],#REF!,$F$4)</f>
        <v>#REF!</v>
      </c>
      <c r="L67" s="12" t="e">
        <f>SUM(Tableau33[[#This Row],[T.1]],Tableau33[[#This Row],[T.2]])</f>
        <v>#REF!</v>
      </c>
      <c r="M67" s="11" t="e">
        <f>IF(SUMIFS(Tableau33[Somme],Tableau33[Date],"&lt;="&amp;Tableau33[[#This Row],[Date]])&lt;=$L$6,"Réglé",$L$6-SUMIFS(Tableau33[Somme],Tableau33[Date],"&lt;="&amp;Tableau33[[#This Row],[Date]]))</f>
        <v>#REF!</v>
      </c>
      <c r="N67" s="16" t="e">
        <f>SUMIFS(Tableau33[Somme],Tableau33[Date],"&lt;="&amp;Tableau33[[#This Row],[Date]])</f>
        <v>#REF!</v>
      </c>
    </row>
    <row r="68" spans="2:14" ht="21" customHeight="1" x14ac:dyDescent="0.2">
      <c r="B68" s="15">
        <f>Tableau33[[#This Row],[Date]]</f>
        <v>42336</v>
      </c>
      <c r="C68" s="17">
        <v>42336</v>
      </c>
      <c r="D68" s="24" t="e">
        <f>IF(OR(Tableau33[[#This Row],[Poids Poul]]=0,Tableau33[[#This Row],[Nb Poul]]=0),"",Tableau33[[#This Row],[Poids Poul]]/Tableau33[[#This Row],[Nb Poul]])</f>
        <v>#REF!</v>
      </c>
      <c r="E68" s="9" t="e">
        <f>SUMIFS(#REF!,#REF!,$E$4,#REF!,$F$4)</f>
        <v>#REF!</v>
      </c>
      <c r="F68" s="10" t="e">
        <f>SUMIFS(#REF!,#REF!,Tableau33[[#This Row],[Date]],#REF!,$F$4)</f>
        <v>#REF!</v>
      </c>
      <c r="G68" s="11" t="e">
        <f>IF(Tableau33[[#This Row],[T.1]]=0,"",ROUND(Tableau33[[#This Row],[T.1]]/Tableau33[[#This Row],[Poids Poul]],0))</f>
        <v>#REF!</v>
      </c>
      <c r="H68" s="3" t="e">
        <f>SUMIFS(#REF!,#REF!,Tableau33[[#This Row],[Date]],#REF!,$F$4)</f>
        <v>#REF!</v>
      </c>
      <c r="I68" s="10" t="e">
        <f>SUMIFS(#REF!,#REF!,Tableau33[[#This Row],[Date]],#REF!,$F$4)</f>
        <v>#REF!</v>
      </c>
      <c r="J68" s="11" t="e">
        <f>IF(Tableau33[[#This Row],[T.2]]=0,"",ROUND(Tableau33[[#This Row],[T.2]]/Tableau33[[#This Row],[Poids Abats]],0))</f>
        <v>#REF!</v>
      </c>
      <c r="K68" s="3" t="e">
        <f>SUMIFS(#REF!,#REF!,Tableau33[[#This Row],[Date]],#REF!,$F$4)</f>
        <v>#REF!</v>
      </c>
      <c r="L68" s="12" t="e">
        <f>SUM(Tableau33[[#This Row],[T.1]],Tableau33[[#This Row],[T.2]])</f>
        <v>#REF!</v>
      </c>
      <c r="M68" s="11" t="e">
        <f>IF(SUMIFS(Tableau33[Somme],Tableau33[Date],"&lt;="&amp;Tableau33[[#This Row],[Date]])&lt;=$L$6,"Réglé",$L$6-SUMIFS(Tableau33[Somme],Tableau33[Date],"&lt;="&amp;Tableau33[[#This Row],[Date]]))</f>
        <v>#REF!</v>
      </c>
      <c r="N68" s="16" t="e">
        <f>SUMIFS(Tableau33[Somme],Tableau33[Date],"&lt;="&amp;Tableau33[[#This Row],[Date]])</f>
        <v>#REF!</v>
      </c>
    </row>
    <row r="69" spans="2:14" ht="21" customHeight="1" x14ac:dyDescent="0.2">
      <c r="B69" s="15">
        <f>Tableau33[[#This Row],[Date]]</f>
        <v>42337</v>
      </c>
      <c r="C69" s="17">
        <v>42337</v>
      </c>
      <c r="D69" s="24" t="e">
        <f>IF(OR(Tableau33[[#This Row],[Poids Poul]]=0,Tableau33[[#This Row],[Nb Poul]]=0),"",Tableau33[[#This Row],[Poids Poul]]/Tableau33[[#This Row],[Nb Poul]])</f>
        <v>#REF!</v>
      </c>
      <c r="E69" s="9" t="e">
        <f>SUMIFS(#REF!,#REF!,$E$4,#REF!,$F$4)</f>
        <v>#REF!</v>
      </c>
      <c r="F69" s="10" t="e">
        <f>SUMIFS(#REF!,#REF!,Tableau33[[#This Row],[Date]],#REF!,$F$4)</f>
        <v>#REF!</v>
      </c>
      <c r="G69" s="11" t="e">
        <f>IF(Tableau33[[#This Row],[T.1]]=0,"",ROUND(Tableau33[[#This Row],[T.1]]/Tableau33[[#This Row],[Poids Poul]],0))</f>
        <v>#REF!</v>
      </c>
      <c r="H69" s="3" t="e">
        <f>SUMIFS(#REF!,#REF!,Tableau33[[#This Row],[Date]],#REF!,$F$4)</f>
        <v>#REF!</v>
      </c>
      <c r="I69" s="10" t="e">
        <f>SUMIFS(#REF!,#REF!,Tableau33[[#This Row],[Date]],#REF!,$F$4)</f>
        <v>#REF!</v>
      </c>
      <c r="J69" s="11" t="e">
        <f>IF(Tableau33[[#This Row],[T.2]]=0,"",ROUND(Tableau33[[#This Row],[T.2]]/Tableau33[[#This Row],[Poids Abats]],0))</f>
        <v>#REF!</v>
      </c>
      <c r="K69" s="3" t="e">
        <f>SUMIFS(#REF!,#REF!,Tableau33[[#This Row],[Date]],#REF!,$F$4)</f>
        <v>#REF!</v>
      </c>
      <c r="L69" s="12" t="e">
        <f>SUM(Tableau33[[#This Row],[T.1]],Tableau33[[#This Row],[T.2]])</f>
        <v>#REF!</v>
      </c>
      <c r="M69" s="11" t="e">
        <f>IF(SUMIFS(Tableau33[Somme],Tableau33[Date],"&lt;="&amp;Tableau33[[#This Row],[Date]])&lt;=$L$6,"Réglé",$L$6-SUMIFS(Tableau33[Somme],Tableau33[Date],"&lt;="&amp;Tableau33[[#This Row],[Date]]))</f>
        <v>#REF!</v>
      </c>
      <c r="N69" s="16" t="e">
        <f>SUMIFS(Tableau33[Somme],Tableau33[Date],"&lt;="&amp;Tableau33[[#This Row],[Date]])</f>
        <v>#REF!</v>
      </c>
    </row>
    <row r="70" spans="2:14" ht="21" customHeight="1" x14ac:dyDescent="0.2">
      <c r="B70" s="15">
        <f>Tableau33[[#This Row],[Date]]</f>
        <v>42338</v>
      </c>
      <c r="C70" s="17">
        <v>42338</v>
      </c>
      <c r="D70" s="24" t="e">
        <f>IF(OR(Tableau33[[#This Row],[Poids Poul]]=0,Tableau33[[#This Row],[Nb Poul]]=0),"",Tableau33[[#This Row],[Poids Poul]]/Tableau33[[#This Row],[Nb Poul]])</f>
        <v>#REF!</v>
      </c>
      <c r="E70" s="9" t="e">
        <f>SUMIFS(#REF!,#REF!,$E$4,#REF!,$F$4)</f>
        <v>#REF!</v>
      </c>
      <c r="F70" s="10" t="e">
        <f>SUMIFS(#REF!,#REF!,Tableau33[[#This Row],[Date]],#REF!,$F$4)</f>
        <v>#REF!</v>
      </c>
      <c r="G70" s="11" t="e">
        <f>IF(Tableau33[[#This Row],[T.1]]=0,"",ROUND(Tableau33[[#This Row],[T.1]]/Tableau33[[#This Row],[Poids Poul]],0))</f>
        <v>#REF!</v>
      </c>
      <c r="H70" s="3" t="e">
        <f>SUMIFS(#REF!,#REF!,Tableau33[[#This Row],[Date]],#REF!,$F$4)</f>
        <v>#REF!</v>
      </c>
      <c r="I70" s="10" t="e">
        <f>SUMIFS(#REF!,#REF!,Tableau33[[#This Row],[Date]],#REF!,$F$4)</f>
        <v>#REF!</v>
      </c>
      <c r="J70" s="11" t="e">
        <f>IF(Tableau33[[#This Row],[T.2]]=0,"",ROUND(Tableau33[[#This Row],[T.2]]/Tableau33[[#This Row],[Poids Abats]],0))</f>
        <v>#REF!</v>
      </c>
      <c r="K70" s="3" t="e">
        <f>SUMIFS(#REF!,#REF!,Tableau33[[#This Row],[Date]],#REF!,$F$4)</f>
        <v>#REF!</v>
      </c>
      <c r="L70" s="12" t="e">
        <f>SUM(Tableau33[[#This Row],[T.1]],Tableau33[[#This Row],[T.2]])</f>
        <v>#REF!</v>
      </c>
      <c r="M70" s="11" t="e">
        <f>IF(SUMIFS(Tableau33[Somme],Tableau33[Date],"&lt;="&amp;Tableau33[[#This Row],[Date]])&lt;=$L$6,"Réglé",$L$6-SUMIFS(Tableau33[Somme],Tableau33[Date],"&lt;="&amp;Tableau33[[#This Row],[Date]]))</f>
        <v>#REF!</v>
      </c>
      <c r="N70" s="16" t="e">
        <f>SUMIFS(Tableau33[Somme],Tableau33[Date],"&lt;="&amp;Tableau33[[#This Row],[Date]])</f>
        <v>#REF!</v>
      </c>
    </row>
    <row r="71" spans="2:14" ht="21" customHeight="1" x14ac:dyDescent="0.2">
      <c r="B71" s="15">
        <f>Tableau33[[#This Row],[Date]]</f>
        <v>42339</v>
      </c>
      <c r="C71" s="17">
        <v>42339</v>
      </c>
      <c r="D71" s="24" t="e">
        <f>IF(OR(Tableau33[[#This Row],[Poids Poul]]=0,Tableau33[[#This Row],[Nb Poul]]=0),"",Tableau33[[#This Row],[Poids Poul]]/Tableau33[[#This Row],[Nb Poul]])</f>
        <v>#REF!</v>
      </c>
      <c r="E71" s="9" t="e">
        <f>SUMIFS(#REF!,#REF!,$E$4,#REF!,$F$4)</f>
        <v>#REF!</v>
      </c>
      <c r="F71" s="10" t="e">
        <f>SUMIFS(#REF!,#REF!,Tableau33[[#This Row],[Date]],#REF!,$F$4)</f>
        <v>#REF!</v>
      </c>
      <c r="G71" s="11" t="e">
        <f>IF(Tableau33[[#This Row],[T.1]]=0,"",ROUND(Tableau33[[#This Row],[T.1]]/Tableau33[[#This Row],[Poids Poul]],0))</f>
        <v>#REF!</v>
      </c>
      <c r="H71" s="3" t="e">
        <f>SUMIFS(#REF!,#REF!,Tableau33[[#This Row],[Date]],#REF!,$F$4)</f>
        <v>#REF!</v>
      </c>
      <c r="I71" s="10" t="e">
        <f>SUMIFS(#REF!,#REF!,Tableau33[[#This Row],[Date]],#REF!,$F$4)</f>
        <v>#REF!</v>
      </c>
      <c r="J71" s="11" t="e">
        <f>IF(Tableau33[[#This Row],[T.2]]=0,"",ROUND(Tableau33[[#This Row],[T.2]]/Tableau33[[#This Row],[Poids Abats]],0))</f>
        <v>#REF!</v>
      </c>
      <c r="K71" s="3" t="e">
        <f>SUMIFS(#REF!,#REF!,Tableau33[[#This Row],[Date]],#REF!,$F$4)</f>
        <v>#REF!</v>
      </c>
      <c r="L71" s="12" t="e">
        <f>SUM(Tableau33[[#This Row],[T.1]],Tableau33[[#This Row],[T.2]])</f>
        <v>#REF!</v>
      </c>
      <c r="M71" s="11" t="e">
        <f>IF(SUMIFS(Tableau33[Somme],Tableau33[Date],"&lt;="&amp;Tableau33[[#This Row],[Date]])&lt;=$L$6,"Réglé",$L$6-SUMIFS(Tableau33[Somme],Tableau33[Date],"&lt;="&amp;Tableau33[[#This Row],[Date]]))</f>
        <v>#REF!</v>
      </c>
      <c r="N71" s="16" t="e">
        <f>SUMIFS(Tableau33[Somme],Tableau33[Date],"&lt;="&amp;Tableau33[[#This Row],[Date]])</f>
        <v>#REF!</v>
      </c>
    </row>
    <row r="72" spans="2:14" ht="21" customHeight="1" x14ac:dyDescent="0.2">
      <c r="B72" s="15">
        <f>Tableau33[[#This Row],[Date]]</f>
        <v>42340</v>
      </c>
      <c r="C72" s="17">
        <v>42340</v>
      </c>
      <c r="D72" s="24" t="e">
        <f>IF(OR(Tableau33[[#This Row],[Poids Poul]]=0,Tableau33[[#This Row],[Nb Poul]]=0),"",Tableau33[[#This Row],[Poids Poul]]/Tableau33[[#This Row],[Nb Poul]])</f>
        <v>#REF!</v>
      </c>
      <c r="E72" s="9" t="e">
        <f>SUMIFS(#REF!,#REF!,$E$4,#REF!,$F$4)</f>
        <v>#REF!</v>
      </c>
      <c r="F72" s="10" t="e">
        <f>SUMIFS(#REF!,#REF!,Tableau33[[#This Row],[Date]],#REF!,$F$4)</f>
        <v>#REF!</v>
      </c>
      <c r="G72" s="11" t="e">
        <f>IF(Tableau33[[#This Row],[T.1]]=0,"",ROUND(Tableau33[[#This Row],[T.1]]/Tableau33[[#This Row],[Poids Poul]],0))</f>
        <v>#REF!</v>
      </c>
      <c r="H72" s="3" t="e">
        <f>SUMIFS(#REF!,#REF!,Tableau33[[#This Row],[Date]],#REF!,$F$4)</f>
        <v>#REF!</v>
      </c>
      <c r="I72" s="10" t="e">
        <f>SUMIFS(#REF!,#REF!,Tableau33[[#This Row],[Date]],#REF!,$F$4)</f>
        <v>#REF!</v>
      </c>
      <c r="J72" s="11" t="e">
        <f>IF(Tableau33[[#This Row],[T.2]]=0,"",ROUND(Tableau33[[#This Row],[T.2]]/Tableau33[[#This Row],[Poids Abats]],0))</f>
        <v>#REF!</v>
      </c>
      <c r="K72" s="3" t="e">
        <f>SUMIFS(#REF!,#REF!,Tableau33[[#This Row],[Date]],#REF!,$F$4)</f>
        <v>#REF!</v>
      </c>
      <c r="L72" s="12" t="e">
        <f>SUM(Tableau33[[#This Row],[T.1]],Tableau33[[#This Row],[T.2]])</f>
        <v>#REF!</v>
      </c>
      <c r="M72" s="11" t="e">
        <f>IF(SUMIFS(Tableau33[Somme],Tableau33[Date],"&lt;="&amp;Tableau33[[#This Row],[Date]])&lt;=$L$6,"Réglé",$L$6-SUMIFS(Tableau33[Somme],Tableau33[Date],"&lt;="&amp;Tableau33[[#This Row],[Date]]))</f>
        <v>#REF!</v>
      </c>
      <c r="N72" s="16" t="e">
        <f>SUMIFS(Tableau33[Somme],Tableau33[Date],"&lt;="&amp;Tableau33[[#This Row],[Date]])</f>
        <v>#REF!</v>
      </c>
    </row>
    <row r="73" spans="2:14" ht="21" customHeight="1" x14ac:dyDescent="0.2">
      <c r="B73" s="15">
        <f>Tableau33[[#This Row],[Date]]</f>
        <v>42341</v>
      </c>
      <c r="C73" s="17">
        <v>42341</v>
      </c>
      <c r="D73" s="24" t="e">
        <f>IF(OR(Tableau33[[#This Row],[Poids Poul]]=0,Tableau33[[#This Row],[Nb Poul]]=0),"",Tableau33[[#This Row],[Poids Poul]]/Tableau33[[#This Row],[Nb Poul]])</f>
        <v>#REF!</v>
      </c>
      <c r="E73" s="9" t="e">
        <f>SUMIFS(#REF!,#REF!,$E$4,#REF!,$F$4)</f>
        <v>#REF!</v>
      </c>
      <c r="F73" s="10" t="e">
        <f>SUMIFS(#REF!,#REF!,Tableau33[[#This Row],[Date]],#REF!,$F$4)</f>
        <v>#REF!</v>
      </c>
      <c r="G73" s="11" t="e">
        <f>IF(Tableau33[[#This Row],[T.1]]=0,"",ROUND(Tableau33[[#This Row],[T.1]]/Tableau33[[#This Row],[Poids Poul]],0))</f>
        <v>#REF!</v>
      </c>
      <c r="H73" s="3" t="e">
        <f>SUMIFS(#REF!,#REF!,Tableau33[[#This Row],[Date]],#REF!,$F$4)</f>
        <v>#REF!</v>
      </c>
      <c r="I73" s="10" t="e">
        <f>SUMIFS(#REF!,#REF!,Tableau33[[#This Row],[Date]],#REF!,$F$4)</f>
        <v>#REF!</v>
      </c>
      <c r="J73" s="11" t="e">
        <f>IF(Tableau33[[#This Row],[T.2]]=0,"",ROUND(Tableau33[[#This Row],[T.2]]/Tableau33[[#This Row],[Poids Abats]],0))</f>
        <v>#REF!</v>
      </c>
      <c r="K73" s="3" t="e">
        <f>SUMIFS(#REF!,#REF!,Tableau33[[#This Row],[Date]],#REF!,$F$4)</f>
        <v>#REF!</v>
      </c>
      <c r="L73" s="12" t="e">
        <f>SUM(Tableau33[[#This Row],[T.1]],Tableau33[[#This Row],[T.2]])</f>
        <v>#REF!</v>
      </c>
      <c r="M73" s="11" t="e">
        <f>IF(SUMIFS(Tableau33[Somme],Tableau33[Date],"&lt;="&amp;Tableau33[[#This Row],[Date]])&lt;=$L$6,"Réglé",$L$6-SUMIFS(Tableau33[Somme],Tableau33[Date],"&lt;="&amp;Tableau33[[#This Row],[Date]]))</f>
        <v>#REF!</v>
      </c>
      <c r="N73" s="16" t="e">
        <f>SUMIFS(Tableau33[Somme],Tableau33[Date],"&lt;="&amp;Tableau33[[#This Row],[Date]])</f>
        <v>#REF!</v>
      </c>
    </row>
    <row r="74" spans="2:14" ht="21" customHeight="1" x14ac:dyDescent="0.2">
      <c r="B74" s="15">
        <f>Tableau33[[#This Row],[Date]]</f>
        <v>42342</v>
      </c>
      <c r="C74" s="17">
        <v>42342</v>
      </c>
      <c r="D74" s="24" t="e">
        <f>IF(OR(Tableau33[[#This Row],[Poids Poul]]=0,Tableau33[[#This Row],[Nb Poul]]=0),"",Tableau33[[#This Row],[Poids Poul]]/Tableau33[[#This Row],[Nb Poul]])</f>
        <v>#REF!</v>
      </c>
      <c r="E74" s="9" t="e">
        <f>SUMIFS(#REF!,#REF!,$E$4,#REF!,$F$4)</f>
        <v>#REF!</v>
      </c>
      <c r="F74" s="10" t="e">
        <f>SUMIFS(#REF!,#REF!,Tableau33[[#This Row],[Date]],#REF!,$F$4)</f>
        <v>#REF!</v>
      </c>
      <c r="G74" s="11" t="e">
        <f>IF(Tableau33[[#This Row],[T.1]]=0,"",ROUND(Tableau33[[#This Row],[T.1]]/Tableau33[[#This Row],[Poids Poul]],0))</f>
        <v>#REF!</v>
      </c>
      <c r="H74" s="3" t="e">
        <f>SUMIFS(#REF!,#REF!,Tableau33[[#This Row],[Date]],#REF!,$F$4)</f>
        <v>#REF!</v>
      </c>
      <c r="I74" s="10" t="e">
        <f>SUMIFS(#REF!,#REF!,Tableau33[[#This Row],[Date]],#REF!,$F$4)</f>
        <v>#REF!</v>
      </c>
      <c r="J74" s="11" t="e">
        <f>IF(Tableau33[[#This Row],[T.2]]=0,"",ROUND(Tableau33[[#This Row],[T.2]]/Tableau33[[#This Row],[Poids Abats]],0))</f>
        <v>#REF!</v>
      </c>
      <c r="K74" s="3" t="e">
        <f>SUMIFS(#REF!,#REF!,Tableau33[[#This Row],[Date]],#REF!,$F$4)</f>
        <v>#REF!</v>
      </c>
      <c r="L74" s="12" t="e">
        <f>SUM(Tableau33[[#This Row],[T.1]],Tableau33[[#This Row],[T.2]])</f>
        <v>#REF!</v>
      </c>
      <c r="M74" s="11" t="e">
        <f>IF(SUMIFS(Tableau33[Somme],Tableau33[Date],"&lt;="&amp;Tableau33[[#This Row],[Date]])&lt;=$L$6,"Réglé",$L$6-SUMIFS(Tableau33[Somme],Tableau33[Date],"&lt;="&amp;Tableau33[[#This Row],[Date]]))</f>
        <v>#REF!</v>
      </c>
      <c r="N74" s="16" t="e">
        <f>SUMIFS(Tableau33[Somme],Tableau33[Date],"&lt;="&amp;Tableau33[[#This Row],[Date]])</f>
        <v>#REF!</v>
      </c>
    </row>
    <row r="75" spans="2:14" ht="21" customHeight="1" x14ac:dyDescent="0.2">
      <c r="B75" s="15">
        <f>Tableau33[[#This Row],[Date]]</f>
        <v>42343</v>
      </c>
      <c r="C75" s="17">
        <v>42343</v>
      </c>
      <c r="D75" s="24" t="e">
        <f>IF(OR(Tableau33[[#This Row],[Poids Poul]]=0,Tableau33[[#This Row],[Nb Poul]]=0),"",Tableau33[[#This Row],[Poids Poul]]/Tableau33[[#This Row],[Nb Poul]])</f>
        <v>#REF!</v>
      </c>
      <c r="E75" s="9" t="e">
        <f>SUMIFS(#REF!,#REF!,$E$4,#REF!,$F$4)</f>
        <v>#REF!</v>
      </c>
      <c r="F75" s="10" t="e">
        <f>SUMIFS(#REF!,#REF!,Tableau33[[#This Row],[Date]],#REF!,$F$4)</f>
        <v>#REF!</v>
      </c>
      <c r="G75" s="11" t="e">
        <f>IF(Tableau33[[#This Row],[T.1]]=0,"",ROUND(Tableau33[[#This Row],[T.1]]/Tableau33[[#This Row],[Poids Poul]],0))</f>
        <v>#REF!</v>
      </c>
      <c r="H75" s="3" t="e">
        <f>SUMIFS(#REF!,#REF!,Tableau33[[#This Row],[Date]],#REF!,$F$4)</f>
        <v>#REF!</v>
      </c>
      <c r="I75" s="10" t="e">
        <f>SUMIFS(#REF!,#REF!,Tableau33[[#This Row],[Date]],#REF!,$F$4)</f>
        <v>#REF!</v>
      </c>
      <c r="J75" s="11" t="e">
        <f>IF(Tableau33[[#This Row],[T.2]]=0,"",ROUND(Tableau33[[#This Row],[T.2]]/Tableau33[[#This Row],[Poids Abats]],0))</f>
        <v>#REF!</v>
      </c>
      <c r="K75" s="3" t="e">
        <f>SUMIFS(#REF!,#REF!,Tableau33[[#This Row],[Date]],#REF!,$F$4)</f>
        <v>#REF!</v>
      </c>
      <c r="L75" s="12" t="e">
        <f>SUM(Tableau33[[#This Row],[T.1]],Tableau33[[#This Row],[T.2]])</f>
        <v>#REF!</v>
      </c>
      <c r="M75" s="11" t="e">
        <f>IF(SUMIFS(Tableau33[Somme],Tableau33[Date],"&lt;="&amp;Tableau33[[#This Row],[Date]])&lt;=$L$6,"Réglé",$L$6-SUMIFS(Tableau33[Somme],Tableau33[Date],"&lt;="&amp;Tableau33[[#This Row],[Date]]))</f>
        <v>#REF!</v>
      </c>
      <c r="N75" s="16" t="e">
        <f>SUMIFS(Tableau33[Somme],Tableau33[Date],"&lt;="&amp;Tableau33[[#This Row],[Date]])</f>
        <v>#REF!</v>
      </c>
    </row>
    <row r="76" spans="2:14" ht="21" customHeight="1" x14ac:dyDescent="0.2">
      <c r="B76" s="15">
        <f>Tableau33[[#This Row],[Date]]</f>
        <v>42344</v>
      </c>
      <c r="C76" s="17">
        <v>42344</v>
      </c>
      <c r="D76" s="24" t="e">
        <f>IF(OR(Tableau33[[#This Row],[Poids Poul]]=0,Tableau33[[#This Row],[Nb Poul]]=0),"",Tableau33[[#This Row],[Poids Poul]]/Tableau33[[#This Row],[Nb Poul]])</f>
        <v>#REF!</v>
      </c>
      <c r="E76" s="9" t="e">
        <f>SUMIFS(#REF!,#REF!,$E$4,#REF!,$F$4)</f>
        <v>#REF!</v>
      </c>
      <c r="F76" s="10" t="e">
        <f>SUMIFS(#REF!,#REF!,Tableau33[[#This Row],[Date]],#REF!,$F$4)</f>
        <v>#REF!</v>
      </c>
      <c r="G76" s="11" t="e">
        <f>IF(Tableau33[[#This Row],[T.1]]=0,"",ROUND(Tableau33[[#This Row],[T.1]]/Tableau33[[#This Row],[Poids Poul]],0))</f>
        <v>#REF!</v>
      </c>
      <c r="H76" s="3" t="e">
        <f>SUMIFS(#REF!,#REF!,Tableau33[[#This Row],[Date]],#REF!,$F$4)</f>
        <v>#REF!</v>
      </c>
      <c r="I76" s="10" t="e">
        <f>SUMIFS(#REF!,#REF!,Tableau33[[#This Row],[Date]],#REF!,$F$4)</f>
        <v>#REF!</v>
      </c>
      <c r="J76" s="11" t="e">
        <f>IF(Tableau33[[#This Row],[T.2]]=0,"",ROUND(Tableau33[[#This Row],[T.2]]/Tableau33[[#This Row],[Poids Abats]],0))</f>
        <v>#REF!</v>
      </c>
      <c r="K76" s="3" t="e">
        <f>SUMIFS(#REF!,#REF!,Tableau33[[#This Row],[Date]],#REF!,$F$4)</f>
        <v>#REF!</v>
      </c>
      <c r="L76" s="12" t="e">
        <f>SUM(Tableau33[[#This Row],[T.1]],Tableau33[[#This Row],[T.2]])</f>
        <v>#REF!</v>
      </c>
      <c r="M76" s="11" t="e">
        <f>IF(SUMIFS(Tableau33[Somme],Tableau33[Date],"&lt;="&amp;Tableau33[[#This Row],[Date]])&lt;=$L$6,"Réglé",$L$6-SUMIFS(Tableau33[Somme],Tableau33[Date],"&lt;="&amp;Tableau33[[#This Row],[Date]]))</f>
        <v>#REF!</v>
      </c>
      <c r="N76" s="16" t="e">
        <f>SUMIFS(Tableau33[Somme],Tableau33[Date],"&lt;="&amp;Tableau33[[#This Row],[Date]])</f>
        <v>#REF!</v>
      </c>
    </row>
    <row r="77" spans="2:14" ht="21" customHeight="1" x14ac:dyDescent="0.2">
      <c r="B77" s="15">
        <f>Tableau33[[#This Row],[Date]]</f>
        <v>42345</v>
      </c>
      <c r="C77" s="17">
        <v>42345</v>
      </c>
      <c r="D77" s="24" t="e">
        <f>IF(OR(Tableau33[[#This Row],[Poids Poul]]=0,Tableau33[[#This Row],[Nb Poul]]=0),"",Tableau33[[#This Row],[Poids Poul]]/Tableau33[[#This Row],[Nb Poul]])</f>
        <v>#REF!</v>
      </c>
      <c r="E77" s="9" t="e">
        <f>SUMIFS(#REF!,#REF!,$E$4,#REF!,$F$4)</f>
        <v>#REF!</v>
      </c>
      <c r="F77" s="10" t="e">
        <f>SUMIFS(#REF!,#REF!,Tableau33[[#This Row],[Date]],#REF!,$F$4)</f>
        <v>#REF!</v>
      </c>
      <c r="G77" s="11" t="e">
        <f>IF(Tableau33[[#This Row],[T.1]]=0,"",ROUND(Tableau33[[#This Row],[T.1]]/Tableau33[[#This Row],[Poids Poul]],0))</f>
        <v>#REF!</v>
      </c>
      <c r="H77" s="3" t="e">
        <f>SUMIFS(#REF!,#REF!,Tableau33[[#This Row],[Date]],#REF!,$F$4)</f>
        <v>#REF!</v>
      </c>
      <c r="I77" s="10" t="e">
        <f>SUMIFS(#REF!,#REF!,Tableau33[[#This Row],[Date]],#REF!,$F$4)</f>
        <v>#REF!</v>
      </c>
      <c r="J77" s="11" t="e">
        <f>IF(Tableau33[[#This Row],[T.2]]=0,"",ROUND(Tableau33[[#This Row],[T.2]]/Tableau33[[#This Row],[Poids Abats]],0))</f>
        <v>#REF!</v>
      </c>
      <c r="K77" s="3" t="e">
        <f>SUMIFS(#REF!,#REF!,Tableau33[[#This Row],[Date]],#REF!,$F$4)</f>
        <v>#REF!</v>
      </c>
      <c r="L77" s="12" t="e">
        <f>SUM(Tableau33[[#This Row],[T.1]],Tableau33[[#This Row],[T.2]])</f>
        <v>#REF!</v>
      </c>
      <c r="M77" s="11" t="e">
        <f>IF(SUMIFS(Tableau33[Somme],Tableau33[Date],"&lt;="&amp;Tableau33[[#This Row],[Date]])&lt;=$L$6,"Réglé",$L$6-SUMIFS(Tableau33[Somme],Tableau33[Date],"&lt;="&amp;Tableau33[[#This Row],[Date]]))</f>
        <v>#REF!</v>
      </c>
      <c r="N77" s="16" t="e">
        <f>SUMIFS(Tableau33[Somme],Tableau33[Date],"&lt;="&amp;Tableau33[[#This Row],[Date]])</f>
        <v>#REF!</v>
      </c>
    </row>
    <row r="78" spans="2:14" ht="21" customHeight="1" x14ac:dyDescent="0.2">
      <c r="B78" s="15">
        <f>Tableau33[[#This Row],[Date]]</f>
        <v>42346</v>
      </c>
      <c r="C78" s="17">
        <v>42346</v>
      </c>
      <c r="D78" s="24" t="e">
        <f>IF(OR(Tableau33[[#This Row],[Poids Poul]]=0,Tableau33[[#This Row],[Nb Poul]]=0),"",Tableau33[[#This Row],[Poids Poul]]/Tableau33[[#This Row],[Nb Poul]])</f>
        <v>#REF!</v>
      </c>
      <c r="E78" s="9" t="e">
        <f>SUMIFS(#REF!,#REF!,$E$4,#REF!,$F$4)</f>
        <v>#REF!</v>
      </c>
      <c r="F78" s="10" t="e">
        <f>SUMIFS(#REF!,#REF!,Tableau33[[#This Row],[Date]],#REF!,$F$4)</f>
        <v>#REF!</v>
      </c>
      <c r="G78" s="11" t="e">
        <f>IF(Tableau33[[#This Row],[T.1]]=0,"",ROUND(Tableau33[[#This Row],[T.1]]/Tableau33[[#This Row],[Poids Poul]],0))</f>
        <v>#REF!</v>
      </c>
      <c r="H78" s="3" t="e">
        <f>SUMIFS(#REF!,#REF!,Tableau33[[#This Row],[Date]],#REF!,$F$4)</f>
        <v>#REF!</v>
      </c>
      <c r="I78" s="10" t="e">
        <f>SUMIFS(#REF!,#REF!,Tableau33[[#This Row],[Date]],#REF!,$F$4)</f>
        <v>#REF!</v>
      </c>
      <c r="J78" s="11" t="e">
        <f>IF(Tableau33[[#This Row],[T.2]]=0,"",ROUND(Tableau33[[#This Row],[T.2]]/Tableau33[[#This Row],[Poids Abats]],0))</f>
        <v>#REF!</v>
      </c>
      <c r="K78" s="3" t="e">
        <f>SUMIFS(#REF!,#REF!,Tableau33[[#This Row],[Date]],#REF!,$F$4)</f>
        <v>#REF!</v>
      </c>
      <c r="L78" s="12" t="e">
        <f>SUM(Tableau33[[#This Row],[T.1]],Tableau33[[#This Row],[T.2]])</f>
        <v>#REF!</v>
      </c>
      <c r="M78" s="11" t="e">
        <f>IF(SUMIFS(Tableau33[Somme],Tableau33[Date],"&lt;="&amp;Tableau33[[#This Row],[Date]])&lt;=$L$6,"Réglé",$L$6-SUMIFS(Tableau33[Somme],Tableau33[Date],"&lt;="&amp;Tableau33[[#This Row],[Date]]))</f>
        <v>#REF!</v>
      </c>
      <c r="N78" s="16" t="e">
        <f>SUMIFS(Tableau33[Somme],Tableau33[Date],"&lt;="&amp;Tableau33[[#This Row],[Date]])</f>
        <v>#REF!</v>
      </c>
    </row>
    <row r="79" spans="2:14" ht="21" customHeight="1" x14ac:dyDescent="0.2">
      <c r="B79" s="15">
        <f>Tableau33[[#This Row],[Date]]</f>
        <v>42347</v>
      </c>
      <c r="C79" s="17">
        <v>42347</v>
      </c>
      <c r="D79" s="24" t="e">
        <f>IF(OR(Tableau33[[#This Row],[Poids Poul]]=0,Tableau33[[#This Row],[Nb Poul]]=0),"",Tableau33[[#This Row],[Poids Poul]]/Tableau33[[#This Row],[Nb Poul]])</f>
        <v>#REF!</v>
      </c>
      <c r="E79" s="9" t="e">
        <f>SUMIFS(#REF!,#REF!,$E$4,#REF!,$F$4)</f>
        <v>#REF!</v>
      </c>
      <c r="F79" s="10" t="e">
        <f>SUMIFS(#REF!,#REF!,Tableau33[[#This Row],[Date]],#REF!,$F$4)</f>
        <v>#REF!</v>
      </c>
      <c r="G79" s="11" t="e">
        <f>IF(Tableau33[[#This Row],[T.1]]=0,"",ROUND(Tableau33[[#This Row],[T.1]]/Tableau33[[#This Row],[Poids Poul]],0))</f>
        <v>#REF!</v>
      </c>
      <c r="H79" s="3" t="e">
        <f>SUMIFS(#REF!,#REF!,Tableau33[[#This Row],[Date]],#REF!,$F$4)</f>
        <v>#REF!</v>
      </c>
      <c r="I79" s="10" t="e">
        <f>SUMIFS(#REF!,#REF!,Tableau33[[#This Row],[Date]],#REF!,$F$4)</f>
        <v>#REF!</v>
      </c>
      <c r="J79" s="11" t="e">
        <f>IF(Tableau33[[#This Row],[T.2]]=0,"",ROUND(Tableau33[[#This Row],[T.2]]/Tableau33[[#This Row],[Poids Abats]],0))</f>
        <v>#REF!</v>
      </c>
      <c r="K79" s="3" t="e">
        <f>SUMIFS(#REF!,#REF!,Tableau33[[#This Row],[Date]],#REF!,$F$4)</f>
        <v>#REF!</v>
      </c>
      <c r="L79" s="12" t="e">
        <f>SUM(Tableau33[[#This Row],[T.1]],Tableau33[[#This Row],[T.2]])</f>
        <v>#REF!</v>
      </c>
      <c r="M79" s="11" t="e">
        <f>IF(SUMIFS(Tableau33[Somme],Tableau33[Date],"&lt;="&amp;Tableau33[[#This Row],[Date]])&lt;=$L$6,"Réglé",$L$6-SUMIFS(Tableau33[Somme],Tableau33[Date],"&lt;="&amp;Tableau33[[#This Row],[Date]]))</f>
        <v>#REF!</v>
      </c>
      <c r="N79" s="16" t="e">
        <f>SUMIFS(Tableau33[Somme],Tableau33[Date],"&lt;="&amp;Tableau33[[#This Row],[Date]])</f>
        <v>#REF!</v>
      </c>
    </row>
    <row r="80" spans="2:14" ht="21" customHeight="1" x14ac:dyDescent="0.2">
      <c r="B80" s="15">
        <f>Tableau33[[#This Row],[Date]]</f>
        <v>42348</v>
      </c>
      <c r="C80" s="17">
        <v>42348</v>
      </c>
      <c r="D80" s="24" t="e">
        <f>IF(OR(Tableau33[[#This Row],[Poids Poul]]=0,Tableau33[[#This Row],[Nb Poul]]=0),"",Tableau33[[#This Row],[Poids Poul]]/Tableau33[[#This Row],[Nb Poul]])</f>
        <v>#REF!</v>
      </c>
      <c r="E80" s="9" t="e">
        <f>SUMIFS(#REF!,#REF!,$E$4,#REF!,$F$4)</f>
        <v>#REF!</v>
      </c>
      <c r="F80" s="10" t="e">
        <f>SUMIFS(#REF!,#REF!,Tableau33[[#This Row],[Date]],#REF!,$F$4)</f>
        <v>#REF!</v>
      </c>
      <c r="G80" s="11" t="e">
        <f>IF(Tableau33[[#This Row],[T.1]]=0,"",ROUND(Tableau33[[#This Row],[T.1]]/Tableau33[[#This Row],[Poids Poul]],0))</f>
        <v>#REF!</v>
      </c>
      <c r="H80" s="3" t="e">
        <f>SUMIFS(#REF!,#REF!,Tableau33[[#This Row],[Date]],#REF!,$F$4)</f>
        <v>#REF!</v>
      </c>
      <c r="I80" s="10" t="e">
        <f>SUMIFS(#REF!,#REF!,Tableau33[[#This Row],[Date]],#REF!,$F$4)</f>
        <v>#REF!</v>
      </c>
      <c r="J80" s="11" t="e">
        <f>IF(Tableau33[[#This Row],[T.2]]=0,"",ROUND(Tableau33[[#This Row],[T.2]]/Tableau33[[#This Row],[Poids Abats]],0))</f>
        <v>#REF!</v>
      </c>
      <c r="K80" s="3" t="e">
        <f>SUMIFS(#REF!,#REF!,Tableau33[[#This Row],[Date]],#REF!,$F$4)</f>
        <v>#REF!</v>
      </c>
      <c r="L80" s="12" t="e">
        <f>SUM(Tableau33[[#This Row],[T.1]],Tableau33[[#This Row],[T.2]])</f>
        <v>#REF!</v>
      </c>
      <c r="M80" s="11" t="e">
        <f>IF(SUMIFS(Tableau33[Somme],Tableau33[Date],"&lt;="&amp;Tableau33[[#This Row],[Date]])&lt;=$L$6,"Réglé",$L$6-SUMIFS(Tableau33[Somme],Tableau33[Date],"&lt;="&amp;Tableau33[[#This Row],[Date]]))</f>
        <v>#REF!</v>
      </c>
      <c r="N80" s="16" t="e">
        <f>SUMIFS(Tableau33[Somme],Tableau33[Date],"&lt;="&amp;Tableau33[[#This Row],[Date]])</f>
        <v>#REF!</v>
      </c>
    </row>
    <row r="81" spans="2:14" ht="21" customHeight="1" x14ac:dyDescent="0.2">
      <c r="B81" s="15">
        <f>Tableau33[[#This Row],[Date]]</f>
        <v>42349</v>
      </c>
      <c r="C81" s="17">
        <v>42349</v>
      </c>
      <c r="D81" s="24" t="e">
        <f>IF(OR(Tableau33[[#This Row],[Poids Poul]]=0,Tableau33[[#This Row],[Nb Poul]]=0),"",Tableau33[[#This Row],[Poids Poul]]/Tableau33[[#This Row],[Nb Poul]])</f>
        <v>#REF!</v>
      </c>
      <c r="E81" s="9" t="e">
        <f>SUMIFS(#REF!,#REF!,$E$4,#REF!,$F$4)</f>
        <v>#REF!</v>
      </c>
      <c r="F81" s="10" t="e">
        <f>SUMIFS(#REF!,#REF!,Tableau33[[#This Row],[Date]],#REF!,$F$4)</f>
        <v>#REF!</v>
      </c>
      <c r="G81" s="11" t="e">
        <f>IF(Tableau33[[#This Row],[T.1]]=0,"",ROUND(Tableau33[[#This Row],[T.1]]/Tableau33[[#This Row],[Poids Poul]],0))</f>
        <v>#REF!</v>
      </c>
      <c r="H81" s="3" t="e">
        <f>SUMIFS(#REF!,#REF!,Tableau33[[#This Row],[Date]],#REF!,$F$4)</f>
        <v>#REF!</v>
      </c>
      <c r="I81" s="10" t="e">
        <f>SUMIFS(#REF!,#REF!,Tableau33[[#This Row],[Date]],#REF!,$F$4)</f>
        <v>#REF!</v>
      </c>
      <c r="J81" s="11" t="e">
        <f>IF(Tableau33[[#This Row],[T.2]]=0,"",ROUND(Tableau33[[#This Row],[T.2]]/Tableau33[[#This Row],[Poids Abats]],0))</f>
        <v>#REF!</v>
      </c>
      <c r="K81" s="3" t="e">
        <f>SUMIFS(#REF!,#REF!,Tableau33[[#This Row],[Date]],#REF!,$F$4)</f>
        <v>#REF!</v>
      </c>
      <c r="L81" s="12" t="e">
        <f>SUM(Tableau33[[#This Row],[T.1]],Tableau33[[#This Row],[T.2]])</f>
        <v>#REF!</v>
      </c>
      <c r="M81" s="11" t="e">
        <f>IF(SUMIFS(Tableau33[Somme],Tableau33[Date],"&lt;="&amp;Tableau33[[#This Row],[Date]])&lt;=$L$6,"Réglé",$L$6-SUMIFS(Tableau33[Somme],Tableau33[Date],"&lt;="&amp;Tableau33[[#This Row],[Date]]))</f>
        <v>#REF!</v>
      </c>
      <c r="N81" s="16" t="e">
        <f>SUMIFS(Tableau33[Somme],Tableau33[Date],"&lt;="&amp;Tableau33[[#This Row],[Date]])</f>
        <v>#REF!</v>
      </c>
    </row>
    <row r="82" spans="2:14" ht="21" customHeight="1" x14ac:dyDescent="0.2">
      <c r="B82" s="15">
        <f>Tableau33[[#This Row],[Date]]</f>
        <v>42350</v>
      </c>
      <c r="C82" s="17">
        <v>42350</v>
      </c>
      <c r="D82" s="24" t="e">
        <f>IF(OR(Tableau33[[#This Row],[Poids Poul]]=0,Tableau33[[#This Row],[Nb Poul]]=0),"",Tableau33[[#This Row],[Poids Poul]]/Tableau33[[#This Row],[Nb Poul]])</f>
        <v>#REF!</v>
      </c>
      <c r="E82" s="9" t="e">
        <f>SUMIFS(#REF!,#REF!,$E$4,#REF!,$F$4)</f>
        <v>#REF!</v>
      </c>
      <c r="F82" s="10" t="e">
        <f>SUMIFS(#REF!,#REF!,Tableau33[[#This Row],[Date]],#REF!,$F$4)</f>
        <v>#REF!</v>
      </c>
      <c r="G82" s="11" t="e">
        <f>IF(Tableau33[[#This Row],[T.1]]=0,"",ROUND(Tableau33[[#This Row],[T.1]]/Tableau33[[#This Row],[Poids Poul]],0))</f>
        <v>#REF!</v>
      </c>
      <c r="H82" s="3" t="e">
        <f>SUMIFS(#REF!,#REF!,Tableau33[[#This Row],[Date]],#REF!,$F$4)</f>
        <v>#REF!</v>
      </c>
      <c r="I82" s="10" t="e">
        <f>SUMIFS(#REF!,#REF!,Tableau33[[#This Row],[Date]],#REF!,$F$4)</f>
        <v>#REF!</v>
      </c>
      <c r="J82" s="11" t="e">
        <f>IF(Tableau33[[#This Row],[T.2]]=0,"",ROUND(Tableau33[[#This Row],[T.2]]/Tableau33[[#This Row],[Poids Abats]],0))</f>
        <v>#REF!</v>
      </c>
      <c r="K82" s="3" t="e">
        <f>SUMIFS(#REF!,#REF!,Tableau33[[#This Row],[Date]],#REF!,$F$4)</f>
        <v>#REF!</v>
      </c>
      <c r="L82" s="12" t="e">
        <f>SUM(Tableau33[[#This Row],[T.1]],Tableau33[[#This Row],[T.2]])</f>
        <v>#REF!</v>
      </c>
      <c r="M82" s="11" t="e">
        <f>IF(SUMIFS(Tableau33[Somme],Tableau33[Date],"&lt;="&amp;Tableau33[[#This Row],[Date]])&lt;=$L$6,"Réglé",$L$6-SUMIFS(Tableau33[Somme],Tableau33[Date],"&lt;="&amp;Tableau33[[#This Row],[Date]]))</f>
        <v>#REF!</v>
      </c>
      <c r="N82" s="16" t="e">
        <f>SUMIFS(Tableau33[Somme],Tableau33[Date],"&lt;="&amp;Tableau33[[#This Row],[Date]])</f>
        <v>#REF!</v>
      </c>
    </row>
    <row r="83" spans="2:14" ht="21" customHeight="1" x14ac:dyDescent="0.2">
      <c r="B83" s="15">
        <f>Tableau33[[#This Row],[Date]]</f>
        <v>42351</v>
      </c>
      <c r="C83" s="17">
        <v>42351</v>
      </c>
      <c r="D83" s="24" t="e">
        <f>IF(OR(Tableau33[[#This Row],[Poids Poul]]=0,Tableau33[[#This Row],[Nb Poul]]=0),"",Tableau33[[#This Row],[Poids Poul]]/Tableau33[[#This Row],[Nb Poul]])</f>
        <v>#REF!</v>
      </c>
      <c r="E83" s="9" t="e">
        <f>SUMIFS(#REF!,#REF!,$E$4,#REF!,$F$4)</f>
        <v>#REF!</v>
      </c>
      <c r="F83" s="10" t="e">
        <f>SUMIFS(#REF!,#REF!,Tableau33[[#This Row],[Date]],#REF!,$F$4)</f>
        <v>#REF!</v>
      </c>
      <c r="G83" s="11" t="e">
        <f>IF(Tableau33[[#This Row],[T.1]]=0,"",ROUND(Tableau33[[#This Row],[T.1]]/Tableau33[[#This Row],[Poids Poul]],0))</f>
        <v>#REF!</v>
      </c>
      <c r="H83" s="3" t="e">
        <f>SUMIFS(#REF!,#REF!,Tableau33[[#This Row],[Date]],#REF!,$F$4)</f>
        <v>#REF!</v>
      </c>
      <c r="I83" s="10" t="e">
        <f>SUMIFS(#REF!,#REF!,Tableau33[[#This Row],[Date]],#REF!,$F$4)</f>
        <v>#REF!</v>
      </c>
      <c r="J83" s="11" t="e">
        <f>IF(Tableau33[[#This Row],[T.2]]=0,"",ROUND(Tableau33[[#This Row],[T.2]]/Tableau33[[#This Row],[Poids Abats]],0))</f>
        <v>#REF!</v>
      </c>
      <c r="K83" s="3" t="e">
        <f>SUMIFS(#REF!,#REF!,Tableau33[[#This Row],[Date]],#REF!,$F$4)</f>
        <v>#REF!</v>
      </c>
      <c r="L83" s="12" t="e">
        <f>SUM(Tableau33[[#This Row],[T.1]],Tableau33[[#This Row],[T.2]])</f>
        <v>#REF!</v>
      </c>
      <c r="M83" s="11" t="e">
        <f>IF(SUMIFS(Tableau33[Somme],Tableau33[Date],"&lt;="&amp;Tableau33[[#This Row],[Date]])&lt;=$L$6,"Réglé",$L$6-SUMIFS(Tableau33[Somme],Tableau33[Date],"&lt;="&amp;Tableau33[[#This Row],[Date]]))</f>
        <v>#REF!</v>
      </c>
      <c r="N83" s="16" t="e">
        <f>SUMIFS(Tableau33[Somme],Tableau33[Date],"&lt;="&amp;Tableau33[[#This Row],[Date]])</f>
        <v>#REF!</v>
      </c>
    </row>
    <row r="84" spans="2:14" ht="21" customHeight="1" x14ac:dyDescent="0.2">
      <c r="B84" s="15">
        <f>Tableau33[[#This Row],[Date]]</f>
        <v>42352</v>
      </c>
      <c r="C84" s="17">
        <v>42352</v>
      </c>
      <c r="D84" s="24" t="e">
        <f>IF(OR(Tableau33[[#This Row],[Poids Poul]]=0,Tableau33[[#This Row],[Nb Poul]]=0),"",Tableau33[[#This Row],[Poids Poul]]/Tableau33[[#This Row],[Nb Poul]])</f>
        <v>#REF!</v>
      </c>
      <c r="E84" s="9" t="e">
        <f>SUMIFS(#REF!,#REF!,$E$4,#REF!,$F$4)</f>
        <v>#REF!</v>
      </c>
      <c r="F84" s="10" t="e">
        <f>SUMIFS(#REF!,#REF!,Tableau33[[#This Row],[Date]],#REF!,$F$4)</f>
        <v>#REF!</v>
      </c>
      <c r="G84" s="11" t="e">
        <f>IF(Tableau33[[#This Row],[T.1]]=0,"",ROUND(Tableau33[[#This Row],[T.1]]/Tableau33[[#This Row],[Poids Poul]],0))</f>
        <v>#REF!</v>
      </c>
      <c r="H84" s="3" t="e">
        <f>SUMIFS(#REF!,#REF!,Tableau33[[#This Row],[Date]],#REF!,$F$4)</f>
        <v>#REF!</v>
      </c>
      <c r="I84" s="10" t="e">
        <f>SUMIFS(#REF!,#REF!,Tableau33[[#This Row],[Date]],#REF!,$F$4)</f>
        <v>#REF!</v>
      </c>
      <c r="J84" s="11" t="e">
        <f>IF(Tableau33[[#This Row],[T.2]]=0,"",ROUND(Tableau33[[#This Row],[T.2]]/Tableau33[[#This Row],[Poids Abats]],0))</f>
        <v>#REF!</v>
      </c>
      <c r="K84" s="3" t="e">
        <f>SUMIFS(#REF!,#REF!,Tableau33[[#This Row],[Date]],#REF!,$F$4)</f>
        <v>#REF!</v>
      </c>
      <c r="L84" s="12" t="e">
        <f>SUM(Tableau33[[#This Row],[T.1]],Tableau33[[#This Row],[T.2]])</f>
        <v>#REF!</v>
      </c>
      <c r="M84" s="11" t="e">
        <f>IF(SUMIFS(Tableau33[Somme],Tableau33[Date],"&lt;="&amp;Tableau33[[#This Row],[Date]])&lt;=$L$6,"Réglé",$L$6-SUMIFS(Tableau33[Somme],Tableau33[Date],"&lt;="&amp;Tableau33[[#This Row],[Date]]))</f>
        <v>#REF!</v>
      </c>
      <c r="N84" s="16" t="e">
        <f>SUMIFS(Tableau33[Somme],Tableau33[Date],"&lt;="&amp;Tableau33[[#This Row],[Date]])</f>
        <v>#REF!</v>
      </c>
    </row>
    <row r="85" spans="2:14" ht="21" customHeight="1" x14ac:dyDescent="0.2">
      <c r="B85" s="15">
        <f>Tableau33[[#This Row],[Date]]</f>
        <v>42353</v>
      </c>
      <c r="C85" s="17">
        <v>42353</v>
      </c>
      <c r="D85" s="24" t="e">
        <f>IF(OR(Tableau33[[#This Row],[Poids Poul]]=0,Tableau33[[#This Row],[Nb Poul]]=0),"",Tableau33[[#This Row],[Poids Poul]]/Tableau33[[#This Row],[Nb Poul]])</f>
        <v>#REF!</v>
      </c>
      <c r="E85" s="9" t="e">
        <f>SUMIFS(#REF!,#REF!,$E$4,#REF!,$F$4)</f>
        <v>#REF!</v>
      </c>
      <c r="F85" s="10" t="e">
        <f>SUMIFS(#REF!,#REF!,Tableau33[[#This Row],[Date]],#REF!,$F$4)</f>
        <v>#REF!</v>
      </c>
      <c r="G85" s="11" t="e">
        <f>IF(Tableau33[[#This Row],[T.1]]=0,"",ROUND(Tableau33[[#This Row],[T.1]]/Tableau33[[#This Row],[Poids Poul]],0))</f>
        <v>#REF!</v>
      </c>
      <c r="H85" s="3" t="e">
        <f>SUMIFS(#REF!,#REF!,Tableau33[[#This Row],[Date]],#REF!,$F$4)</f>
        <v>#REF!</v>
      </c>
      <c r="I85" s="10" t="e">
        <f>SUMIFS(#REF!,#REF!,Tableau33[[#This Row],[Date]],#REF!,$F$4)</f>
        <v>#REF!</v>
      </c>
      <c r="J85" s="11" t="e">
        <f>IF(Tableau33[[#This Row],[T.2]]=0,"",ROUND(Tableau33[[#This Row],[T.2]]/Tableau33[[#This Row],[Poids Abats]],0))</f>
        <v>#REF!</v>
      </c>
      <c r="K85" s="3" t="e">
        <f>SUMIFS(#REF!,#REF!,Tableau33[[#This Row],[Date]],#REF!,$F$4)</f>
        <v>#REF!</v>
      </c>
      <c r="L85" s="12" t="e">
        <f>SUM(Tableau33[[#This Row],[T.1]],Tableau33[[#This Row],[T.2]])</f>
        <v>#REF!</v>
      </c>
      <c r="M85" s="11" t="e">
        <f>IF(SUMIFS(Tableau33[Somme],Tableau33[Date],"&lt;="&amp;Tableau33[[#This Row],[Date]])&lt;=$L$6,"Réglé",$L$6-SUMIFS(Tableau33[Somme],Tableau33[Date],"&lt;="&amp;Tableau33[[#This Row],[Date]]))</f>
        <v>#REF!</v>
      </c>
      <c r="N85" s="16" t="e">
        <f>SUMIFS(Tableau33[Somme],Tableau33[Date],"&lt;="&amp;Tableau33[[#This Row],[Date]])</f>
        <v>#REF!</v>
      </c>
    </row>
    <row r="86" spans="2:14" ht="21" customHeight="1" x14ac:dyDescent="0.2">
      <c r="B86" s="15">
        <f>Tableau33[[#This Row],[Date]]</f>
        <v>42354</v>
      </c>
      <c r="C86" s="17">
        <v>42354</v>
      </c>
      <c r="D86" s="24" t="e">
        <f>IF(OR(Tableau33[[#This Row],[Poids Poul]]=0,Tableau33[[#This Row],[Nb Poul]]=0),"",Tableau33[[#This Row],[Poids Poul]]/Tableau33[[#This Row],[Nb Poul]])</f>
        <v>#REF!</v>
      </c>
      <c r="E86" s="9" t="e">
        <f>SUMIFS(#REF!,#REF!,$E$4,#REF!,$F$4)</f>
        <v>#REF!</v>
      </c>
      <c r="F86" s="10" t="e">
        <f>SUMIFS(#REF!,#REF!,Tableau33[[#This Row],[Date]],#REF!,$F$4)</f>
        <v>#REF!</v>
      </c>
      <c r="G86" s="11" t="e">
        <f>IF(Tableau33[[#This Row],[T.1]]=0,"",ROUND(Tableau33[[#This Row],[T.1]]/Tableau33[[#This Row],[Poids Poul]],0))</f>
        <v>#REF!</v>
      </c>
      <c r="H86" s="3" t="e">
        <f>SUMIFS(#REF!,#REF!,Tableau33[[#This Row],[Date]],#REF!,$F$4)</f>
        <v>#REF!</v>
      </c>
      <c r="I86" s="10" t="e">
        <f>SUMIFS(#REF!,#REF!,Tableau33[[#This Row],[Date]],#REF!,$F$4)</f>
        <v>#REF!</v>
      </c>
      <c r="J86" s="11" t="e">
        <f>IF(Tableau33[[#This Row],[T.2]]=0,"",ROUND(Tableau33[[#This Row],[T.2]]/Tableau33[[#This Row],[Poids Abats]],0))</f>
        <v>#REF!</v>
      </c>
      <c r="K86" s="3" t="e">
        <f>SUMIFS(#REF!,#REF!,Tableau33[[#This Row],[Date]],#REF!,$F$4)</f>
        <v>#REF!</v>
      </c>
      <c r="L86" s="12" t="e">
        <f>SUM(Tableau33[[#This Row],[T.1]],Tableau33[[#This Row],[T.2]])</f>
        <v>#REF!</v>
      </c>
      <c r="M86" s="11" t="e">
        <f>IF(SUMIFS(Tableau33[Somme],Tableau33[Date],"&lt;="&amp;Tableau33[[#This Row],[Date]])&lt;=$L$6,"Réglé",$L$6-SUMIFS(Tableau33[Somme],Tableau33[Date],"&lt;="&amp;Tableau33[[#This Row],[Date]]))</f>
        <v>#REF!</v>
      </c>
      <c r="N86" s="16" t="e">
        <f>SUMIFS(Tableau33[Somme],Tableau33[Date],"&lt;="&amp;Tableau33[[#This Row],[Date]])</f>
        <v>#REF!</v>
      </c>
    </row>
    <row r="87" spans="2:14" ht="21" customHeight="1" x14ac:dyDescent="0.2">
      <c r="B87" s="15">
        <f>Tableau33[[#This Row],[Date]]</f>
        <v>42355</v>
      </c>
      <c r="C87" s="17">
        <v>42355</v>
      </c>
      <c r="D87" s="24" t="e">
        <f>IF(OR(Tableau33[[#This Row],[Poids Poul]]=0,Tableau33[[#This Row],[Nb Poul]]=0),"",Tableau33[[#This Row],[Poids Poul]]/Tableau33[[#This Row],[Nb Poul]])</f>
        <v>#REF!</v>
      </c>
      <c r="E87" s="9" t="e">
        <f>SUMIFS(#REF!,#REF!,$E$4,#REF!,$F$4)</f>
        <v>#REF!</v>
      </c>
      <c r="F87" s="10" t="e">
        <f>SUMIFS(#REF!,#REF!,Tableau33[[#This Row],[Date]],#REF!,$F$4)</f>
        <v>#REF!</v>
      </c>
      <c r="G87" s="11" t="e">
        <f>IF(Tableau33[[#This Row],[T.1]]=0,"",ROUND(Tableau33[[#This Row],[T.1]]/Tableau33[[#This Row],[Poids Poul]],0))</f>
        <v>#REF!</v>
      </c>
      <c r="H87" s="3" t="e">
        <f>SUMIFS(#REF!,#REF!,Tableau33[[#This Row],[Date]],#REF!,$F$4)</f>
        <v>#REF!</v>
      </c>
      <c r="I87" s="10" t="e">
        <f>SUMIFS(#REF!,#REF!,Tableau33[[#This Row],[Date]],#REF!,$F$4)</f>
        <v>#REF!</v>
      </c>
      <c r="J87" s="11" t="e">
        <f>IF(Tableau33[[#This Row],[T.2]]=0,"",ROUND(Tableau33[[#This Row],[T.2]]/Tableau33[[#This Row],[Poids Abats]],0))</f>
        <v>#REF!</v>
      </c>
      <c r="K87" s="3" t="e">
        <f>SUMIFS(#REF!,#REF!,Tableau33[[#This Row],[Date]],#REF!,$F$4)</f>
        <v>#REF!</v>
      </c>
      <c r="L87" s="12" t="e">
        <f>SUM(Tableau33[[#This Row],[T.1]],Tableau33[[#This Row],[T.2]])</f>
        <v>#REF!</v>
      </c>
      <c r="M87" s="11" t="e">
        <f>IF(SUMIFS(Tableau33[Somme],Tableau33[Date],"&lt;="&amp;Tableau33[[#This Row],[Date]])&lt;=$L$6,"Réglé",$L$6-SUMIFS(Tableau33[Somme],Tableau33[Date],"&lt;="&amp;Tableau33[[#This Row],[Date]]))</f>
        <v>#REF!</v>
      </c>
      <c r="N87" s="16" t="e">
        <f>SUMIFS(Tableau33[Somme],Tableau33[Date],"&lt;="&amp;Tableau33[[#This Row],[Date]])</f>
        <v>#REF!</v>
      </c>
    </row>
    <row r="88" spans="2:14" ht="21" customHeight="1" x14ac:dyDescent="0.2">
      <c r="B88" s="15">
        <f>Tableau33[[#This Row],[Date]]</f>
        <v>42356</v>
      </c>
      <c r="C88" s="17">
        <v>42356</v>
      </c>
      <c r="D88" s="24" t="e">
        <f>IF(OR(Tableau33[[#This Row],[Poids Poul]]=0,Tableau33[[#This Row],[Nb Poul]]=0),"",Tableau33[[#This Row],[Poids Poul]]/Tableau33[[#This Row],[Nb Poul]])</f>
        <v>#REF!</v>
      </c>
      <c r="E88" s="9" t="e">
        <f>SUMIFS(#REF!,#REF!,$E$4,#REF!,$F$4)</f>
        <v>#REF!</v>
      </c>
      <c r="F88" s="10" t="e">
        <f>SUMIFS(#REF!,#REF!,Tableau33[[#This Row],[Date]],#REF!,$F$4)</f>
        <v>#REF!</v>
      </c>
      <c r="G88" s="11" t="e">
        <f>IF(Tableau33[[#This Row],[T.1]]=0,"",ROUND(Tableau33[[#This Row],[T.1]]/Tableau33[[#This Row],[Poids Poul]],0))</f>
        <v>#REF!</v>
      </c>
      <c r="H88" s="3" t="e">
        <f>SUMIFS(#REF!,#REF!,Tableau33[[#This Row],[Date]],#REF!,$F$4)</f>
        <v>#REF!</v>
      </c>
      <c r="I88" s="10" t="e">
        <f>SUMIFS(#REF!,#REF!,Tableau33[[#This Row],[Date]],#REF!,$F$4)</f>
        <v>#REF!</v>
      </c>
      <c r="J88" s="11" t="e">
        <f>IF(Tableau33[[#This Row],[T.2]]=0,"",ROUND(Tableau33[[#This Row],[T.2]]/Tableau33[[#This Row],[Poids Abats]],0))</f>
        <v>#REF!</v>
      </c>
      <c r="K88" s="3" t="e">
        <f>SUMIFS(#REF!,#REF!,Tableau33[[#This Row],[Date]],#REF!,$F$4)</f>
        <v>#REF!</v>
      </c>
      <c r="L88" s="12" t="e">
        <f>SUM(Tableau33[[#This Row],[T.1]],Tableau33[[#This Row],[T.2]])</f>
        <v>#REF!</v>
      </c>
      <c r="M88" s="11" t="e">
        <f>IF(SUMIFS(Tableau33[Somme],Tableau33[Date],"&lt;="&amp;Tableau33[[#This Row],[Date]])&lt;=$L$6,"Réglé",$L$6-SUMIFS(Tableau33[Somme],Tableau33[Date],"&lt;="&amp;Tableau33[[#This Row],[Date]]))</f>
        <v>#REF!</v>
      </c>
      <c r="N88" s="16" t="e">
        <f>SUMIFS(Tableau33[Somme],Tableau33[Date],"&lt;="&amp;Tableau33[[#This Row],[Date]])</f>
        <v>#REF!</v>
      </c>
    </row>
    <row r="89" spans="2:14" ht="21" customHeight="1" x14ac:dyDescent="0.2">
      <c r="B89" s="15">
        <f>Tableau33[[#This Row],[Date]]</f>
        <v>42357</v>
      </c>
      <c r="C89" s="17">
        <v>42357</v>
      </c>
      <c r="D89" s="24" t="e">
        <f>IF(OR(Tableau33[[#This Row],[Poids Poul]]=0,Tableau33[[#This Row],[Nb Poul]]=0),"",Tableau33[[#This Row],[Poids Poul]]/Tableau33[[#This Row],[Nb Poul]])</f>
        <v>#REF!</v>
      </c>
      <c r="E89" s="9" t="e">
        <f>SUMIFS(#REF!,#REF!,$E$4,#REF!,$F$4)</f>
        <v>#REF!</v>
      </c>
      <c r="F89" s="10" t="e">
        <f>SUMIFS(#REF!,#REF!,Tableau33[[#This Row],[Date]],#REF!,$F$4)</f>
        <v>#REF!</v>
      </c>
      <c r="G89" s="11" t="e">
        <f>IF(Tableau33[[#This Row],[T.1]]=0,"",ROUND(Tableau33[[#This Row],[T.1]]/Tableau33[[#This Row],[Poids Poul]],0))</f>
        <v>#REF!</v>
      </c>
      <c r="H89" s="3" t="e">
        <f>SUMIFS(#REF!,#REF!,Tableau33[[#This Row],[Date]],#REF!,$F$4)</f>
        <v>#REF!</v>
      </c>
      <c r="I89" s="10" t="e">
        <f>SUMIFS(#REF!,#REF!,Tableau33[[#This Row],[Date]],#REF!,$F$4)</f>
        <v>#REF!</v>
      </c>
      <c r="J89" s="11" t="e">
        <f>IF(Tableau33[[#This Row],[T.2]]=0,"",ROUND(Tableau33[[#This Row],[T.2]]/Tableau33[[#This Row],[Poids Abats]],0))</f>
        <v>#REF!</v>
      </c>
      <c r="K89" s="3" t="e">
        <f>SUMIFS(#REF!,#REF!,Tableau33[[#This Row],[Date]],#REF!,$F$4)</f>
        <v>#REF!</v>
      </c>
      <c r="L89" s="12" t="e">
        <f>SUM(Tableau33[[#This Row],[T.1]],Tableau33[[#This Row],[T.2]])</f>
        <v>#REF!</v>
      </c>
      <c r="M89" s="11" t="e">
        <f>IF(SUMIFS(Tableau33[Somme],Tableau33[Date],"&lt;="&amp;Tableau33[[#This Row],[Date]])&lt;=$L$6,"Réglé",$L$6-SUMIFS(Tableau33[Somme],Tableau33[Date],"&lt;="&amp;Tableau33[[#This Row],[Date]]))</f>
        <v>#REF!</v>
      </c>
      <c r="N89" s="16" t="e">
        <f>SUMIFS(Tableau33[Somme],Tableau33[Date],"&lt;="&amp;Tableau33[[#This Row],[Date]])</f>
        <v>#REF!</v>
      </c>
    </row>
    <row r="90" spans="2:14" ht="21" customHeight="1" x14ac:dyDescent="0.2">
      <c r="B90" s="15">
        <f>Tableau33[[#This Row],[Date]]</f>
        <v>42358</v>
      </c>
      <c r="C90" s="17">
        <v>42358</v>
      </c>
      <c r="D90" s="24" t="e">
        <f>IF(OR(Tableau33[[#This Row],[Poids Poul]]=0,Tableau33[[#This Row],[Nb Poul]]=0),"",Tableau33[[#This Row],[Poids Poul]]/Tableau33[[#This Row],[Nb Poul]])</f>
        <v>#REF!</v>
      </c>
      <c r="E90" s="9" t="e">
        <f>SUMIFS(#REF!,#REF!,$E$4,#REF!,$F$4)</f>
        <v>#REF!</v>
      </c>
      <c r="F90" s="10" t="e">
        <f>SUMIFS(#REF!,#REF!,Tableau33[[#This Row],[Date]],#REF!,$F$4)</f>
        <v>#REF!</v>
      </c>
      <c r="G90" s="11" t="e">
        <f>IF(Tableau33[[#This Row],[T.1]]=0,"",ROUND(Tableau33[[#This Row],[T.1]]/Tableau33[[#This Row],[Poids Poul]],0))</f>
        <v>#REF!</v>
      </c>
      <c r="H90" s="3" t="e">
        <f>SUMIFS(#REF!,#REF!,Tableau33[[#This Row],[Date]],#REF!,$F$4)</f>
        <v>#REF!</v>
      </c>
      <c r="I90" s="10" t="e">
        <f>SUMIFS(#REF!,#REF!,Tableau33[[#This Row],[Date]],#REF!,$F$4)</f>
        <v>#REF!</v>
      </c>
      <c r="J90" s="11" t="e">
        <f>IF(Tableau33[[#This Row],[T.2]]=0,"",ROUND(Tableau33[[#This Row],[T.2]]/Tableau33[[#This Row],[Poids Abats]],0))</f>
        <v>#REF!</v>
      </c>
      <c r="K90" s="3" t="e">
        <f>SUMIFS(#REF!,#REF!,Tableau33[[#This Row],[Date]],#REF!,$F$4)</f>
        <v>#REF!</v>
      </c>
      <c r="L90" s="12" t="e">
        <f>SUM(Tableau33[[#This Row],[T.1]],Tableau33[[#This Row],[T.2]])</f>
        <v>#REF!</v>
      </c>
      <c r="M90" s="11" t="e">
        <f>IF(SUMIFS(Tableau33[Somme],Tableau33[Date],"&lt;="&amp;Tableau33[[#This Row],[Date]])&lt;=$L$6,"Réglé",$L$6-SUMIFS(Tableau33[Somme],Tableau33[Date],"&lt;="&amp;Tableau33[[#This Row],[Date]]))</f>
        <v>#REF!</v>
      </c>
      <c r="N90" s="16" t="e">
        <f>SUMIFS(Tableau33[Somme],Tableau33[Date],"&lt;="&amp;Tableau33[[#This Row],[Date]])</f>
        <v>#REF!</v>
      </c>
    </row>
    <row r="91" spans="2:14" ht="21" customHeight="1" x14ac:dyDescent="0.2">
      <c r="B91" s="15">
        <f>Tableau33[[#This Row],[Date]]</f>
        <v>42359</v>
      </c>
      <c r="C91" s="17">
        <v>42359</v>
      </c>
      <c r="D91" s="24" t="e">
        <f>IF(OR(Tableau33[[#This Row],[Poids Poul]]=0,Tableau33[[#This Row],[Nb Poul]]=0),"",Tableau33[[#This Row],[Poids Poul]]/Tableau33[[#This Row],[Nb Poul]])</f>
        <v>#REF!</v>
      </c>
      <c r="E91" s="9" t="e">
        <f>SUMIFS(#REF!,#REF!,$E$4,#REF!,$F$4)</f>
        <v>#REF!</v>
      </c>
      <c r="F91" s="10" t="e">
        <f>SUMIFS(#REF!,#REF!,Tableau33[[#This Row],[Date]],#REF!,$F$4)</f>
        <v>#REF!</v>
      </c>
      <c r="G91" s="11" t="e">
        <f>IF(Tableau33[[#This Row],[T.1]]=0,"",ROUND(Tableau33[[#This Row],[T.1]]/Tableau33[[#This Row],[Poids Poul]],0))</f>
        <v>#REF!</v>
      </c>
      <c r="H91" s="3" t="e">
        <f>SUMIFS(#REF!,#REF!,Tableau33[[#This Row],[Date]],#REF!,$F$4)</f>
        <v>#REF!</v>
      </c>
      <c r="I91" s="10" t="e">
        <f>SUMIFS(#REF!,#REF!,Tableau33[[#This Row],[Date]],#REF!,$F$4)</f>
        <v>#REF!</v>
      </c>
      <c r="J91" s="11" t="e">
        <f>IF(Tableau33[[#This Row],[T.2]]=0,"",ROUND(Tableau33[[#This Row],[T.2]]/Tableau33[[#This Row],[Poids Abats]],0))</f>
        <v>#REF!</v>
      </c>
      <c r="K91" s="3" t="e">
        <f>SUMIFS(#REF!,#REF!,Tableau33[[#This Row],[Date]],#REF!,$F$4)</f>
        <v>#REF!</v>
      </c>
      <c r="L91" s="12" t="e">
        <f>SUM(Tableau33[[#This Row],[T.1]],Tableau33[[#This Row],[T.2]])</f>
        <v>#REF!</v>
      </c>
      <c r="M91" s="11" t="e">
        <f>IF(SUMIFS(Tableau33[Somme],Tableau33[Date],"&lt;="&amp;Tableau33[[#This Row],[Date]])&lt;=$L$6,"Réglé",$L$6-SUMIFS(Tableau33[Somme],Tableau33[Date],"&lt;="&amp;Tableau33[[#This Row],[Date]]))</f>
        <v>#REF!</v>
      </c>
      <c r="N91" s="16" t="e">
        <f>SUMIFS(Tableau33[Somme],Tableau33[Date],"&lt;="&amp;Tableau33[[#This Row],[Date]])</f>
        <v>#REF!</v>
      </c>
    </row>
    <row r="92" spans="2:14" ht="21" customHeight="1" x14ac:dyDescent="0.2">
      <c r="B92" s="15">
        <f>Tableau33[[#This Row],[Date]]</f>
        <v>42360</v>
      </c>
      <c r="C92" s="17">
        <v>42360</v>
      </c>
      <c r="D92" s="24" t="e">
        <f>IF(OR(Tableau33[[#This Row],[Poids Poul]]=0,Tableau33[[#This Row],[Nb Poul]]=0),"",Tableau33[[#This Row],[Poids Poul]]/Tableau33[[#This Row],[Nb Poul]])</f>
        <v>#REF!</v>
      </c>
      <c r="E92" s="9" t="e">
        <f>SUMIFS(#REF!,#REF!,$E$4,#REF!,$F$4)</f>
        <v>#REF!</v>
      </c>
      <c r="F92" s="10" t="e">
        <f>SUMIFS(#REF!,#REF!,Tableau33[[#This Row],[Date]],#REF!,$F$4)</f>
        <v>#REF!</v>
      </c>
      <c r="G92" s="11" t="e">
        <f>IF(Tableau33[[#This Row],[T.1]]=0,"",ROUND(Tableau33[[#This Row],[T.1]]/Tableau33[[#This Row],[Poids Poul]],0))</f>
        <v>#REF!</v>
      </c>
      <c r="H92" s="3" t="e">
        <f>SUMIFS(#REF!,#REF!,Tableau33[[#This Row],[Date]],#REF!,$F$4)</f>
        <v>#REF!</v>
      </c>
      <c r="I92" s="10" t="e">
        <f>SUMIFS(#REF!,#REF!,Tableau33[[#This Row],[Date]],#REF!,$F$4)</f>
        <v>#REF!</v>
      </c>
      <c r="J92" s="11" t="e">
        <f>IF(Tableau33[[#This Row],[T.2]]=0,"",ROUND(Tableau33[[#This Row],[T.2]]/Tableau33[[#This Row],[Poids Abats]],0))</f>
        <v>#REF!</v>
      </c>
      <c r="K92" s="3" t="e">
        <f>SUMIFS(#REF!,#REF!,Tableau33[[#This Row],[Date]],#REF!,$F$4)</f>
        <v>#REF!</v>
      </c>
      <c r="L92" s="12" t="e">
        <f>SUM(Tableau33[[#This Row],[T.1]],Tableau33[[#This Row],[T.2]])</f>
        <v>#REF!</v>
      </c>
      <c r="M92" s="11" t="e">
        <f>IF(SUMIFS(Tableau33[Somme],Tableau33[Date],"&lt;="&amp;Tableau33[[#This Row],[Date]])&lt;=$L$6,"Réglé",$L$6-SUMIFS(Tableau33[Somme],Tableau33[Date],"&lt;="&amp;Tableau33[[#This Row],[Date]]))</f>
        <v>#REF!</v>
      </c>
      <c r="N92" s="16" t="e">
        <f>SUMIFS(Tableau33[Somme],Tableau33[Date],"&lt;="&amp;Tableau33[[#This Row],[Date]])</f>
        <v>#REF!</v>
      </c>
    </row>
    <row r="93" spans="2:14" ht="21" customHeight="1" x14ac:dyDescent="0.2">
      <c r="B93" s="15">
        <f>Tableau33[[#This Row],[Date]]</f>
        <v>42361</v>
      </c>
      <c r="C93" s="17">
        <v>42361</v>
      </c>
      <c r="D93" s="24" t="e">
        <f>IF(OR(Tableau33[[#This Row],[Poids Poul]]=0,Tableau33[[#This Row],[Nb Poul]]=0),"",Tableau33[[#This Row],[Poids Poul]]/Tableau33[[#This Row],[Nb Poul]])</f>
        <v>#REF!</v>
      </c>
      <c r="E93" s="9" t="e">
        <f>SUMIFS(#REF!,#REF!,$E$4,#REF!,$F$4)</f>
        <v>#REF!</v>
      </c>
      <c r="F93" s="10" t="e">
        <f>SUMIFS(#REF!,#REF!,Tableau33[[#This Row],[Date]],#REF!,$F$4)</f>
        <v>#REF!</v>
      </c>
      <c r="G93" s="11" t="e">
        <f>IF(Tableau33[[#This Row],[T.1]]=0,"",ROUND(Tableau33[[#This Row],[T.1]]/Tableau33[[#This Row],[Poids Poul]],0))</f>
        <v>#REF!</v>
      </c>
      <c r="H93" s="3" t="e">
        <f>SUMIFS(#REF!,#REF!,Tableau33[[#This Row],[Date]],#REF!,$F$4)</f>
        <v>#REF!</v>
      </c>
      <c r="I93" s="10" t="e">
        <f>SUMIFS(#REF!,#REF!,Tableau33[[#This Row],[Date]],#REF!,$F$4)</f>
        <v>#REF!</v>
      </c>
      <c r="J93" s="11" t="e">
        <f>IF(Tableau33[[#This Row],[T.2]]=0,"",ROUND(Tableau33[[#This Row],[T.2]]/Tableau33[[#This Row],[Poids Abats]],0))</f>
        <v>#REF!</v>
      </c>
      <c r="K93" s="3" t="e">
        <f>SUMIFS(#REF!,#REF!,Tableau33[[#This Row],[Date]],#REF!,$F$4)</f>
        <v>#REF!</v>
      </c>
      <c r="L93" s="12" t="e">
        <f>SUM(Tableau33[[#This Row],[T.1]],Tableau33[[#This Row],[T.2]])</f>
        <v>#REF!</v>
      </c>
      <c r="M93" s="11" t="e">
        <f>IF(SUMIFS(Tableau33[Somme],Tableau33[Date],"&lt;="&amp;Tableau33[[#This Row],[Date]])&lt;=$L$6,"Réglé",$L$6-SUMIFS(Tableau33[Somme],Tableau33[Date],"&lt;="&amp;Tableau33[[#This Row],[Date]]))</f>
        <v>#REF!</v>
      </c>
      <c r="N93" s="16" t="e">
        <f>SUMIFS(Tableau33[Somme],Tableau33[Date],"&lt;="&amp;Tableau33[[#This Row],[Date]])</f>
        <v>#REF!</v>
      </c>
    </row>
    <row r="94" spans="2:14" ht="21" customHeight="1" x14ac:dyDescent="0.2">
      <c r="B94" s="15">
        <f>Tableau33[[#This Row],[Date]]</f>
        <v>42362</v>
      </c>
      <c r="C94" s="17">
        <v>42362</v>
      </c>
      <c r="D94" s="24" t="e">
        <f>IF(OR(Tableau33[[#This Row],[Poids Poul]]=0,Tableau33[[#This Row],[Nb Poul]]=0),"",Tableau33[[#This Row],[Poids Poul]]/Tableau33[[#This Row],[Nb Poul]])</f>
        <v>#REF!</v>
      </c>
      <c r="E94" s="9" t="e">
        <f>SUMIFS(#REF!,#REF!,$E$4,#REF!,$F$4)</f>
        <v>#REF!</v>
      </c>
      <c r="F94" s="10" t="e">
        <f>SUMIFS(#REF!,#REF!,Tableau33[[#This Row],[Date]],#REF!,$F$4)</f>
        <v>#REF!</v>
      </c>
      <c r="G94" s="11" t="e">
        <f>IF(Tableau33[[#This Row],[T.1]]=0,"",ROUND(Tableau33[[#This Row],[T.1]]/Tableau33[[#This Row],[Poids Poul]],0))</f>
        <v>#REF!</v>
      </c>
      <c r="H94" s="3" t="e">
        <f>SUMIFS(#REF!,#REF!,Tableau33[[#This Row],[Date]],#REF!,$F$4)</f>
        <v>#REF!</v>
      </c>
      <c r="I94" s="10" t="e">
        <f>SUMIFS(#REF!,#REF!,Tableau33[[#This Row],[Date]],#REF!,$F$4)</f>
        <v>#REF!</v>
      </c>
      <c r="J94" s="11" t="e">
        <f>IF(Tableau33[[#This Row],[T.2]]=0,"",ROUND(Tableau33[[#This Row],[T.2]]/Tableau33[[#This Row],[Poids Abats]],0))</f>
        <v>#REF!</v>
      </c>
      <c r="K94" s="3" t="e">
        <f>SUMIFS(#REF!,#REF!,Tableau33[[#This Row],[Date]],#REF!,$F$4)</f>
        <v>#REF!</v>
      </c>
      <c r="L94" s="12" t="e">
        <f>SUM(Tableau33[[#This Row],[T.1]],Tableau33[[#This Row],[T.2]])</f>
        <v>#REF!</v>
      </c>
      <c r="M94" s="11" t="e">
        <f>IF(SUMIFS(Tableau33[Somme],Tableau33[Date],"&lt;="&amp;Tableau33[[#This Row],[Date]])&lt;=$L$6,"Réglé",$L$6-SUMIFS(Tableau33[Somme],Tableau33[Date],"&lt;="&amp;Tableau33[[#This Row],[Date]]))</f>
        <v>#REF!</v>
      </c>
      <c r="N94" s="16" t="e">
        <f>SUMIFS(Tableau33[Somme],Tableau33[Date],"&lt;="&amp;Tableau33[[#This Row],[Date]])</f>
        <v>#REF!</v>
      </c>
    </row>
    <row r="95" spans="2:14" ht="21" customHeight="1" x14ac:dyDescent="0.2">
      <c r="B95" s="15">
        <f>Tableau33[[#This Row],[Date]]</f>
        <v>42363</v>
      </c>
      <c r="C95" s="17">
        <v>42363</v>
      </c>
      <c r="D95" s="24" t="e">
        <f>IF(OR(Tableau33[[#This Row],[Poids Poul]]=0,Tableau33[[#This Row],[Nb Poul]]=0),"",Tableau33[[#This Row],[Poids Poul]]/Tableau33[[#This Row],[Nb Poul]])</f>
        <v>#REF!</v>
      </c>
      <c r="E95" s="9" t="e">
        <f>SUMIFS(#REF!,#REF!,$E$4,#REF!,$F$4)</f>
        <v>#REF!</v>
      </c>
      <c r="F95" s="10" t="e">
        <f>SUMIFS(#REF!,#REF!,Tableau33[[#This Row],[Date]],#REF!,$F$4)</f>
        <v>#REF!</v>
      </c>
      <c r="G95" s="11" t="e">
        <f>IF(Tableau33[[#This Row],[T.1]]=0,"",ROUND(Tableau33[[#This Row],[T.1]]/Tableau33[[#This Row],[Poids Poul]],0))</f>
        <v>#REF!</v>
      </c>
      <c r="H95" s="3" t="e">
        <f>SUMIFS(#REF!,#REF!,Tableau33[[#This Row],[Date]],#REF!,$F$4)</f>
        <v>#REF!</v>
      </c>
      <c r="I95" s="10" t="e">
        <f>SUMIFS(#REF!,#REF!,Tableau33[[#This Row],[Date]],#REF!,$F$4)</f>
        <v>#REF!</v>
      </c>
      <c r="J95" s="11" t="e">
        <f>IF(Tableau33[[#This Row],[T.2]]=0,"",ROUND(Tableau33[[#This Row],[T.2]]/Tableau33[[#This Row],[Poids Abats]],0))</f>
        <v>#REF!</v>
      </c>
      <c r="K95" s="3" t="e">
        <f>SUMIFS(#REF!,#REF!,Tableau33[[#This Row],[Date]],#REF!,$F$4)</f>
        <v>#REF!</v>
      </c>
      <c r="L95" s="12" t="e">
        <f>SUM(Tableau33[[#This Row],[T.1]],Tableau33[[#This Row],[T.2]])</f>
        <v>#REF!</v>
      </c>
      <c r="M95" s="11" t="e">
        <f>IF(SUMIFS(Tableau33[Somme],Tableau33[Date],"&lt;="&amp;Tableau33[[#This Row],[Date]])&lt;=$L$6,"Réglé",$L$6-SUMIFS(Tableau33[Somme],Tableau33[Date],"&lt;="&amp;Tableau33[[#This Row],[Date]]))</f>
        <v>#REF!</v>
      </c>
      <c r="N95" s="16" t="e">
        <f>SUMIFS(Tableau33[Somme],Tableau33[Date],"&lt;="&amp;Tableau33[[#This Row],[Date]])</f>
        <v>#REF!</v>
      </c>
    </row>
    <row r="96" spans="2:14" ht="21" customHeight="1" x14ac:dyDescent="0.2">
      <c r="B96" s="15">
        <f>Tableau33[[#This Row],[Date]]</f>
        <v>42364</v>
      </c>
      <c r="C96" s="17">
        <v>42364</v>
      </c>
      <c r="D96" s="24" t="e">
        <f>IF(OR(Tableau33[[#This Row],[Poids Poul]]=0,Tableau33[[#This Row],[Nb Poul]]=0),"",Tableau33[[#This Row],[Poids Poul]]/Tableau33[[#This Row],[Nb Poul]])</f>
        <v>#REF!</v>
      </c>
      <c r="E96" s="9" t="e">
        <f>SUMIFS(#REF!,#REF!,$E$4,#REF!,$F$4)</f>
        <v>#REF!</v>
      </c>
      <c r="F96" s="10" t="e">
        <f>SUMIFS(#REF!,#REF!,Tableau33[[#This Row],[Date]],#REF!,$F$4)</f>
        <v>#REF!</v>
      </c>
      <c r="G96" s="11" t="e">
        <f>IF(Tableau33[[#This Row],[T.1]]=0,"",ROUND(Tableau33[[#This Row],[T.1]]/Tableau33[[#This Row],[Poids Poul]],0))</f>
        <v>#REF!</v>
      </c>
      <c r="H96" s="3" t="e">
        <f>SUMIFS(#REF!,#REF!,Tableau33[[#This Row],[Date]],#REF!,$F$4)</f>
        <v>#REF!</v>
      </c>
      <c r="I96" s="10" t="e">
        <f>SUMIFS(#REF!,#REF!,Tableau33[[#This Row],[Date]],#REF!,$F$4)</f>
        <v>#REF!</v>
      </c>
      <c r="J96" s="11" t="e">
        <f>IF(Tableau33[[#This Row],[T.2]]=0,"",ROUND(Tableau33[[#This Row],[T.2]]/Tableau33[[#This Row],[Poids Abats]],0))</f>
        <v>#REF!</v>
      </c>
      <c r="K96" s="3" t="e">
        <f>SUMIFS(#REF!,#REF!,Tableau33[[#This Row],[Date]],#REF!,$F$4)</f>
        <v>#REF!</v>
      </c>
      <c r="L96" s="12" t="e">
        <f>SUM(Tableau33[[#This Row],[T.1]],Tableau33[[#This Row],[T.2]])</f>
        <v>#REF!</v>
      </c>
      <c r="M96" s="11" t="e">
        <f>IF(SUMIFS(Tableau33[Somme],Tableau33[Date],"&lt;="&amp;Tableau33[[#This Row],[Date]])&lt;=$L$6,"Réglé",$L$6-SUMIFS(Tableau33[Somme],Tableau33[Date],"&lt;="&amp;Tableau33[[#This Row],[Date]]))</f>
        <v>#REF!</v>
      </c>
      <c r="N96" s="16" t="e">
        <f>SUMIFS(Tableau33[Somme],Tableau33[Date],"&lt;="&amp;Tableau33[[#This Row],[Date]])</f>
        <v>#REF!</v>
      </c>
    </row>
    <row r="97" spans="2:14" ht="21" customHeight="1" x14ac:dyDescent="0.2">
      <c r="B97" s="15">
        <f>Tableau33[[#This Row],[Date]]</f>
        <v>42365</v>
      </c>
      <c r="C97" s="17">
        <v>42365</v>
      </c>
      <c r="D97" s="24" t="e">
        <f>IF(OR(Tableau33[[#This Row],[Poids Poul]]=0,Tableau33[[#This Row],[Nb Poul]]=0),"",Tableau33[[#This Row],[Poids Poul]]/Tableau33[[#This Row],[Nb Poul]])</f>
        <v>#REF!</v>
      </c>
      <c r="E97" s="9" t="e">
        <f>SUMIFS(#REF!,#REF!,$E$4,#REF!,$F$4)</f>
        <v>#REF!</v>
      </c>
      <c r="F97" s="10" t="e">
        <f>SUMIFS(#REF!,#REF!,Tableau33[[#This Row],[Date]],#REF!,$F$4)</f>
        <v>#REF!</v>
      </c>
      <c r="G97" s="11" t="e">
        <f>IF(Tableau33[[#This Row],[T.1]]=0,"",ROUND(Tableau33[[#This Row],[T.1]]/Tableau33[[#This Row],[Poids Poul]],0))</f>
        <v>#REF!</v>
      </c>
      <c r="H97" s="3" t="e">
        <f>SUMIFS(#REF!,#REF!,Tableau33[[#This Row],[Date]],#REF!,$F$4)</f>
        <v>#REF!</v>
      </c>
      <c r="I97" s="10" t="e">
        <f>SUMIFS(#REF!,#REF!,Tableau33[[#This Row],[Date]],#REF!,$F$4)</f>
        <v>#REF!</v>
      </c>
      <c r="J97" s="11" t="e">
        <f>IF(Tableau33[[#This Row],[T.2]]=0,"",ROUND(Tableau33[[#This Row],[T.2]]/Tableau33[[#This Row],[Poids Abats]],0))</f>
        <v>#REF!</v>
      </c>
      <c r="K97" s="3" t="e">
        <f>SUMIFS(#REF!,#REF!,Tableau33[[#This Row],[Date]],#REF!,$F$4)</f>
        <v>#REF!</v>
      </c>
      <c r="L97" s="12" t="e">
        <f>SUM(Tableau33[[#This Row],[T.1]],Tableau33[[#This Row],[T.2]])</f>
        <v>#REF!</v>
      </c>
      <c r="M97" s="11" t="e">
        <f>IF(SUMIFS(Tableau33[Somme],Tableau33[Date],"&lt;="&amp;Tableau33[[#This Row],[Date]])&lt;=$L$6,"Réglé",$L$6-SUMIFS(Tableau33[Somme],Tableau33[Date],"&lt;="&amp;Tableau33[[#This Row],[Date]]))</f>
        <v>#REF!</v>
      </c>
      <c r="N97" s="16" t="e">
        <f>SUMIFS(Tableau33[Somme],Tableau33[Date],"&lt;="&amp;Tableau33[[#This Row],[Date]])</f>
        <v>#REF!</v>
      </c>
    </row>
    <row r="98" spans="2:14" ht="21" customHeight="1" x14ac:dyDescent="0.2">
      <c r="B98" s="15">
        <f>Tableau33[[#This Row],[Date]]</f>
        <v>42366</v>
      </c>
      <c r="C98" s="17">
        <v>42366</v>
      </c>
      <c r="D98" s="24" t="e">
        <f>IF(OR(Tableau33[[#This Row],[Poids Poul]]=0,Tableau33[[#This Row],[Nb Poul]]=0),"",Tableau33[[#This Row],[Poids Poul]]/Tableau33[[#This Row],[Nb Poul]])</f>
        <v>#REF!</v>
      </c>
      <c r="E98" s="9" t="e">
        <f>SUMIFS(#REF!,#REF!,$E$4,#REF!,$F$4)</f>
        <v>#REF!</v>
      </c>
      <c r="F98" s="10" t="e">
        <f>SUMIFS(#REF!,#REF!,Tableau33[[#This Row],[Date]],#REF!,$F$4)</f>
        <v>#REF!</v>
      </c>
      <c r="G98" s="11" t="e">
        <f>IF(Tableau33[[#This Row],[T.1]]=0,"",ROUND(Tableau33[[#This Row],[T.1]]/Tableau33[[#This Row],[Poids Poul]],0))</f>
        <v>#REF!</v>
      </c>
      <c r="H98" s="3" t="e">
        <f>SUMIFS(#REF!,#REF!,Tableau33[[#This Row],[Date]],#REF!,$F$4)</f>
        <v>#REF!</v>
      </c>
      <c r="I98" s="10" t="e">
        <f>SUMIFS(#REF!,#REF!,Tableau33[[#This Row],[Date]],#REF!,$F$4)</f>
        <v>#REF!</v>
      </c>
      <c r="J98" s="11" t="e">
        <f>IF(Tableau33[[#This Row],[T.2]]=0,"",ROUND(Tableau33[[#This Row],[T.2]]/Tableau33[[#This Row],[Poids Abats]],0))</f>
        <v>#REF!</v>
      </c>
      <c r="K98" s="3" t="e">
        <f>SUMIFS(#REF!,#REF!,Tableau33[[#This Row],[Date]],#REF!,$F$4)</f>
        <v>#REF!</v>
      </c>
      <c r="L98" s="12" t="e">
        <f>SUM(Tableau33[[#This Row],[T.1]],Tableau33[[#This Row],[T.2]])</f>
        <v>#REF!</v>
      </c>
      <c r="M98" s="11" t="e">
        <f>IF(SUMIFS(Tableau33[Somme],Tableau33[Date],"&lt;="&amp;Tableau33[[#This Row],[Date]])&lt;=$L$6,"Réglé",$L$6-SUMIFS(Tableau33[Somme],Tableau33[Date],"&lt;="&amp;Tableau33[[#This Row],[Date]]))</f>
        <v>#REF!</v>
      </c>
      <c r="N98" s="16" t="e">
        <f>SUMIFS(Tableau33[Somme],Tableau33[Date],"&lt;="&amp;Tableau33[[#This Row],[Date]])</f>
        <v>#REF!</v>
      </c>
    </row>
    <row r="99" spans="2:14" ht="21" customHeight="1" x14ac:dyDescent="0.2">
      <c r="B99" s="15">
        <f>Tableau33[[#This Row],[Date]]</f>
        <v>42367</v>
      </c>
      <c r="C99" s="17">
        <v>42367</v>
      </c>
      <c r="D99" s="24" t="e">
        <f>IF(OR(Tableau33[[#This Row],[Poids Poul]]=0,Tableau33[[#This Row],[Nb Poul]]=0),"",Tableau33[[#This Row],[Poids Poul]]/Tableau33[[#This Row],[Nb Poul]])</f>
        <v>#REF!</v>
      </c>
      <c r="E99" s="9" t="e">
        <f>SUMIFS(#REF!,#REF!,$E$4,#REF!,$F$4)</f>
        <v>#REF!</v>
      </c>
      <c r="F99" s="10" t="e">
        <f>SUMIFS(#REF!,#REF!,Tableau33[[#This Row],[Date]],#REF!,$F$4)</f>
        <v>#REF!</v>
      </c>
      <c r="G99" s="11" t="e">
        <f>IF(Tableau33[[#This Row],[T.1]]=0,"",ROUND(Tableau33[[#This Row],[T.1]]/Tableau33[[#This Row],[Poids Poul]],0))</f>
        <v>#REF!</v>
      </c>
      <c r="H99" s="3" t="e">
        <f>SUMIFS(#REF!,#REF!,Tableau33[[#This Row],[Date]],#REF!,$F$4)</f>
        <v>#REF!</v>
      </c>
      <c r="I99" s="10" t="e">
        <f>SUMIFS(#REF!,#REF!,Tableau33[[#This Row],[Date]],#REF!,$F$4)</f>
        <v>#REF!</v>
      </c>
      <c r="J99" s="11" t="e">
        <f>IF(Tableau33[[#This Row],[T.2]]=0,"",ROUND(Tableau33[[#This Row],[T.2]]/Tableau33[[#This Row],[Poids Abats]],0))</f>
        <v>#REF!</v>
      </c>
      <c r="K99" s="3" t="e">
        <f>SUMIFS(#REF!,#REF!,Tableau33[[#This Row],[Date]],#REF!,$F$4)</f>
        <v>#REF!</v>
      </c>
      <c r="L99" s="12" t="e">
        <f>SUM(Tableau33[[#This Row],[T.1]],Tableau33[[#This Row],[T.2]])</f>
        <v>#REF!</v>
      </c>
      <c r="M99" s="11" t="e">
        <f>IF(SUMIFS(Tableau33[Somme],Tableau33[Date],"&lt;="&amp;Tableau33[[#This Row],[Date]])&lt;=$L$6,"Réglé",$L$6-SUMIFS(Tableau33[Somme],Tableau33[Date],"&lt;="&amp;Tableau33[[#This Row],[Date]]))</f>
        <v>#REF!</v>
      </c>
      <c r="N99" s="16" t="e">
        <f>SUMIFS(Tableau33[Somme],Tableau33[Date],"&lt;="&amp;Tableau33[[#This Row],[Date]])</f>
        <v>#REF!</v>
      </c>
    </row>
    <row r="100" spans="2:14" ht="21" customHeight="1" x14ac:dyDescent="0.2">
      <c r="B100" s="15">
        <f>Tableau33[[#This Row],[Date]]</f>
        <v>42368</v>
      </c>
      <c r="C100" s="17">
        <v>42368</v>
      </c>
      <c r="D100" s="24" t="e">
        <f>IF(OR(Tableau33[[#This Row],[Poids Poul]]=0,Tableau33[[#This Row],[Nb Poul]]=0),"",Tableau33[[#This Row],[Poids Poul]]/Tableau33[[#This Row],[Nb Poul]])</f>
        <v>#REF!</v>
      </c>
      <c r="E100" s="9" t="e">
        <f>SUMIFS(#REF!,#REF!,$E$4,#REF!,$F$4)</f>
        <v>#REF!</v>
      </c>
      <c r="F100" s="10" t="e">
        <f>SUMIFS(#REF!,#REF!,Tableau33[[#This Row],[Date]],#REF!,$F$4)</f>
        <v>#REF!</v>
      </c>
      <c r="G100" s="11" t="e">
        <f>IF(Tableau33[[#This Row],[T.1]]=0,"",ROUND(Tableau33[[#This Row],[T.1]]/Tableau33[[#This Row],[Poids Poul]],0))</f>
        <v>#REF!</v>
      </c>
      <c r="H100" s="3" t="e">
        <f>SUMIFS(#REF!,#REF!,Tableau33[[#This Row],[Date]],#REF!,$F$4)</f>
        <v>#REF!</v>
      </c>
      <c r="I100" s="10" t="e">
        <f>SUMIFS(#REF!,#REF!,Tableau33[[#This Row],[Date]],#REF!,$F$4)</f>
        <v>#REF!</v>
      </c>
      <c r="J100" s="11" t="e">
        <f>IF(Tableau33[[#This Row],[T.2]]=0,"",ROUND(Tableau33[[#This Row],[T.2]]/Tableau33[[#This Row],[Poids Abats]],0))</f>
        <v>#REF!</v>
      </c>
      <c r="K100" s="3" t="e">
        <f>SUMIFS(#REF!,#REF!,Tableau33[[#This Row],[Date]],#REF!,$F$4)</f>
        <v>#REF!</v>
      </c>
      <c r="L100" s="12" t="e">
        <f>SUM(Tableau33[[#This Row],[T.1]],Tableau33[[#This Row],[T.2]])</f>
        <v>#REF!</v>
      </c>
      <c r="M100" s="11" t="e">
        <f>IF(SUMIFS(Tableau33[Somme],Tableau33[Date],"&lt;="&amp;Tableau33[[#This Row],[Date]])&lt;=$L$6,"Réglé",$L$6-SUMIFS(Tableau33[Somme],Tableau33[Date],"&lt;="&amp;Tableau33[[#This Row],[Date]]))</f>
        <v>#REF!</v>
      </c>
      <c r="N100" s="16" t="e">
        <f>SUMIFS(Tableau33[Somme],Tableau33[Date],"&lt;="&amp;Tableau33[[#This Row],[Date]])</f>
        <v>#REF!</v>
      </c>
    </row>
    <row r="101" spans="2:14" ht="21" customHeight="1" x14ac:dyDescent="0.2">
      <c r="B101" s="15">
        <f>Tableau33[[#This Row],[Date]]</f>
        <v>42369</v>
      </c>
      <c r="C101" s="17">
        <v>42369</v>
      </c>
      <c r="D101" s="24" t="e">
        <f>IF(OR(Tableau33[[#This Row],[Poids Poul]]=0,Tableau33[[#This Row],[Nb Poul]]=0),"",Tableau33[[#This Row],[Poids Poul]]/Tableau33[[#This Row],[Nb Poul]])</f>
        <v>#REF!</v>
      </c>
      <c r="E101" s="9" t="e">
        <f>SUMIFS(#REF!,#REF!,$E$4,#REF!,$F$4)</f>
        <v>#REF!</v>
      </c>
      <c r="F101" s="10" t="e">
        <f>SUMIFS(#REF!,#REF!,Tableau33[[#This Row],[Date]],#REF!,$F$4)</f>
        <v>#REF!</v>
      </c>
      <c r="G101" s="11" t="e">
        <f>IF(Tableau33[[#This Row],[T.1]]=0,"",ROUND(Tableau33[[#This Row],[T.1]]/Tableau33[[#This Row],[Poids Poul]],0))</f>
        <v>#REF!</v>
      </c>
      <c r="H101" s="3" t="e">
        <f>SUMIFS(#REF!,#REF!,Tableau33[[#This Row],[Date]],#REF!,$F$4)</f>
        <v>#REF!</v>
      </c>
      <c r="I101" s="10" t="e">
        <f>SUMIFS(#REF!,#REF!,Tableau33[[#This Row],[Date]],#REF!,$F$4)</f>
        <v>#REF!</v>
      </c>
      <c r="J101" s="11" t="e">
        <f>IF(Tableau33[[#This Row],[T.2]]=0,"",ROUND(Tableau33[[#This Row],[T.2]]/Tableau33[[#This Row],[Poids Abats]],0))</f>
        <v>#REF!</v>
      </c>
      <c r="K101" s="3" t="e">
        <f>SUMIFS(#REF!,#REF!,Tableau33[[#This Row],[Date]],#REF!,$F$4)</f>
        <v>#REF!</v>
      </c>
      <c r="L101" s="12" t="e">
        <f>SUM(Tableau33[[#This Row],[T.1]],Tableau33[[#This Row],[T.2]])</f>
        <v>#REF!</v>
      </c>
      <c r="M101" s="11" t="e">
        <f>IF(SUMIFS(Tableau33[Somme],Tableau33[Date],"&lt;="&amp;Tableau33[[#This Row],[Date]])&lt;=$L$6,"Réglé",$L$6-SUMIFS(Tableau33[Somme],Tableau33[Date],"&lt;="&amp;Tableau33[[#This Row],[Date]]))</f>
        <v>#REF!</v>
      </c>
      <c r="N101" s="16" t="e">
        <f>SUMIFS(Tableau33[Somme],Tableau33[Date],"&lt;="&amp;Tableau33[[#This Row],[Date]])</f>
        <v>#REF!</v>
      </c>
    </row>
    <row r="102" spans="2:14" ht="21" customHeight="1" x14ac:dyDescent="0.2">
      <c r="B102" s="15">
        <f>Tableau33[[#This Row],[Date]]</f>
        <v>42370</v>
      </c>
      <c r="C102" s="17">
        <v>42370</v>
      </c>
      <c r="D102" s="24" t="e">
        <f>IF(OR(Tableau33[[#This Row],[Poids Poul]]=0,Tableau33[[#This Row],[Nb Poul]]=0),"",Tableau33[[#This Row],[Poids Poul]]/Tableau33[[#This Row],[Nb Poul]])</f>
        <v>#REF!</v>
      </c>
      <c r="E102" s="9" t="e">
        <f>SUMIFS(#REF!,#REF!,$E$4,#REF!,$F$4)</f>
        <v>#REF!</v>
      </c>
      <c r="F102" s="10" t="e">
        <f>SUMIFS(#REF!,#REF!,Tableau33[[#This Row],[Date]],#REF!,$F$4)</f>
        <v>#REF!</v>
      </c>
      <c r="G102" s="11" t="e">
        <f>IF(Tableau33[[#This Row],[T.1]]=0,"",ROUND(Tableau33[[#This Row],[T.1]]/Tableau33[[#This Row],[Poids Poul]],0))</f>
        <v>#REF!</v>
      </c>
      <c r="H102" s="3" t="e">
        <f>SUMIFS(#REF!,#REF!,Tableau33[[#This Row],[Date]],#REF!,$F$4)</f>
        <v>#REF!</v>
      </c>
      <c r="I102" s="10" t="e">
        <f>SUMIFS(#REF!,#REF!,Tableau33[[#This Row],[Date]],#REF!,$F$4)</f>
        <v>#REF!</v>
      </c>
      <c r="J102" s="11" t="e">
        <f>IF(Tableau33[[#This Row],[T.2]]=0,"",ROUND(Tableau33[[#This Row],[T.2]]/Tableau33[[#This Row],[Poids Abats]],0))</f>
        <v>#REF!</v>
      </c>
      <c r="K102" s="3" t="e">
        <f>SUMIFS(#REF!,#REF!,Tableau33[[#This Row],[Date]],#REF!,$F$4)</f>
        <v>#REF!</v>
      </c>
      <c r="L102" s="12" t="e">
        <f>SUM(Tableau33[[#This Row],[T.1]],Tableau33[[#This Row],[T.2]])</f>
        <v>#REF!</v>
      </c>
      <c r="M102" s="11" t="e">
        <f>IF(SUMIFS(Tableau33[Somme],Tableau33[Date],"&lt;="&amp;Tableau33[[#This Row],[Date]])&lt;=$L$6,"Réglé",$L$6-SUMIFS(Tableau33[Somme],Tableau33[Date],"&lt;="&amp;Tableau33[[#This Row],[Date]]))</f>
        <v>#REF!</v>
      </c>
      <c r="N102" s="16" t="e">
        <f>SUMIFS(Tableau33[Somme],Tableau33[Date],"&lt;="&amp;Tableau33[[#This Row],[Date]])</f>
        <v>#REF!</v>
      </c>
    </row>
    <row r="103" spans="2:14" ht="21" customHeight="1" x14ac:dyDescent="0.2">
      <c r="B103" s="15">
        <f>Tableau33[[#This Row],[Date]]</f>
        <v>42371</v>
      </c>
      <c r="C103" s="17">
        <v>42371</v>
      </c>
      <c r="D103" s="24" t="e">
        <f>IF(OR(Tableau33[[#This Row],[Poids Poul]]=0,Tableau33[[#This Row],[Nb Poul]]=0),"",Tableau33[[#This Row],[Poids Poul]]/Tableau33[[#This Row],[Nb Poul]])</f>
        <v>#REF!</v>
      </c>
      <c r="E103" s="9" t="e">
        <f>SUMIFS(#REF!,#REF!,$E$4,#REF!,$F$4)</f>
        <v>#REF!</v>
      </c>
      <c r="F103" s="10" t="e">
        <f>SUMIFS(#REF!,#REF!,Tableau33[[#This Row],[Date]],#REF!,$F$4)</f>
        <v>#REF!</v>
      </c>
      <c r="G103" s="11" t="e">
        <f>IF(Tableau33[[#This Row],[T.1]]=0,"",ROUND(Tableau33[[#This Row],[T.1]]/Tableau33[[#This Row],[Poids Poul]],0))</f>
        <v>#REF!</v>
      </c>
      <c r="H103" s="3" t="e">
        <f>SUMIFS(#REF!,#REF!,Tableau33[[#This Row],[Date]],#REF!,$F$4)</f>
        <v>#REF!</v>
      </c>
      <c r="I103" s="10" t="e">
        <f>SUMIFS(#REF!,#REF!,Tableau33[[#This Row],[Date]],#REF!,$F$4)</f>
        <v>#REF!</v>
      </c>
      <c r="J103" s="11" t="e">
        <f>IF(Tableau33[[#This Row],[T.2]]=0,"",ROUND(Tableau33[[#This Row],[T.2]]/Tableau33[[#This Row],[Poids Abats]],0))</f>
        <v>#REF!</v>
      </c>
      <c r="K103" s="3" t="e">
        <f>SUMIFS(#REF!,#REF!,Tableau33[[#This Row],[Date]],#REF!,$F$4)</f>
        <v>#REF!</v>
      </c>
      <c r="L103" s="12" t="e">
        <f>SUM(Tableau33[[#This Row],[T.1]],Tableau33[[#This Row],[T.2]])</f>
        <v>#REF!</v>
      </c>
      <c r="M103" s="11" t="e">
        <f>IF(SUMIFS(Tableau33[Somme],Tableau33[Date],"&lt;="&amp;Tableau33[[#This Row],[Date]])&lt;=$L$6,"Réglé",$L$6-SUMIFS(Tableau33[Somme],Tableau33[Date],"&lt;="&amp;Tableau33[[#This Row],[Date]]))</f>
        <v>#REF!</v>
      </c>
      <c r="N103" s="16" t="e">
        <f>SUMIFS(Tableau33[Somme],Tableau33[Date],"&lt;="&amp;Tableau33[[#This Row],[Date]])</f>
        <v>#REF!</v>
      </c>
    </row>
    <row r="104" spans="2:14" ht="21" customHeight="1" x14ac:dyDescent="0.2">
      <c r="B104" s="15">
        <f>Tableau33[[#This Row],[Date]]</f>
        <v>42372</v>
      </c>
      <c r="C104" s="17">
        <v>42372</v>
      </c>
      <c r="D104" s="24" t="e">
        <f>IF(OR(Tableau33[[#This Row],[Poids Poul]]=0,Tableau33[[#This Row],[Nb Poul]]=0),"",Tableau33[[#This Row],[Poids Poul]]/Tableau33[[#This Row],[Nb Poul]])</f>
        <v>#REF!</v>
      </c>
      <c r="E104" s="9" t="e">
        <f>SUMIFS(#REF!,#REF!,$E$4,#REF!,$F$4)</f>
        <v>#REF!</v>
      </c>
      <c r="F104" s="10" t="e">
        <f>SUMIFS(#REF!,#REF!,Tableau33[[#This Row],[Date]],#REF!,$F$4)</f>
        <v>#REF!</v>
      </c>
      <c r="G104" s="11" t="e">
        <f>IF(Tableau33[[#This Row],[T.1]]=0,"",ROUND(Tableau33[[#This Row],[T.1]]/Tableau33[[#This Row],[Poids Poul]],0))</f>
        <v>#REF!</v>
      </c>
      <c r="H104" s="3" t="e">
        <f>SUMIFS(#REF!,#REF!,Tableau33[[#This Row],[Date]],#REF!,$F$4)</f>
        <v>#REF!</v>
      </c>
      <c r="I104" s="10" t="e">
        <f>SUMIFS(#REF!,#REF!,Tableau33[[#This Row],[Date]],#REF!,$F$4)</f>
        <v>#REF!</v>
      </c>
      <c r="J104" s="11" t="e">
        <f>IF(Tableau33[[#This Row],[T.2]]=0,"",ROUND(Tableau33[[#This Row],[T.2]]/Tableau33[[#This Row],[Poids Abats]],0))</f>
        <v>#REF!</v>
      </c>
      <c r="K104" s="3" t="e">
        <f>SUMIFS(#REF!,#REF!,Tableau33[[#This Row],[Date]],#REF!,$F$4)</f>
        <v>#REF!</v>
      </c>
      <c r="L104" s="12" t="e">
        <f>SUM(Tableau33[[#This Row],[T.1]],Tableau33[[#This Row],[T.2]])</f>
        <v>#REF!</v>
      </c>
      <c r="M104" s="11" t="e">
        <f>IF(SUMIFS(Tableau33[Somme],Tableau33[Date],"&lt;="&amp;Tableau33[[#This Row],[Date]])&lt;=$L$6,"Réglé",$L$6-SUMIFS(Tableau33[Somme],Tableau33[Date],"&lt;="&amp;Tableau33[[#This Row],[Date]]))</f>
        <v>#REF!</v>
      </c>
      <c r="N104" s="16" t="e">
        <f>SUMIFS(Tableau33[Somme],Tableau33[Date],"&lt;="&amp;Tableau33[[#This Row],[Date]])</f>
        <v>#REF!</v>
      </c>
    </row>
    <row r="105" spans="2:14" ht="21" customHeight="1" x14ac:dyDescent="0.2">
      <c r="B105" s="15">
        <f>Tableau33[[#This Row],[Date]]</f>
        <v>42373</v>
      </c>
      <c r="C105" s="17">
        <v>42373</v>
      </c>
      <c r="D105" s="24" t="e">
        <f>IF(OR(Tableau33[[#This Row],[Poids Poul]]=0,Tableau33[[#This Row],[Nb Poul]]=0),"",Tableau33[[#This Row],[Poids Poul]]/Tableau33[[#This Row],[Nb Poul]])</f>
        <v>#REF!</v>
      </c>
      <c r="E105" s="9" t="e">
        <f>SUMIFS(#REF!,#REF!,$E$4,#REF!,$F$4)</f>
        <v>#REF!</v>
      </c>
      <c r="F105" s="10" t="e">
        <f>SUMIFS(#REF!,#REF!,Tableau33[[#This Row],[Date]],#REF!,$F$4)</f>
        <v>#REF!</v>
      </c>
      <c r="G105" s="11" t="e">
        <f>IF(Tableau33[[#This Row],[T.1]]=0,"",ROUND(Tableau33[[#This Row],[T.1]]/Tableau33[[#This Row],[Poids Poul]],0))</f>
        <v>#REF!</v>
      </c>
      <c r="H105" s="3" t="e">
        <f>SUMIFS(#REF!,#REF!,Tableau33[[#This Row],[Date]],#REF!,$F$4)</f>
        <v>#REF!</v>
      </c>
      <c r="I105" s="10" t="e">
        <f>SUMIFS(#REF!,#REF!,Tableau33[[#This Row],[Date]],#REF!,$F$4)</f>
        <v>#REF!</v>
      </c>
      <c r="J105" s="11" t="e">
        <f>IF(Tableau33[[#This Row],[T.2]]=0,"",ROUND(Tableau33[[#This Row],[T.2]]/Tableau33[[#This Row],[Poids Abats]],0))</f>
        <v>#REF!</v>
      </c>
      <c r="K105" s="3" t="e">
        <f>SUMIFS(#REF!,#REF!,Tableau33[[#This Row],[Date]],#REF!,$F$4)</f>
        <v>#REF!</v>
      </c>
      <c r="L105" s="12" t="e">
        <f>SUM(Tableau33[[#This Row],[T.1]],Tableau33[[#This Row],[T.2]])</f>
        <v>#REF!</v>
      </c>
      <c r="M105" s="11" t="e">
        <f>IF(SUMIFS(Tableau33[Somme],Tableau33[Date],"&lt;="&amp;Tableau33[[#This Row],[Date]])&lt;=$L$6,"Réglé",$L$6-SUMIFS(Tableau33[Somme],Tableau33[Date],"&lt;="&amp;Tableau33[[#This Row],[Date]]))</f>
        <v>#REF!</v>
      </c>
      <c r="N105" s="16" t="e">
        <f>SUMIFS(Tableau33[Somme],Tableau33[Date],"&lt;="&amp;Tableau33[[#This Row],[Date]])</f>
        <v>#REF!</v>
      </c>
    </row>
    <row r="106" spans="2:14" ht="21" customHeight="1" x14ac:dyDescent="0.2">
      <c r="B106" s="15">
        <f>Tableau33[[#This Row],[Date]]</f>
        <v>42374</v>
      </c>
      <c r="C106" s="17">
        <v>42374</v>
      </c>
      <c r="D106" s="24" t="e">
        <f>IF(OR(Tableau33[[#This Row],[Poids Poul]]=0,Tableau33[[#This Row],[Nb Poul]]=0),"",Tableau33[[#This Row],[Poids Poul]]/Tableau33[[#This Row],[Nb Poul]])</f>
        <v>#REF!</v>
      </c>
      <c r="E106" s="9" t="e">
        <f>SUMIFS(#REF!,#REF!,$E$4,#REF!,$F$4)</f>
        <v>#REF!</v>
      </c>
      <c r="F106" s="10" t="e">
        <f>SUMIFS(#REF!,#REF!,Tableau33[[#This Row],[Date]],#REF!,$F$4)</f>
        <v>#REF!</v>
      </c>
      <c r="G106" s="11" t="e">
        <f>IF(Tableau33[[#This Row],[T.1]]=0,"",ROUND(Tableau33[[#This Row],[T.1]]/Tableau33[[#This Row],[Poids Poul]],0))</f>
        <v>#REF!</v>
      </c>
      <c r="H106" s="3" t="e">
        <f>SUMIFS(#REF!,#REF!,Tableau33[[#This Row],[Date]],#REF!,$F$4)</f>
        <v>#REF!</v>
      </c>
      <c r="I106" s="10" t="e">
        <f>SUMIFS(#REF!,#REF!,Tableau33[[#This Row],[Date]],#REF!,$F$4)</f>
        <v>#REF!</v>
      </c>
      <c r="J106" s="11" t="e">
        <f>IF(Tableau33[[#This Row],[T.2]]=0,"",ROUND(Tableau33[[#This Row],[T.2]]/Tableau33[[#This Row],[Poids Abats]],0))</f>
        <v>#REF!</v>
      </c>
      <c r="K106" s="3" t="e">
        <f>SUMIFS(#REF!,#REF!,Tableau33[[#This Row],[Date]],#REF!,$F$4)</f>
        <v>#REF!</v>
      </c>
      <c r="L106" s="12" t="e">
        <f>SUM(Tableau33[[#This Row],[T.1]],Tableau33[[#This Row],[T.2]])</f>
        <v>#REF!</v>
      </c>
      <c r="M106" s="11" t="e">
        <f>IF(SUMIFS(Tableau33[Somme],Tableau33[Date],"&lt;="&amp;Tableau33[[#This Row],[Date]])&lt;=$L$6,"Réglé",$L$6-SUMIFS(Tableau33[Somme],Tableau33[Date],"&lt;="&amp;Tableau33[[#This Row],[Date]]))</f>
        <v>#REF!</v>
      </c>
      <c r="N106" s="16" t="e">
        <f>SUMIFS(Tableau33[Somme],Tableau33[Date],"&lt;="&amp;Tableau33[[#This Row],[Date]])</f>
        <v>#REF!</v>
      </c>
    </row>
    <row r="107" spans="2:14" ht="21" customHeight="1" x14ac:dyDescent="0.2">
      <c r="B107" s="15">
        <f>Tableau33[[#This Row],[Date]]</f>
        <v>42375</v>
      </c>
      <c r="C107" s="17">
        <v>42375</v>
      </c>
      <c r="D107" s="24" t="e">
        <f>IF(OR(Tableau33[[#This Row],[Poids Poul]]=0,Tableau33[[#This Row],[Nb Poul]]=0),"",Tableau33[[#This Row],[Poids Poul]]/Tableau33[[#This Row],[Nb Poul]])</f>
        <v>#REF!</v>
      </c>
      <c r="E107" s="9" t="e">
        <f>SUMIFS(#REF!,#REF!,$E$4,#REF!,$F$4)</f>
        <v>#REF!</v>
      </c>
      <c r="F107" s="10" t="e">
        <f>SUMIFS(#REF!,#REF!,Tableau33[[#This Row],[Date]],#REF!,$F$4)</f>
        <v>#REF!</v>
      </c>
      <c r="G107" s="11" t="e">
        <f>IF(Tableau33[[#This Row],[T.1]]=0,"",ROUND(Tableau33[[#This Row],[T.1]]/Tableau33[[#This Row],[Poids Poul]],0))</f>
        <v>#REF!</v>
      </c>
      <c r="H107" s="3" t="e">
        <f>SUMIFS(#REF!,#REF!,Tableau33[[#This Row],[Date]],#REF!,$F$4)</f>
        <v>#REF!</v>
      </c>
      <c r="I107" s="10" t="e">
        <f>SUMIFS(#REF!,#REF!,Tableau33[[#This Row],[Date]],#REF!,$F$4)</f>
        <v>#REF!</v>
      </c>
      <c r="J107" s="11" t="e">
        <f>IF(Tableau33[[#This Row],[T.2]]=0,"",ROUND(Tableau33[[#This Row],[T.2]]/Tableau33[[#This Row],[Poids Abats]],0))</f>
        <v>#REF!</v>
      </c>
      <c r="K107" s="3" t="e">
        <f>SUMIFS(#REF!,#REF!,Tableau33[[#This Row],[Date]],#REF!,$F$4)</f>
        <v>#REF!</v>
      </c>
      <c r="L107" s="12" t="e">
        <f>SUM(Tableau33[[#This Row],[T.1]],Tableau33[[#This Row],[T.2]])</f>
        <v>#REF!</v>
      </c>
      <c r="M107" s="11" t="e">
        <f>IF(SUMIFS(Tableau33[Somme],Tableau33[Date],"&lt;="&amp;Tableau33[[#This Row],[Date]])&lt;=$L$6,"Réglé",$L$6-SUMIFS(Tableau33[Somme],Tableau33[Date],"&lt;="&amp;Tableau33[[#This Row],[Date]]))</f>
        <v>#REF!</v>
      </c>
      <c r="N107" s="16" t="e">
        <f>SUMIFS(Tableau33[Somme],Tableau33[Date],"&lt;="&amp;Tableau33[[#This Row],[Date]])</f>
        <v>#REF!</v>
      </c>
    </row>
    <row r="108" spans="2:14" ht="21" customHeight="1" x14ac:dyDescent="0.2">
      <c r="B108" s="15">
        <f>Tableau33[[#This Row],[Date]]</f>
        <v>42376</v>
      </c>
      <c r="C108" s="17">
        <v>42376</v>
      </c>
      <c r="D108" s="24" t="e">
        <f>IF(OR(Tableau33[[#This Row],[Poids Poul]]=0,Tableau33[[#This Row],[Nb Poul]]=0),"",Tableau33[[#This Row],[Poids Poul]]/Tableau33[[#This Row],[Nb Poul]])</f>
        <v>#REF!</v>
      </c>
      <c r="E108" s="9" t="e">
        <f>SUMIFS(#REF!,#REF!,$E$4,#REF!,$F$4)</f>
        <v>#REF!</v>
      </c>
      <c r="F108" s="10" t="e">
        <f>SUMIFS(#REF!,#REF!,Tableau33[[#This Row],[Date]],#REF!,$F$4)</f>
        <v>#REF!</v>
      </c>
      <c r="G108" s="11" t="e">
        <f>IF(Tableau33[[#This Row],[T.1]]=0,"",ROUND(Tableau33[[#This Row],[T.1]]/Tableau33[[#This Row],[Poids Poul]],0))</f>
        <v>#REF!</v>
      </c>
      <c r="H108" s="3" t="e">
        <f>SUMIFS(#REF!,#REF!,Tableau33[[#This Row],[Date]],#REF!,$F$4)</f>
        <v>#REF!</v>
      </c>
      <c r="I108" s="10" t="e">
        <f>SUMIFS(#REF!,#REF!,Tableau33[[#This Row],[Date]],#REF!,$F$4)</f>
        <v>#REF!</v>
      </c>
      <c r="J108" s="11" t="e">
        <f>IF(Tableau33[[#This Row],[T.2]]=0,"",ROUND(Tableau33[[#This Row],[T.2]]/Tableau33[[#This Row],[Poids Abats]],0))</f>
        <v>#REF!</v>
      </c>
      <c r="K108" s="3" t="e">
        <f>SUMIFS(#REF!,#REF!,Tableau33[[#This Row],[Date]],#REF!,$F$4)</f>
        <v>#REF!</v>
      </c>
      <c r="L108" s="12" t="e">
        <f>SUM(Tableau33[[#This Row],[T.1]],Tableau33[[#This Row],[T.2]])</f>
        <v>#REF!</v>
      </c>
      <c r="M108" s="11" t="e">
        <f>IF(SUMIFS(Tableau33[Somme],Tableau33[Date],"&lt;="&amp;Tableau33[[#This Row],[Date]])&lt;=$L$6,"Réglé",$L$6-SUMIFS(Tableau33[Somme],Tableau33[Date],"&lt;="&amp;Tableau33[[#This Row],[Date]]))</f>
        <v>#REF!</v>
      </c>
      <c r="N108" s="16" t="e">
        <f>SUMIFS(Tableau33[Somme],Tableau33[Date],"&lt;="&amp;Tableau33[[#This Row],[Date]])</f>
        <v>#REF!</v>
      </c>
    </row>
    <row r="109" spans="2:14" ht="21" customHeight="1" x14ac:dyDescent="0.2">
      <c r="B109" s="15">
        <f>Tableau33[[#This Row],[Date]]</f>
        <v>42377</v>
      </c>
      <c r="C109" s="17">
        <v>42377</v>
      </c>
      <c r="D109" s="24" t="e">
        <f>IF(OR(Tableau33[[#This Row],[Poids Poul]]=0,Tableau33[[#This Row],[Nb Poul]]=0),"",Tableau33[[#This Row],[Poids Poul]]/Tableau33[[#This Row],[Nb Poul]])</f>
        <v>#REF!</v>
      </c>
      <c r="E109" s="9" t="e">
        <f>SUMIFS(#REF!,#REF!,$E$4,#REF!,$F$4)</f>
        <v>#REF!</v>
      </c>
      <c r="F109" s="10" t="e">
        <f>SUMIFS(#REF!,#REF!,Tableau33[[#This Row],[Date]],#REF!,$F$4)</f>
        <v>#REF!</v>
      </c>
      <c r="G109" s="11" t="e">
        <f>IF(Tableau33[[#This Row],[T.1]]=0,"",ROUND(Tableau33[[#This Row],[T.1]]/Tableau33[[#This Row],[Poids Poul]],0))</f>
        <v>#REF!</v>
      </c>
      <c r="H109" s="3" t="e">
        <f>SUMIFS(#REF!,#REF!,Tableau33[[#This Row],[Date]],#REF!,$F$4)</f>
        <v>#REF!</v>
      </c>
      <c r="I109" s="10" t="e">
        <f>SUMIFS(#REF!,#REF!,Tableau33[[#This Row],[Date]],#REF!,$F$4)</f>
        <v>#REF!</v>
      </c>
      <c r="J109" s="11" t="e">
        <f>IF(Tableau33[[#This Row],[T.2]]=0,"",ROUND(Tableau33[[#This Row],[T.2]]/Tableau33[[#This Row],[Poids Abats]],0))</f>
        <v>#REF!</v>
      </c>
      <c r="K109" s="3" t="e">
        <f>SUMIFS(#REF!,#REF!,Tableau33[[#This Row],[Date]],#REF!,$F$4)</f>
        <v>#REF!</v>
      </c>
      <c r="L109" s="12" t="e">
        <f>SUM(Tableau33[[#This Row],[T.1]],Tableau33[[#This Row],[T.2]])</f>
        <v>#REF!</v>
      </c>
      <c r="M109" s="11" t="e">
        <f>IF(SUMIFS(Tableau33[Somme],Tableau33[Date],"&lt;="&amp;Tableau33[[#This Row],[Date]])&lt;=$L$6,"Réglé",$L$6-SUMIFS(Tableau33[Somme],Tableau33[Date],"&lt;="&amp;Tableau33[[#This Row],[Date]]))</f>
        <v>#REF!</v>
      </c>
      <c r="N109" s="16" t="e">
        <f>SUMIFS(Tableau33[Somme],Tableau33[Date],"&lt;="&amp;Tableau33[[#This Row],[Date]])</f>
        <v>#REF!</v>
      </c>
    </row>
    <row r="110" spans="2:14" ht="21" customHeight="1" x14ac:dyDescent="0.2">
      <c r="B110" s="15">
        <f>Tableau33[[#This Row],[Date]]</f>
        <v>42378</v>
      </c>
      <c r="C110" s="17">
        <v>42378</v>
      </c>
      <c r="D110" s="24" t="e">
        <f>IF(OR(Tableau33[[#This Row],[Poids Poul]]=0,Tableau33[[#This Row],[Nb Poul]]=0),"",Tableau33[[#This Row],[Poids Poul]]/Tableau33[[#This Row],[Nb Poul]])</f>
        <v>#REF!</v>
      </c>
      <c r="E110" s="9" t="e">
        <f>SUMIFS(#REF!,#REF!,$E$4,#REF!,$F$4)</f>
        <v>#REF!</v>
      </c>
      <c r="F110" s="10" t="e">
        <f>SUMIFS(#REF!,#REF!,Tableau33[[#This Row],[Date]],#REF!,$F$4)</f>
        <v>#REF!</v>
      </c>
      <c r="G110" s="11" t="e">
        <f>IF(Tableau33[[#This Row],[T.1]]=0,"",ROUND(Tableau33[[#This Row],[T.1]]/Tableau33[[#This Row],[Poids Poul]],0))</f>
        <v>#REF!</v>
      </c>
      <c r="H110" s="3" t="e">
        <f>SUMIFS(#REF!,#REF!,Tableau33[[#This Row],[Date]],#REF!,$F$4)</f>
        <v>#REF!</v>
      </c>
      <c r="I110" s="10" t="e">
        <f>SUMIFS(#REF!,#REF!,Tableau33[[#This Row],[Date]],#REF!,$F$4)</f>
        <v>#REF!</v>
      </c>
      <c r="J110" s="11" t="e">
        <f>IF(Tableau33[[#This Row],[T.2]]=0,"",ROUND(Tableau33[[#This Row],[T.2]]/Tableau33[[#This Row],[Poids Abats]],0))</f>
        <v>#REF!</v>
      </c>
      <c r="K110" s="3" t="e">
        <f>SUMIFS(#REF!,#REF!,Tableau33[[#This Row],[Date]],#REF!,$F$4)</f>
        <v>#REF!</v>
      </c>
      <c r="L110" s="12" t="e">
        <f>SUM(Tableau33[[#This Row],[T.1]],Tableau33[[#This Row],[T.2]])</f>
        <v>#REF!</v>
      </c>
      <c r="M110" s="11" t="e">
        <f>IF(SUMIFS(Tableau33[Somme],Tableau33[Date],"&lt;="&amp;Tableau33[[#This Row],[Date]])&lt;=$L$6,"Réglé",$L$6-SUMIFS(Tableau33[Somme],Tableau33[Date],"&lt;="&amp;Tableau33[[#This Row],[Date]]))</f>
        <v>#REF!</v>
      </c>
      <c r="N110" s="16" t="e">
        <f>SUMIFS(Tableau33[Somme],Tableau33[Date],"&lt;="&amp;Tableau33[[#This Row],[Date]])</f>
        <v>#REF!</v>
      </c>
    </row>
    <row r="111" spans="2:14" ht="21" customHeight="1" x14ac:dyDescent="0.2">
      <c r="B111" s="15">
        <f>Tableau33[[#This Row],[Date]]</f>
        <v>42379</v>
      </c>
      <c r="C111" s="17">
        <v>42379</v>
      </c>
      <c r="D111" s="24" t="e">
        <f>IF(OR(Tableau33[[#This Row],[Poids Poul]]=0,Tableau33[[#This Row],[Nb Poul]]=0),"",Tableau33[[#This Row],[Poids Poul]]/Tableau33[[#This Row],[Nb Poul]])</f>
        <v>#REF!</v>
      </c>
      <c r="E111" s="9" t="e">
        <f>SUMIFS(#REF!,#REF!,$E$4,#REF!,$F$4)</f>
        <v>#REF!</v>
      </c>
      <c r="F111" s="10" t="e">
        <f>SUMIFS(#REF!,#REF!,Tableau33[[#This Row],[Date]],#REF!,$F$4)</f>
        <v>#REF!</v>
      </c>
      <c r="G111" s="11" t="e">
        <f>IF(Tableau33[[#This Row],[T.1]]=0,"",ROUND(Tableau33[[#This Row],[T.1]]/Tableau33[[#This Row],[Poids Poul]],0))</f>
        <v>#REF!</v>
      </c>
      <c r="H111" s="3" t="e">
        <f>SUMIFS(#REF!,#REF!,Tableau33[[#This Row],[Date]],#REF!,$F$4)</f>
        <v>#REF!</v>
      </c>
      <c r="I111" s="10" t="e">
        <f>SUMIFS(#REF!,#REF!,Tableau33[[#This Row],[Date]],#REF!,$F$4)</f>
        <v>#REF!</v>
      </c>
      <c r="J111" s="11" t="e">
        <f>IF(Tableau33[[#This Row],[T.2]]=0,"",ROUND(Tableau33[[#This Row],[T.2]]/Tableau33[[#This Row],[Poids Abats]],0))</f>
        <v>#REF!</v>
      </c>
      <c r="K111" s="3" t="e">
        <f>SUMIFS(#REF!,#REF!,Tableau33[[#This Row],[Date]],#REF!,$F$4)</f>
        <v>#REF!</v>
      </c>
      <c r="L111" s="12" t="e">
        <f>SUM(Tableau33[[#This Row],[T.1]],Tableau33[[#This Row],[T.2]])</f>
        <v>#REF!</v>
      </c>
      <c r="M111" s="11" t="e">
        <f>IF(SUMIFS(Tableau33[Somme],Tableau33[Date],"&lt;="&amp;Tableau33[[#This Row],[Date]])&lt;=$L$6,"Réglé",$L$6-SUMIFS(Tableau33[Somme],Tableau33[Date],"&lt;="&amp;Tableau33[[#This Row],[Date]]))</f>
        <v>#REF!</v>
      </c>
      <c r="N111" s="16" t="e">
        <f>SUMIFS(Tableau33[Somme],Tableau33[Date],"&lt;="&amp;Tableau33[[#This Row],[Date]])</f>
        <v>#REF!</v>
      </c>
    </row>
    <row r="112" spans="2:14" ht="21" customHeight="1" x14ac:dyDescent="0.2">
      <c r="B112" s="15">
        <f>Tableau33[[#This Row],[Date]]</f>
        <v>42380</v>
      </c>
      <c r="C112" s="17">
        <v>42380</v>
      </c>
      <c r="D112" s="24" t="e">
        <f>IF(OR(Tableau33[[#This Row],[Poids Poul]]=0,Tableau33[[#This Row],[Nb Poul]]=0),"",Tableau33[[#This Row],[Poids Poul]]/Tableau33[[#This Row],[Nb Poul]])</f>
        <v>#REF!</v>
      </c>
      <c r="E112" s="9" t="e">
        <f>SUMIFS(#REF!,#REF!,$E$4,#REF!,$F$4)</f>
        <v>#REF!</v>
      </c>
      <c r="F112" s="10" t="e">
        <f>SUMIFS(#REF!,#REF!,Tableau33[[#This Row],[Date]],#REF!,$F$4)</f>
        <v>#REF!</v>
      </c>
      <c r="G112" s="11" t="e">
        <f>IF(Tableau33[[#This Row],[T.1]]=0,"",ROUND(Tableau33[[#This Row],[T.1]]/Tableau33[[#This Row],[Poids Poul]],0))</f>
        <v>#REF!</v>
      </c>
      <c r="H112" s="3" t="e">
        <f>SUMIFS(#REF!,#REF!,Tableau33[[#This Row],[Date]],#REF!,$F$4)</f>
        <v>#REF!</v>
      </c>
      <c r="I112" s="10" t="e">
        <f>SUMIFS(#REF!,#REF!,Tableau33[[#This Row],[Date]],#REF!,$F$4)</f>
        <v>#REF!</v>
      </c>
      <c r="J112" s="11" t="e">
        <f>IF(Tableau33[[#This Row],[T.2]]=0,"",ROUND(Tableau33[[#This Row],[T.2]]/Tableau33[[#This Row],[Poids Abats]],0))</f>
        <v>#REF!</v>
      </c>
      <c r="K112" s="3" t="e">
        <f>SUMIFS(#REF!,#REF!,Tableau33[[#This Row],[Date]],#REF!,$F$4)</f>
        <v>#REF!</v>
      </c>
      <c r="L112" s="12" t="e">
        <f>SUM(Tableau33[[#This Row],[T.1]],Tableau33[[#This Row],[T.2]])</f>
        <v>#REF!</v>
      </c>
      <c r="M112" s="11" t="e">
        <f>IF(SUMIFS(Tableau33[Somme],Tableau33[Date],"&lt;="&amp;Tableau33[[#This Row],[Date]])&lt;=$L$6,"Réglé",$L$6-SUMIFS(Tableau33[Somme],Tableau33[Date],"&lt;="&amp;Tableau33[[#This Row],[Date]]))</f>
        <v>#REF!</v>
      </c>
      <c r="N112" s="16" t="e">
        <f>SUMIFS(Tableau33[Somme],Tableau33[Date],"&lt;="&amp;Tableau33[[#This Row],[Date]])</f>
        <v>#REF!</v>
      </c>
    </row>
    <row r="113" spans="2:14" ht="21" customHeight="1" x14ac:dyDescent="0.2">
      <c r="B113" s="15">
        <f>Tableau33[[#This Row],[Date]]</f>
        <v>42381</v>
      </c>
      <c r="C113" s="17">
        <v>42381</v>
      </c>
      <c r="D113" s="24" t="e">
        <f>IF(OR(Tableau33[[#This Row],[Poids Poul]]=0,Tableau33[[#This Row],[Nb Poul]]=0),"",Tableau33[[#This Row],[Poids Poul]]/Tableau33[[#This Row],[Nb Poul]])</f>
        <v>#REF!</v>
      </c>
      <c r="E113" s="9" t="e">
        <f>SUMIFS(#REF!,#REF!,$E$4,#REF!,$F$4)</f>
        <v>#REF!</v>
      </c>
      <c r="F113" s="10" t="e">
        <f>SUMIFS(#REF!,#REF!,Tableau33[[#This Row],[Date]],#REF!,$F$4)</f>
        <v>#REF!</v>
      </c>
      <c r="G113" s="11" t="e">
        <f>IF(Tableau33[[#This Row],[T.1]]=0,"",ROUND(Tableau33[[#This Row],[T.1]]/Tableau33[[#This Row],[Poids Poul]],0))</f>
        <v>#REF!</v>
      </c>
      <c r="H113" s="3" t="e">
        <f>SUMIFS(#REF!,#REF!,Tableau33[[#This Row],[Date]],#REF!,$F$4)</f>
        <v>#REF!</v>
      </c>
      <c r="I113" s="10" t="e">
        <f>SUMIFS(#REF!,#REF!,Tableau33[[#This Row],[Date]],#REF!,$F$4)</f>
        <v>#REF!</v>
      </c>
      <c r="J113" s="11" t="e">
        <f>IF(Tableau33[[#This Row],[T.2]]=0,"",ROUND(Tableau33[[#This Row],[T.2]]/Tableau33[[#This Row],[Poids Abats]],0))</f>
        <v>#REF!</v>
      </c>
      <c r="K113" s="3" t="e">
        <f>SUMIFS(#REF!,#REF!,Tableau33[[#This Row],[Date]],#REF!,$F$4)</f>
        <v>#REF!</v>
      </c>
      <c r="L113" s="12" t="e">
        <f>SUM(Tableau33[[#This Row],[T.1]],Tableau33[[#This Row],[T.2]])</f>
        <v>#REF!</v>
      </c>
      <c r="M113" s="11" t="e">
        <f>IF(SUMIFS(Tableau33[Somme],Tableau33[Date],"&lt;="&amp;Tableau33[[#This Row],[Date]])&lt;=$L$6,"Réglé",$L$6-SUMIFS(Tableau33[Somme],Tableau33[Date],"&lt;="&amp;Tableau33[[#This Row],[Date]]))</f>
        <v>#REF!</v>
      </c>
      <c r="N113" s="16" t="e">
        <f>SUMIFS(Tableau33[Somme],Tableau33[Date],"&lt;="&amp;Tableau33[[#This Row],[Date]])</f>
        <v>#REF!</v>
      </c>
    </row>
    <row r="114" spans="2:14" ht="21" customHeight="1" x14ac:dyDescent="0.2">
      <c r="B114" s="15">
        <f>Tableau33[[#This Row],[Date]]</f>
        <v>42382</v>
      </c>
      <c r="C114" s="17">
        <v>42382</v>
      </c>
      <c r="D114" s="24" t="e">
        <f>IF(OR(Tableau33[[#This Row],[Poids Poul]]=0,Tableau33[[#This Row],[Nb Poul]]=0),"",Tableau33[[#This Row],[Poids Poul]]/Tableau33[[#This Row],[Nb Poul]])</f>
        <v>#REF!</v>
      </c>
      <c r="E114" s="9" t="e">
        <f>SUMIFS(#REF!,#REF!,$E$4,#REF!,$F$4)</f>
        <v>#REF!</v>
      </c>
      <c r="F114" s="10" t="e">
        <f>SUMIFS(#REF!,#REF!,Tableau33[[#This Row],[Date]],#REF!,$F$4)</f>
        <v>#REF!</v>
      </c>
      <c r="G114" s="11" t="e">
        <f>IF(Tableau33[[#This Row],[T.1]]=0,"",ROUND(Tableau33[[#This Row],[T.1]]/Tableau33[[#This Row],[Poids Poul]],0))</f>
        <v>#REF!</v>
      </c>
      <c r="H114" s="3" t="e">
        <f>SUMIFS(#REF!,#REF!,Tableau33[[#This Row],[Date]],#REF!,$F$4)</f>
        <v>#REF!</v>
      </c>
      <c r="I114" s="10" t="e">
        <f>SUMIFS(#REF!,#REF!,Tableau33[[#This Row],[Date]],#REF!,$F$4)</f>
        <v>#REF!</v>
      </c>
      <c r="J114" s="11" t="e">
        <f>IF(Tableau33[[#This Row],[T.2]]=0,"",ROUND(Tableau33[[#This Row],[T.2]]/Tableau33[[#This Row],[Poids Abats]],0))</f>
        <v>#REF!</v>
      </c>
      <c r="K114" s="3" t="e">
        <f>SUMIFS(#REF!,#REF!,Tableau33[[#This Row],[Date]],#REF!,$F$4)</f>
        <v>#REF!</v>
      </c>
      <c r="L114" s="12" t="e">
        <f>SUM(Tableau33[[#This Row],[T.1]],Tableau33[[#This Row],[T.2]])</f>
        <v>#REF!</v>
      </c>
      <c r="M114" s="11" t="e">
        <f>IF(SUMIFS(Tableau33[Somme],Tableau33[Date],"&lt;="&amp;Tableau33[[#This Row],[Date]])&lt;=$L$6,"Réglé",$L$6-SUMIFS(Tableau33[Somme],Tableau33[Date],"&lt;="&amp;Tableau33[[#This Row],[Date]]))</f>
        <v>#REF!</v>
      </c>
      <c r="N114" s="16" t="e">
        <f>SUMIFS(Tableau33[Somme],Tableau33[Date],"&lt;="&amp;Tableau33[[#This Row],[Date]])</f>
        <v>#REF!</v>
      </c>
    </row>
    <row r="115" spans="2:14" ht="21" customHeight="1" x14ac:dyDescent="0.2">
      <c r="B115" s="15">
        <f>Tableau33[[#This Row],[Date]]</f>
        <v>42383</v>
      </c>
      <c r="C115" s="17">
        <v>42383</v>
      </c>
      <c r="D115" s="24" t="e">
        <f>IF(OR(Tableau33[[#This Row],[Poids Poul]]=0,Tableau33[[#This Row],[Nb Poul]]=0),"",Tableau33[[#This Row],[Poids Poul]]/Tableau33[[#This Row],[Nb Poul]])</f>
        <v>#REF!</v>
      </c>
      <c r="E115" s="9" t="e">
        <f>SUMIFS(#REF!,#REF!,$E$4,#REF!,$F$4)</f>
        <v>#REF!</v>
      </c>
      <c r="F115" s="10" t="e">
        <f>SUMIFS(#REF!,#REF!,Tableau33[[#This Row],[Date]],#REF!,$F$4)</f>
        <v>#REF!</v>
      </c>
      <c r="G115" s="11" t="e">
        <f>IF(Tableau33[[#This Row],[T.1]]=0,"",ROUND(Tableau33[[#This Row],[T.1]]/Tableau33[[#This Row],[Poids Poul]],0))</f>
        <v>#REF!</v>
      </c>
      <c r="H115" s="3" t="e">
        <f>SUMIFS(#REF!,#REF!,Tableau33[[#This Row],[Date]],#REF!,$F$4)</f>
        <v>#REF!</v>
      </c>
      <c r="I115" s="10" t="e">
        <f>SUMIFS(#REF!,#REF!,Tableau33[[#This Row],[Date]],#REF!,$F$4)</f>
        <v>#REF!</v>
      </c>
      <c r="J115" s="11" t="e">
        <f>IF(Tableau33[[#This Row],[T.2]]=0,"",ROUND(Tableau33[[#This Row],[T.2]]/Tableau33[[#This Row],[Poids Abats]],0))</f>
        <v>#REF!</v>
      </c>
      <c r="K115" s="3" t="e">
        <f>SUMIFS(#REF!,#REF!,Tableau33[[#This Row],[Date]],#REF!,$F$4)</f>
        <v>#REF!</v>
      </c>
      <c r="L115" s="12" t="e">
        <f>SUM(Tableau33[[#This Row],[T.1]],Tableau33[[#This Row],[T.2]])</f>
        <v>#REF!</v>
      </c>
      <c r="M115" s="11" t="e">
        <f>IF(SUMIFS(Tableau33[Somme],Tableau33[Date],"&lt;="&amp;Tableau33[[#This Row],[Date]])&lt;=$L$6,"Réglé",$L$6-SUMIFS(Tableau33[Somme],Tableau33[Date],"&lt;="&amp;Tableau33[[#This Row],[Date]]))</f>
        <v>#REF!</v>
      </c>
      <c r="N115" s="16" t="e">
        <f>SUMIFS(Tableau33[Somme],Tableau33[Date],"&lt;="&amp;Tableau33[[#This Row],[Date]])</f>
        <v>#REF!</v>
      </c>
    </row>
    <row r="116" spans="2:14" ht="21" customHeight="1" x14ac:dyDescent="0.2">
      <c r="B116" s="15">
        <f>Tableau33[[#This Row],[Date]]</f>
        <v>42384</v>
      </c>
      <c r="C116" s="17">
        <v>42384</v>
      </c>
      <c r="D116" s="24" t="e">
        <f>IF(OR(Tableau33[[#This Row],[Poids Poul]]=0,Tableau33[[#This Row],[Nb Poul]]=0),"",Tableau33[[#This Row],[Poids Poul]]/Tableau33[[#This Row],[Nb Poul]])</f>
        <v>#REF!</v>
      </c>
      <c r="E116" s="9" t="e">
        <f>SUMIFS(#REF!,#REF!,$E$4,#REF!,$F$4)</f>
        <v>#REF!</v>
      </c>
      <c r="F116" s="10" t="e">
        <f>SUMIFS(#REF!,#REF!,Tableau33[[#This Row],[Date]],#REF!,$F$4)</f>
        <v>#REF!</v>
      </c>
      <c r="G116" s="11" t="e">
        <f>IF(Tableau33[[#This Row],[T.1]]=0,"",ROUND(Tableau33[[#This Row],[T.1]]/Tableau33[[#This Row],[Poids Poul]],0))</f>
        <v>#REF!</v>
      </c>
      <c r="H116" s="3" t="e">
        <f>SUMIFS(#REF!,#REF!,Tableau33[[#This Row],[Date]],#REF!,$F$4)</f>
        <v>#REF!</v>
      </c>
      <c r="I116" s="10" t="e">
        <f>SUMIFS(#REF!,#REF!,Tableau33[[#This Row],[Date]],#REF!,$F$4)</f>
        <v>#REF!</v>
      </c>
      <c r="J116" s="11" t="e">
        <f>IF(Tableau33[[#This Row],[T.2]]=0,"",ROUND(Tableau33[[#This Row],[T.2]]/Tableau33[[#This Row],[Poids Abats]],0))</f>
        <v>#REF!</v>
      </c>
      <c r="K116" s="3" t="e">
        <f>SUMIFS(#REF!,#REF!,Tableau33[[#This Row],[Date]],#REF!,$F$4)</f>
        <v>#REF!</v>
      </c>
      <c r="L116" s="12" t="e">
        <f>SUM(Tableau33[[#This Row],[T.1]],Tableau33[[#This Row],[T.2]])</f>
        <v>#REF!</v>
      </c>
      <c r="M116" s="11" t="e">
        <f>IF(SUMIFS(Tableau33[Somme],Tableau33[Date],"&lt;="&amp;Tableau33[[#This Row],[Date]])&lt;=$L$6,"Réglé",$L$6-SUMIFS(Tableau33[Somme],Tableau33[Date],"&lt;="&amp;Tableau33[[#This Row],[Date]]))</f>
        <v>#REF!</v>
      </c>
      <c r="N116" s="16" t="e">
        <f>SUMIFS(Tableau33[Somme],Tableau33[Date],"&lt;="&amp;Tableau33[[#This Row],[Date]])</f>
        <v>#REF!</v>
      </c>
    </row>
    <row r="117" spans="2:14" ht="21" customHeight="1" x14ac:dyDescent="0.2">
      <c r="B117" s="15">
        <f>Tableau33[[#This Row],[Date]]</f>
        <v>42385</v>
      </c>
      <c r="C117" s="17">
        <v>42385</v>
      </c>
      <c r="D117" s="24" t="e">
        <f>IF(OR(Tableau33[[#This Row],[Poids Poul]]=0,Tableau33[[#This Row],[Nb Poul]]=0),"",Tableau33[[#This Row],[Poids Poul]]/Tableau33[[#This Row],[Nb Poul]])</f>
        <v>#REF!</v>
      </c>
      <c r="E117" s="9" t="e">
        <f>SUMIFS(#REF!,#REF!,$E$4,#REF!,$F$4)</f>
        <v>#REF!</v>
      </c>
      <c r="F117" s="10" t="e">
        <f>SUMIFS(#REF!,#REF!,Tableau33[[#This Row],[Date]],#REF!,$F$4)</f>
        <v>#REF!</v>
      </c>
      <c r="G117" s="11" t="e">
        <f>IF(Tableau33[[#This Row],[T.1]]=0,"",ROUND(Tableau33[[#This Row],[T.1]]/Tableau33[[#This Row],[Poids Poul]],0))</f>
        <v>#REF!</v>
      </c>
      <c r="H117" s="3" t="e">
        <f>SUMIFS(#REF!,#REF!,Tableau33[[#This Row],[Date]],#REF!,$F$4)</f>
        <v>#REF!</v>
      </c>
      <c r="I117" s="10" t="e">
        <f>SUMIFS(#REF!,#REF!,Tableau33[[#This Row],[Date]],#REF!,$F$4)</f>
        <v>#REF!</v>
      </c>
      <c r="J117" s="11" t="e">
        <f>IF(Tableau33[[#This Row],[T.2]]=0,"",ROUND(Tableau33[[#This Row],[T.2]]/Tableau33[[#This Row],[Poids Abats]],0))</f>
        <v>#REF!</v>
      </c>
      <c r="K117" s="3" t="e">
        <f>SUMIFS(#REF!,#REF!,Tableau33[[#This Row],[Date]],#REF!,$F$4)</f>
        <v>#REF!</v>
      </c>
      <c r="L117" s="12" t="e">
        <f>SUM(Tableau33[[#This Row],[T.1]],Tableau33[[#This Row],[T.2]])</f>
        <v>#REF!</v>
      </c>
      <c r="M117" s="11" t="e">
        <f>IF(SUMIFS(Tableau33[Somme],Tableau33[Date],"&lt;="&amp;Tableau33[[#This Row],[Date]])&lt;=$L$6,"Réglé",$L$6-SUMIFS(Tableau33[Somme],Tableau33[Date],"&lt;="&amp;Tableau33[[#This Row],[Date]]))</f>
        <v>#REF!</v>
      </c>
      <c r="N117" s="16" t="e">
        <f>SUMIFS(Tableau33[Somme],Tableau33[Date],"&lt;="&amp;Tableau33[[#This Row],[Date]])</f>
        <v>#REF!</v>
      </c>
    </row>
    <row r="118" spans="2:14" ht="21" customHeight="1" x14ac:dyDescent="0.2">
      <c r="B118" s="15">
        <f>Tableau33[[#This Row],[Date]]</f>
        <v>42386</v>
      </c>
      <c r="C118" s="17">
        <v>42386</v>
      </c>
      <c r="D118" s="24" t="e">
        <f>IF(OR(Tableau33[[#This Row],[Poids Poul]]=0,Tableau33[[#This Row],[Nb Poul]]=0),"",Tableau33[[#This Row],[Poids Poul]]/Tableau33[[#This Row],[Nb Poul]])</f>
        <v>#REF!</v>
      </c>
      <c r="E118" s="9" t="e">
        <f>SUMIFS(#REF!,#REF!,$E$4,#REF!,$F$4)</f>
        <v>#REF!</v>
      </c>
      <c r="F118" s="10" t="e">
        <f>SUMIFS(#REF!,#REF!,Tableau33[[#This Row],[Date]],#REF!,$F$4)</f>
        <v>#REF!</v>
      </c>
      <c r="G118" s="11" t="e">
        <f>IF(Tableau33[[#This Row],[T.1]]=0,"",ROUND(Tableau33[[#This Row],[T.1]]/Tableau33[[#This Row],[Poids Poul]],0))</f>
        <v>#REF!</v>
      </c>
      <c r="H118" s="3" t="e">
        <f>SUMIFS(#REF!,#REF!,Tableau33[[#This Row],[Date]],#REF!,$F$4)</f>
        <v>#REF!</v>
      </c>
      <c r="I118" s="10" t="e">
        <f>SUMIFS(#REF!,#REF!,Tableau33[[#This Row],[Date]],#REF!,$F$4)</f>
        <v>#REF!</v>
      </c>
      <c r="J118" s="11" t="e">
        <f>IF(Tableau33[[#This Row],[T.2]]=0,"",ROUND(Tableau33[[#This Row],[T.2]]/Tableau33[[#This Row],[Poids Abats]],0))</f>
        <v>#REF!</v>
      </c>
      <c r="K118" s="3" t="e">
        <f>SUMIFS(#REF!,#REF!,Tableau33[[#This Row],[Date]],#REF!,$F$4)</f>
        <v>#REF!</v>
      </c>
      <c r="L118" s="12" t="e">
        <f>SUM(Tableau33[[#This Row],[T.1]],Tableau33[[#This Row],[T.2]])</f>
        <v>#REF!</v>
      </c>
      <c r="M118" s="11" t="e">
        <f>IF(SUMIFS(Tableau33[Somme],Tableau33[Date],"&lt;="&amp;Tableau33[[#This Row],[Date]])&lt;=$L$6,"Réglé",$L$6-SUMIFS(Tableau33[Somme],Tableau33[Date],"&lt;="&amp;Tableau33[[#This Row],[Date]]))</f>
        <v>#REF!</v>
      </c>
      <c r="N118" s="16" t="e">
        <f>SUMIFS(Tableau33[Somme],Tableau33[Date],"&lt;="&amp;Tableau33[[#This Row],[Date]])</f>
        <v>#REF!</v>
      </c>
    </row>
    <row r="119" spans="2:14" ht="21" customHeight="1" x14ac:dyDescent="0.2">
      <c r="B119" s="15">
        <f>Tableau33[[#This Row],[Date]]</f>
        <v>42387</v>
      </c>
      <c r="C119" s="17">
        <v>42387</v>
      </c>
      <c r="D119" s="24" t="e">
        <f>IF(OR(Tableau33[[#This Row],[Poids Poul]]=0,Tableau33[[#This Row],[Nb Poul]]=0),"",Tableau33[[#This Row],[Poids Poul]]/Tableau33[[#This Row],[Nb Poul]])</f>
        <v>#REF!</v>
      </c>
      <c r="E119" s="9" t="e">
        <f>SUMIFS(#REF!,#REF!,$E$4,#REF!,$F$4)</f>
        <v>#REF!</v>
      </c>
      <c r="F119" s="10" t="e">
        <f>SUMIFS(#REF!,#REF!,Tableau33[[#This Row],[Date]],#REF!,$F$4)</f>
        <v>#REF!</v>
      </c>
      <c r="G119" s="11" t="e">
        <f>IF(Tableau33[[#This Row],[T.1]]=0,"",ROUND(Tableau33[[#This Row],[T.1]]/Tableau33[[#This Row],[Poids Poul]],0))</f>
        <v>#REF!</v>
      </c>
      <c r="H119" s="3" t="e">
        <f>SUMIFS(#REF!,#REF!,Tableau33[[#This Row],[Date]],#REF!,$F$4)</f>
        <v>#REF!</v>
      </c>
      <c r="I119" s="10" t="e">
        <f>SUMIFS(#REF!,#REF!,Tableau33[[#This Row],[Date]],#REF!,$F$4)</f>
        <v>#REF!</v>
      </c>
      <c r="J119" s="11" t="e">
        <f>IF(Tableau33[[#This Row],[T.2]]=0,"",ROUND(Tableau33[[#This Row],[T.2]]/Tableau33[[#This Row],[Poids Abats]],0))</f>
        <v>#REF!</v>
      </c>
      <c r="K119" s="3" t="e">
        <f>SUMIFS(#REF!,#REF!,Tableau33[[#This Row],[Date]],#REF!,$F$4)</f>
        <v>#REF!</v>
      </c>
      <c r="L119" s="12" t="e">
        <f>SUM(Tableau33[[#This Row],[T.1]],Tableau33[[#This Row],[T.2]])</f>
        <v>#REF!</v>
      </c>
      <c r="M119" s="11" t="e">
        <f>IF(SUMIFS(Tableau33[Somme],Tableau33[Date],"&lt;="&amp;Tableau33[[#This Row],[Date]])&lt;=$L$6,"Réglé",$L$6-SUMIFS(Tableau33[Somme],Tableau33[Date],"&lt;="&amp;Tableau33[[#This Row],[Date]]))</f>
        <v>#REF!</v>
      </c>
      <c r="N119" s="16" t="e">
        <f>SUMIFS(Tableau33[Somme],Tableau33[Date],"&lt;="&amp;Tableau33[[#This Row],[Date]])</f>
        <v>#REF!</v>
      </c>
    </row>
    <row r="120" spans="2:14" ht="21" customHeight="1" x14ac:dyDescent="0.2">
      <c r="B120" s="15">
        <f>Tableau33[[#This Row],[Date]]</f>
        <v>42388</v>
      </c>
      <c r="C120" s="17">
        <v>42388</v>
      </c>
      <c r="D120" s="24" t="e">
        <f>IF(OR(Tableau33[[#This Row],[Poids Poul]]=0,Tableau33[[#This Row],[Nb Poul]]=0),"",Tableau33[[#This Row],[Poids Poul]]/Tableau33[[#This Row],[Nb Poul]])</f>
        <v>#REF!</v>
      </c>
      <c r="E120" s="9" t="e">
        <f>SUMIFS(#REF!,#REF!,$E$4,#REF!,$F$4)</f>
        <v>#REF!</v>
      </c>
      <c r="F120" s="10" t="e">
        <f>SUMIFS(#REF!,#REF!,Tableau33[[#This Row],[Date]],#REF!,$F$4)</f>
        <v>#REF!</v>
      </c>
      <c r="G120" s="11" t="e">
        <f>IF(Tableau33[[#This Row],[T.1]]=0,"",ROUND(Tableau33[[#This Row],[T.1]]/Tableau33[[#This Row],[Poids Poul]],0))</f>
        <v>#REF!</v>
      </c>
      <c r="H120" s="3" t="e">
        <f>SUMIFS(#REF!,#REF!,Tableau33[[#This Row],[Date]],#REF!,$F$4)</f>
        <v>#REF!</v>
      </c>
      <c r="I120" s="10" t="e">
        <f>SUMIFS(#REF!,#REF!,Tableau33[[#This Row],[Date]],#REF!,$F$4)</f>
        <v>#REF!</v>
      </c>
      <c r="J120" s="11" t="e">
        <f>IF(Tableau33[[#This Row],[T.2]]=0,"",ROUND(Tableau33[[#This Row],[T.2]]/Tableau33[[#This Row],[Poids Abats]],0))</f>
        <v>#REF!</v>
      </c>
      <c r="K120" s="3" t="e">
        <f>SUMIFS(#REF!,#REF!,Tableau33[[#This Row],[Date]],#REF!,$F$4)</f>
        <v>#REF!</v>
      </c>
      <c r="L120" s="12" t="e">
        <f>SUM(Tableau33[[#This Row],[T.1]],Tableau33[[#This Row],[T.2]])</f>
        <v>#REF!</v>
      </c>
      <c r="M120" s="11" t="e">
        <f>IF(SUMIFS(Tableau33[Somme],Tableau33[Date],"&lt;="&amp;Tableau33[[#This Row],[Date]])&lt;=$L$6,"Réglé",$L$6-SUMIFS(Tableau33[Somme],Tableau33[Date],"&lt;="&amp;Tableau33[[#This Row],[Date]]))</f>
        <v>#REF!</v>
      </c>
      <c r="N120" s="16" t="e">
        <f>SUMIFS(Tableau33[Somme],Tableau33[Date],"&lt;="&amp;Tableau33[[#This Row],[Date]])</f>
        <v>#REF!</v>
      </c>
    </row>
    <row r="121" spans="2:14" ht="21" customHeight="1" x14ac:dyDescent="0.2">
      <c r="B121" s="15">
        <f>Tableau33[[#This Row],[Date]]</f>
        <v>42389</v>
      </c>
      <c r="C121" s="17">
        <v>42389</v>
      </c>
      <c r="D121" s="24" t="e">
        <f>IF(OR(Tableau33[[#This Row],[Poids Poul]]=0,Tableau33[[#This Row],[Nb Poul]]=0),"",Tableau33[[#This Row],[Poids Poul]]/Tableau33[[#This Row],[Nb Poul]])</f>
        <v>#REF!</v>
      </c>
      <c r="E121" s="9" t="e">
        <f>SUMIFS(#REF!,#REF!,$E$4,#REF!,$F$4)</f>
        <v>#REF!</v>
      </c>
      <c r="F121" s="10" t="e">
        <f>SUMIFS(#REF!,#REF!,Tableau33[[#This Row],[Date]],#REF!,$F$4)</f>
        <v>#REF!</v>
      </c>
      <c r="G121" s="11" t="e">
        <f>IF(Tableau33[[#This Row],[T.1]]=0,"",ROUND(Tableau33[[#This Row],[T.1]]/Tableau33[[#This Row],[Poids Poul]],0))</f>
        <v>#REF!</v>
      </c>
      <c r="H121" s="3" t="e">
        <f>SUMIFS(#REF!,#REF!,Tableau33[[#This Row],[Date]],#REF!,$F$4)</f>
        <v>#REF!</v>
      </c>
      <c r="I121" s="10" t="e">
        <f>SUMIFS(#REF!,#REF!,Tableau33[[#This Row],[Date]],#REF!,$F$4)</f>
        <v>#REF!</v>
      </c>
      <c r="J121" s="11" t="e">
        <f>IF(Tableau33[[#This Row],[T.2]]=0,"",ROUND(Tableau33[[#This Row],[T.2]]/Tableau33[[#This Row],[Poids Abats]],0))</f>
        <v>#REF!</v>
      </c>
      <c r="K121" s="3" t="e">
        <f>SUMIFS(#REF!,#REF!,Tableau33[[#This Row],[Date]],#REF!,$F$4)</f>
        <v>#REF!</v>
      </c>
      <c r="L121" s="12" t="e">
        <f>SUM(Tableau33[[#This Row],[T.1]],Tableau33[[#This Row],[T.2]])</f>
        <v>#REF!</v>
      </c>
      <c r="M121" s="11" t="e">
        <f>IF(SUMIFS(Tableau33[Somme],Tableau33[Date],"&lt;="&amp;Tableau33[[#This Row],[Date]])&lt;=$L$6,"Réglé",$L$6-SUMIFS(Tableau33[Somme],Tableau33[Date],"&lt;="&amp;Tableau33[[#This Row],[Date]]))</f>
        <v>#REF!</v>
      </c>
      <c r="N121" s="16" t="e">
        <f>SUMIFS(Tableau33[Somme],Tableau33[Date],"&lt;="&amp;Tableau33[[#This Row],[Date]])</f>
        <v>#REF!</v>
      </c>
    </row>
    <row r="122" spans="2:14" ht="21" customHeight="1" x14ac:dyDescent="0.2">
      <c r="B122" s="15">
        <f>Tableau33[[#This Row],[Date]]</f>
        <v>42390</v>
      </c>
      <c r="C122" s="17">
        <v>42390</v>
      </c>
      <c r="D122" s="24" t="e">
        <f>IF(OR(Tableau33[[#This Row],[Poids Poul]]=0,Tableau33[[#This Row],[Nb Poul]]=0),"",Tableau33[[#This Row],[Poids Poul]]/Tableau33[[#This Row],[Nb Poul]])</f>
        <v>#REF!</v>
      </c>
      <c r="E122" s="9" t="e">
        <f>SUMIFS(#REF!,#REF!,$E$4,#REF!,$F$4)</f>
        <v>#REF!</v>
      </c>
      <c r="F122" s="10" t="e">
        <f>SUMIFS(#REF!,#REF!,Tableau33[[#This Row],[Date]],#REF!,$F$4)</f>
        <v>#REF!</v>
      </c>
      <c r="G122" s="11" t="e">
        <f>IF(Tableau33[[#This Row],[T.1]]=0,"",ROUND(Tableau33[[#This Row],[T.1]]/Tableau33[[#This Row],[Poids Poul]],0))</f>
        <v>#REF!</v>
      </c>
      <c r="H122" s="3" t="e">
        <f>SUMIFS(#REF!,#REF!,Tableau33[[#This Row],[Date]],#REF!,$F$4)</f>
        <v>#REF!</v>
      </c>
      <c r="I122" s="10" t="e">
        <f>SUMIFS(#REF!,#REF!,Tableau33[[#This Row],[Date]],#REF!,$F$4)</f>
        <v>#REF!</v>
      </c>
      <c r="J122" s="11" t="e">
        <f>IF(Tableau33[[#This Row],[T.2]]=0,"",ROUND(Tableau33[[#This Row],[T.2]]/Tableau33[[#This Row],[Poids Abats]],0))</f>
        <v>#REF!</v>
      </c>
      <c r="K122" s="3" t="e">
        <f>SUMIFS(#REF!,#REF!,Tableau33[[#This Row],[Date]],#REF!,$F$4)</f>
        <v>#REF!</v>
      </c>
      <c r="L122" s="12" t="e">
        <f>SUM(Tableau33[[#This Row],[T.1]],Tableau33[[#This Row],[T.2]])</f>
        <v>#REF!</v>
      </c>
      <c r="M122" s="11" t="e">
        <f>IF(SUMIFS(Tableau33[Somme],Tableau33[Date],"&lt;="&amp;Tableau33[[#This Row],[Date]])&lt;=$L$6,"Réglé",$L$6-SUMIFS(Tableau33[Somme],Tableau33[Date],"&lt;="&amp;Tableau33[[#This Row],[Date]]))</f>
        <v>#REF!</v>
      </c>
      <c r="N122" s="16" t="e">
        <f>SUMIFS(Tableau33[Somme],Tableau33[Date],"&lt;="&amp;Tableau33[[#This Row],[Date]])</f>
        <v>#REF!</v>
      </c>
    </row>
    <row r="123" spans="2:14" ht="21" customHeight="1" x14ac:dyDescent="0.2">
      <c r="B123" s="15">
        <f>Tableau33[[#This Row],[Date]]</f>
        <v>42391</v>
      </c>
      <c r="C123" s="17">
        <v>42391</v>
      </c>
      <c r="D123" s="24" t="e">
        <f>IF(OR(Tableau33[[#This Row],[Poids Poul]]=0,Tableau33[[#This Row],[Nb Poul]]=0),"",Tableau33[[#This Row],[Poids Poul]]/Tableau33[[#This Row],[Nb Poul]])</f>
        <v>#REF!</v>
      </c>
      <c r="E123" s="9" t="e">
        <f>SUMIFS(#REF!,#REF!,$E$4,#REF!,$F$4)</f>
        <v>#REF!</v>
      </c>
      <c r="F123" s="10" t="e">
        <f>SUMIFS(#REF!,#REF!,Tableau33[[#This Row],[Date]],#REF!,$F$4)</f>
        <v>#REF!</v>
      </c>
      <c r="G123" s="11" t="e">
        <f>IF(Tableau33[[#This Row],[T.1]]=0,"",ROUND(Tableau33[[#This Row],[T.1]]/Tableau33[[#This Row],[Poids Poul]],0))</f>
        <v>#REF!</v>
      </c>
      <c r="H123" s="3" t="e">
        <f>SUMIFS(#REF!,#REF!,Tableau33[[#This Row],[Date]],#REF!,$F$4)</f>
        <v>#REF!</v>
      </c>
      <c r="I123" s="10" t="e">
        <f>SUMIFS(#REF!,#REF!,Tableau33[[#This Row],[Date]],#REF!,$F$4)</f>
        <v>#REF!</v>
      </c>
      <c r="J123" s="11" t="e">
        <f>IF(Tableau33[[#This Row],[T.2]]=0,"",ROUND(Tableau33[[#This Row],[T.2]]/Tableau33[[#This Row],[Poids Abats]],0))</f>
        <v>#REF!</v>
      </c>
      <c r="K123" s="3" t="e">
        <f>SUMIFS(#REF!,#REF!,Tableau33[[#This Row],[Date]],#REF!,$F$4)</f>
        <v>#REF!</v>
      </c>
      <c r="L123" s="12" t="e">
        <f>SUM(Tableau33[[#This Row],[T.1]],Tableau33[[#This Row],[T.2]])</f>
        <v>#REF!</v>
      </c>
      <c r="M123" s="11" t="e">
        <f>IF(SUMIFS(Tableau33[Somme],Tableau33[Date],"&lt;="&amp;Tableau33[[#This Row],[Date]])&lt;=$L$6,"Réglé",$L$6-SUMIFS(Tableau33[Somme],Tableau33[Date],"&lt;="&amp;Tableau33[[#This Row],[Date]]))</f>
        <v>#REF!</v>
      </c>
      <c r="N123" s="16" t="e">
        <f>SUMIFS(Tableau33[Somme],Tableau33[Date],"&lt;="&amp;Tableau33[[#This Row],[Date]])</f>
        <v>#REF!</v>
      </c>
    </row>
    <row r="124" spans="2:14" ht="21" customHeight="1" x14ac:dyDescent="0.2">
      <c r="B124" s="15">
        <f>Tableau33[[#This Row],[Date]]</f>
        <v>42392</v>
      </c>
      <c r="C124" s="17">
        <v>42392</v>
      </c>
      <c r="D124" s="24" t="e">
        <f>IF(OR(Tableau33[[#This Row],[Poids Poul]]=0,Tableau33[[#This Row],[Nb Poul]]=0),"",Tableau33[[#This Row],[Poids Poul]]/Tableau33[[#This Row],[Nb Poul]])</f>
        <v>#REF!</v>
      </c>
      <c r="E124" s="9" t="e">
        <f>SUMIFS(#REF!,#REF!,$E$4,#REF!,$F$4)</f>
        <v>#REF!</v>
      </c>
      <c r="F124" s="10" t="e">
        <f>SUMIFS(#REF!,#REF!,Tableau33[[#This Row],[Date]],#REF!,$F$4)</f>
        <v>#REF!</v>
      </c>
      <c r="G124" s="11" t="e">
        <f>IF(Tableau33[[#This Row],[T.1]]=0,"",ROUND(Tableau33[[#This Row],[T.1]]/Tableau33[[#This Row],[Poids Poul]],0))</f>
        <v>#REF!</v>
      </c>
      <c r="H124" s="3" t="e">
        <f>SUMIFS(#REF!,#REF!,Tableau33[[#This Row],[Date]],#REF!,$F$4)</f>
        <v>#REF!</v>
      </c>
      <c r="I124" s="10" t="e">
        <f>SUMIFS(#REF!,#REF!,Tableau33[[#This Row],[Date]],#REF!,$F$4)</f>
        <v>#REF!</v>
      </c>
      <c r="J124" s="11" t="e">
        <f>IF(Tableau33[[#This Row],[T.2]]=0,"",ROUND(Tableau33[[#This Row],[T.2]]/Tableau33[[#This Row],[Poids Abats]],0))</f>
        <v>#REF!</v>
      </c>
      <c r="K124" s="3" t="e">
        <f>SUMIFS(#REF!,#REF!,Tableau33[[#This Row],[Date]],#REF!,$F$4)</f>
        <v>#REF!</v>
      </c>
      <c r="L124" s="12" t="e">
        <f>SUM(Tableau33[[#This Row],[T.1]],Tableau33[[#This Row],[T.2]])</f>
        <v>#REF!</v>
      </c>
      <c r="M124" s="11" t="e">
        <f>IF(SUMIFS(Tableau33[Somme],Tableau33[Date],"&lt;="&amp;Tableau33[[#This Row],[Date]])&lt;=$L$6,"Réglé",$L$6-SUMIFS(Tableau33[Somme],Tableau33[Date],"&lt;="&amp;Tableau33[[#This Row],[Date]]))</f>
        <v>#REF!</v>
      </c>
      <c r="N124" s="16" t="e">
        <f>SUMIFS(Tableau33[Somme],Tableau33[Date],"&lt;="&amp;Tableau33[[#This Row],[Date]])</f>
        <v>#REF!</v>
      </c>
    </row>
    <row r="125" spans="2:14" ht="21" customHeight="1" x14ac:dyDescent="0.2">
      <c r="B125" s="15">
        <f>Tableau33[[#This Row],[Date]]</f>
        <v>42393</v>
      </c>
      <c r="C125" s="17">
        <v>42393</v>
      </c>
      <c r="D125" s="24" t="e">
        <f>IF(OR(Tableau33[[#This Row],[Poids Poul]]=0,Tableau33[[#This Row],[Nb Poul]]=0),"",Tableau33[[#This Row],[Poids Poul]]/Tableau33[[#This Row],[Nb Poul]])</f>
        <v>#REF!</v>
      </c>
      <c r="E125" s="9" t="e">
        <f>SUMIFS(#REF!,#REF!,$E$4,#REF!,$F$4)</f>
        <v>#REF!</v>
      </c>
      <c r="F125" s="10" t="e">
        <f>SUMIFS(#REF!,#REF!,Tableau33[[#This Row],[Date]],#REF!,$F$4)</f>
        <v>#REF!</v>
      </c>
      <c r="G125" s="11" t="e">
        <f>IF(Tableau33[[#This Row],[T.1]]=0,"",ROUND(Tableau33[[#This Row],[T.1]]/Tableau33[[#This Row],[Poids Poul]],0))</f>
        <v>#REF!</v>
      </c>
      <c r="H125" s="3" t="e">
        <f>SUMIFS(#REF!,#REF!,Tableau33[[#This Row],[Date]],#REF!,$F$4)</f>
        <v>#REF!</v>
      </c>
      <c r="I125" s="10" t="e">
        <f>SUMIFS(#REF!,#REF!,Tableau33[[#This Row],[Date]],#REF!,$F$4)</f>
        <v>#REF!</v>
      </c>
      <c r="J125" s="11" t="e">
        <f>IF(Tableau33[[#This Row],[T.2]]=0,"",ROUND(Tableau33[[#This Row],[T.2]]/Tableau33[[#This Row],[Poids Abats]],0))</f>
        <v>#REF!</v>
      </c>
      <c r="K125" s="3" t="e">
        <f>SUMIFS(#REF!,#REF!,Tableau33[[#This Row],[Date]],#REF!,$F$4)</f>
        <v>#REF!</v>
      </c>
      <c r="L125" s="12" t="e">
        <f>SUM(Tableau33[[#This Row],[T.1]],Tableau33[[#This Row],[T.2]])</f>
        <v>#REF!</v>
      </c>
      <c r="M125" s="11" t="e">
        <f>IF(SUMIFS(Tableau33[Somme],Tableau33[Date],"&lt;="&amp;Tableau33[[#This Row],[Date]])&lt;=$L$6,"Réglé",$L$6-SUMIFS(Tableau33[Somme],Tableau33[Date],"&lt;="&amp;Tableau33[[#This Row],[Date]]))</f>
        <v>#REF!</v>
      </c>
      <c r="N125" s="16" t="e">
        <f>SUMIFS(Tableau33[Somme],Tableau33[Date],"&lt;="&amp;Tableau33[[#This Row],[Date]])</f>
        <v>#REF!</v>
      </c>
    </row>
    <row r="126" spans="2:14" ht="21" customHeight="1" x14ac:dyDescent="0.2">
      <c r="B126" s="15">
        <f>Tableau33[[#This Row],[Date]]</f>
        <v>42394</v>
      </c>
      <c r="C126" s="17">
        <v>42394</v>
      </c>
      <c r="D126" s="24" t="e">
        <f>IF(OR(Tableau33[[#This Row],[Poids Poul]]=0,Tableau33[[#This Row],[Nb Poul]]=0),"",Tableau33[[#This Row],[Poids Poul]]/Tableau33[[#This Row],[Nb Poul]])</f>
        <v>#REF!</v>
      </c>
      <c r="E126" s="9" t="e">
        <f>SUMIFS(#REF!,#REF!,$E$4,#REF!,$F$4)</f>
        <v>#REF!</v>
      </c>
      <c r="F126" s="10" t="e">
        <f>SUMIFS(#REF!,#REF!,Tableau33[[#This Row],[Date]],#REF!,$F$4)</f>
        <v>#REF!</v>
      </c>
      <c r="G126" s="11" t="e">
        <f>IF(Tableau33[[#This Row],[T.1]]=0,"",ROUND(Tableau33[[#This Row],[T.1]]/Tableau33[[#This Row],[Poids Poul]],0))</f>
        <v>#REF!</v>
      </c>
      <c r="H126" s="3" t="e">
        <f>SUMIFS(#REF!,#REF!,Tableau33[[#This Row],[Date]],#REF!,$F$4)</f>
        <v>#REF!</v>
      </c>
      <c r="I126" s="10" t="e">
        <f>SUMIFS(#REF!,#REF!,Tableau33[[#This Row],[Date]],#REF!,$F$4)</f>
        <v>#REF!</v>
      </c>
      <c r="J126" s="11" t="e">
        <f>IF(Tableau33[[#This Row],[T.2]]=0,"",ROUND(Tableau33[[#This Row],[T.2]]/Tableau33[[#This Row],[Poids Abats]],0))</f>
        <v>#REF!</v>
      </c>
      <c r="K126" s="3" t="e">
        <f>SUMIFS(#REF!,#REF!,Tableau33[[#This Row],[Date]],#REF!,$F$4)</f>
        <v>#REF!</v>
      </c>
      <c r="L126" s="12" t="e">
        <f>SUM(Tableau33[[#This Row],[T.1]],Tableau33[[#This Row],[T.2]])</f>
        <v>#REF!</v>
      </c>
      <c r="M126" s="11" t="e">
        <f>IF(SUMIFS(Tableau33[Somme],Tableau33[Date],"&lt;="&amp;Tableau33[[#This Row],[Date]])&lt;=$L$6,"Réglé",$L$6-SUMIFS(Tableau33[Somme],Tableau33[Date],"&lt;="&amp;Tableau33[[#This Row],[Date]]))</f>
        <v>#REF!</v>
      </c>
      <c r="N126" s="16" t="e">
        <f>SUMIFS(Tableau33[Somme],Tableau33[Date],"&lt;="&amp;Tableau33[[#This Row],[Date]])</f>
        <v>#REF!</v>
      </c>
    </row>
    <row r="127" spans="2:14" ht="21" customHeight="1" x14ac:dyDescent="0.2">
      <c r="B127" s="15">
        <f>Tableau33[[#This Row],[Date]]</f>
        <v>42395</v>
      </c>
      <c r="C127" s="17">
        <v>42395</v>
      </c>
      <c r="D127" s="24" t="e">
        <f>IF(OR(Tableau33[[#This Row],[Poids Poul]]=0,Tableau33[[#This Row],[Nb Poul]]=0),"",Tableau33[[#This Row],[Poids Poul]]/Tableau33[[#This Row],[Nb Poul]])</f>
        <v>#REF!</v>
      </c>
      <c r="E127" s="9" t="e">
        <f>SUMIFS(#REF!,#REF!,$E$4,#REF!,$F$4)</f>
        <v>#REF!</v>
      </c>
      <c r="F127" s="10" t="e">
        <f>SUMIFS(#REF!,#REF!,Tableau33[[#This Row],[Date]],#REF!,$F$4)</f>
        <v>#REF!</v>
      </c>
      <c r="G127" s="11" t="e">
        <f>IF(Tableau33[[#This Row],[T.1]]=0,"",ROUND(Tableau33[[#This Row],[T.1]]/Tableau33[[#This Row],[Poids Poul]],0))</f>
        <v>#REF!</v>
      </c>
      <c r="H127" s="3" t="e">
        <f>SUMIFS(#REF!,#REF!,Tableau33[[#This Row],[Date]],#REF!,$F$4)</f>
        <v>#REF!</v>
      </c>
      <c r="I127" s="10" t="e">
        <f>SUMIFS(#REF!,#REF!,Tableau33[[#This Row],[Date]],#REF!,$F$4)</f>
        <v>#REF!</v>
      </c>
      <c r="J127" s="11" t="e">
        <f>IF(Tableau33[[#This Row],[T.2]]=0,"",ROUND(Tableau33[[#This Row],[T.2]]/Tableau33[[#This Row],[Poids Abats]],0))</f>
        <v>#REF!</v>
      </c>
      <c r="K127" s="3" t="e">
        <f>SUMIFS(#REF!,#REF!,Tableau33[[#This Row],[Date]],#REF!,$F$4)</f>
        <v>#REF!</v>
      </c>
      <c r="L127" s="12" t="e">
        <f>SUM(Tableau33[[#This Row],[T.1]],Tableau33[[#This Row],[T.2]])</f>
        <v>#REF!</v>
      </c>
      <c r="M127" s="11" t="e">
        <f>IF(SUMIFS(Tableau33[Somme],Tableau33[Date],"&lt;="&amp;Tableau33[[#This Row],[Date]])&lt;=$L$6,"Réglé",$L$6-SUMIFS(Tableau33[Somme],Tableau33[Date],"&lt;="&amp;Tableau33[[#This Row],[Date]]))</f>
        <v>#REF!</v>
      </c>
      <c r="N127" s="16" t="e">
        <f>SUMIFS(Tableau33[Somme],Tableau33[Date],"&lt;="&amp;Tableau33[[#This Row],[Date]])</f>
        <v>#REF!</v>
      </c>
    </row>
    <row r="128" spans="2:14" ht="21" customHeight="1" x14ac:dyDescent="0.2">
      <c r="B128" s="15">
        <f>Tableau33[[#This Row],[Date]]</f>
        <v>42396</v>
      </c>
      <c r="C128" s="17">
        <v>42396</v>
      </c>
      <c r="D128" s="24" t="e">
        <f>IF(OR(Tableau33[[#This Row],[Poids Poul]]=0,Tableau33[[#This Row],[Nb Poul]]=0),"",Tableau33[[#This Row],[Poids Poul]]/Tableau33[[#This Row],[Nb Poul]])</f>
        <v>#REF!</v>
      </c>
      <c r="E128" s="9" t="e">
        <f>SUMIFS(#REF!,#REF!,$E$4,#REF!,$F$4)</f>
        <v>#REF!</v>
      </c>
      <c r="F128" s="10" t="e">
        <f>SUMIFS(#REF!,#REF!,Tableau33[[#This Row],[Date]],#REF!,$F$4)</f>
        <v>#REF!</v>
      </c>
      <c r="G128" s="11" t="e">
        <f>IF(Tableau33[[#This Row],[T.1]]=0,"",ROUND(Tableau33[[#This Row],[T.1]]/Tableau33[[#This Row],[Poids Poul]],0))</f>
        <v>#REF!</v>
      </c>
      <c r="H128" s="3" t="e">
        <f>SUMIFS(#REF!,#REF!,Tableau33[[#This Row],[Date]],#REF!,$F$4)</f>
        <v>#REF!</v>
      </c>
      <c r="I128" s="10" t="e">
        <f>SUMIFS(#REF!,#REF!,Tableau33[[#This Row],[Date]],#REF!,$F$4)</f>
        <v>#REF!</v>
      </c>
      <c r="J128" s="11" t="e">
        <f>IF(Tableau33[[#This Row],[T.2]]=0,"",ROUND(Tableau33[[#This Row],[T.2]]/Tableau33[[#This Row],[Poids Abats]],0))</f>
        <v>#REF!</v>
      </c>
      <c r="K128" s="3" t="e">
        <f>SUMIFS(#REF!,#REF!,Tableau33[[#This Row],[Date]],#REF!,$F$4)</f>
        <v>#REF!</v>
      </c>
      <c r="L128" s="12" t="e">
        <f>SUM(Tableau33[[#This Row],[T.1]],Tableau33[[#This Row],[T.2]])</f>
        <v>#REF!</v>
      </c>
      <c r="M128" s="11" t="e">
        <f>IF(SUMIFS(Tableau33[Somme],Tableau33[Date],"&lt;="&amp;Tableau33[[#This Row],[Date]])&lt;=$L$6,"Réglé",$L$6-SUMIFS(Tableau33[Somme],Tableau33[Date],"&lt;="&amp;Tableau33[[#This Row],[Date]]))</f>
        <v>#REF!</v>
      </c>
      <c r="N128" s="16" t="e">
        <f>SUMIFS(Tableau33[Somme],Tableau33[Date],"&lt;="&amp;Tableau33[[#This Row],[Date]])</f>
        <v>#REF!</v>
      </c>
    </row>
    <row r="129" spans="2:14" ht="21" customHeight="1" x14ac:dyDescent="0.2">
      <c r="B129" s="15">
        <f>Tableau33[[#This Row],[Date]]</f>
        <v>42397</v>
      </c>
      <c r="C129" s="17">
        <v>42397</v>
      </c>
      <c r="D129" s="24" t="e">
        <f>IF(OR(Tableau33[[#This Row],[Poids Poul]]=0,Tableau33[[#This Row],[Nb Poul]]=0),"",Tableau33[[#This Row],[Poids Poul]]/Tableau33[[#This Row],[Nb Poul]])</f>
        <v>#REF!</v>
      </c>
      <c r="E129" s="9" t="e">
        <f>SUMIFS(#REF!,#REF!,$E$4,#REF!,$F$4)</f>
        <v>#REF!</v>
      </c>
      <c r="F129" s="10" t="e">
        <f>SUMIFS(#REF!,#REF!,Tableau33[[#This Row],[Date]],#REF!,$F$4)</f>
        <v>#REF!</v>
      </c>
      <c r="G129" s="11" t="e">
        <f>IF(Tableau33[[#This Row],[T.1]]=0,"",ROUND(Tableau33[[#This Row],[T.1]]/Tableau33[[#This Row],[Poids Poul]],0))</f>
        <v>#REF!</v>
      </c>
      <c r="H129" s="3" t="e">
        <f>SUMIFS(#REF!,#REF!,Tableau33[[#This Row],[Date]],#REF!,$F$4)</f>
        <v>#REF!</v>
      </c>
      <c r="I129" s="10" t="e">
        <f>SUMIFS(#REF!,#REF!,Tableau33[[#This Row],[Date]],#REF!,$F$4)</f>
        <v>#REF!</v>
      </c>
      <c r="J129" s="11" t="e">
        <f>IF(Tableau33[[#This Row],[T.2]]=0,"",ROUND(Tableau33[[#This Row],[T.2]]/Tableau33[[#This Row],[Poids Abats]],0))</f>
        <v>#REF!</v>
      </c>
      <c r="K129" s="3" t="e">
        <f>SUMIFS(#REF!,#REF!,Tableau33[[#This Row],[Date]],#REF!,$F$4)</f>
        <v>#REF!</v>
      </c>
      <c r="L129" s="12" t="e">
        <f>SUM(Tableau33[[#This Row],[T.1]],Tableau33[[#This Row],[T.2]])</f>
        <v>#REF!</v>
      </c>
      <c r="M129" s="11" t="e">
        <f>IF(SUMIFS(Tableau33[Somme],Tableau33[Date],"&lt;="&amp;Tableau33[[#This Row],[Date]])&lt;=$L$6,"Réglé",$L$6-SUMIFS(Tableau33[Somme],Tableau33[Date],"&lt;="&amp;Tableau33[[#This Row],[Date]]))</f>
        <v>#REF!</v>
      </c>
      <c r="N129" s="16" t="e">
        <f>SUMIFS(Tableau33[Somme],Tableau33[Date],"&lt;="&amp;Tableau33[[#This Row],[Date]])</f>
        <v>#REF!</v>
      </c>
    </row>
    <row r="130" spans="2:14" ht="21" customHeight="1" x14ac:dyDescent="0.2">
      <c r="B130" s="15">
        <f>Tableau33[[#This Row],[Date]]</f>
        <v>42398</v>
      </c>
      <c r="C130" s="17">
        <v>42398</v>
      </c>
      <c r="D130" s="24" t="e">
        <f>IF(OR(Tableau33[[#This Row],[Poids Poul]]=0,Tableau33[[#This Row],[Nb Poul]]=0),"",Tableau33[[#This Row],[Poids Poul]]/Tableau33[[#This Row],[Nb Poul]])</f>
        <v>#REF!</v>
      </c>
      <c r="E130" s="9" t="e">
        <f>SUMIFS(#REF!,#REF!,$E$4,#REF!,$F$4)</f>
        <v>#REF!</v>
      </c>
      <c r="F130" s="10" t="e">
        <f>SUMIFS(#REF!,#REF!,Tableau33[[#This Row],[Date]],#REF!,$F$4)</f>
        <v>#REF!</v>
      </c>
      <c r="G130" s="11" t="e">
        <f>IF(Tableau33[[#This Row],[T.1]]=0,"",ROUND(Tableau33[[#This Row],[T.1]]/Tableau33[[#This Row],[Poids Poul]],0))</f>
        <v>#REF!</v>
      </c>
      <c r="H130" s="3" t="e">
        <f>SUMIFS(#REF!,#REF!,Tableau33[[#This Row],[Date]],#REF!,$F$4)</f>
        <v>#REF!</v>
      </c>
      <c r="I130" s="10" t="e">
        <f>SUMIFS(#REF!,#REF!,Tableau33[[#This Row],[Date]],#REF!,$F$4)</f>
        <v>#REF!</v>
      </c>
      <c r="J130" s="11" t="e">
        <f>IF(Tableau33[[#This Row],[T.2]]=0,"",ROUND(Tableau33[[#This Row],[T.2]]/Tableau33[[#This Row],[Poids Abats]],0))</f>
        <v>#REF!</v>
      </c>
      <c r="K130" s="3" t="e">
        <f>SUMIFS(#REF!,#REF!,Tableau33[[#This Row],[Date]],#REF!,$F$4)</f>
        <v>#REF!</v>
      </c>
      <c r="L130" s="12" t="e">
        <f>SUM(Tableau33[[#This Row],[T.1]],Tableau33[[#This Row],[T.2]])</f>
        <v>#REF!</v>
      </c>
      <c r="M130" s="11" t="e">
        <f>IF(SUMIFS(Tableau33[Somme],Tableau33[Date],"&lt;="&amp;Tableau33[[#This Row],[Date]])&lt;=$L$6,"Réglé",$L$6-SUMIFS(Tableau33[Somme],Tableau33[Date],"&lt;="&amp;Tableau33[[#This Row],[Date]]))</f>
        <v>#REF!</v>
      </c>
      <c r="N130" s="16" t="e">
        <f>SUMIFS(Tableau33[Somme],Tableau33[Date],"&lt;="&amp;Tableau33[[#This Row],[Date]])</f>
        <v>#REF!</v>
      </c>
    </row>
    <row r="131" spans="2:14" ht="21" customHeight="1" x14ac:dyDescent="0.2">
      <c r="B131" s="15">
        <f>Tableau33[[#This Row],[Date]]</f>
        <v>42399</v>
      </c>
      <c r="C131" s="17">
        <v>42399</v>
      </c>
      <c r="D131" s="24" t="e">
        <f>IF(OR(Tableau33[[#This Row],[Poids Poul]]=0,Tableau33[[#This Row],[Nb Poul]]=0),"",Tableau33[[#This Row],[Poids Poul]]/Tableau33[[#This Row],[Nb Poul]])</f>
        <v>#REF!</v>
      </c>
      <c r="E131" s="9" t="e">
        <f>SUMIFS(#REF!,#REF!,$E$4,#REF!,$F$4)</f>
        <v>#REF!</v>
      </c>
      <c r="F131" s="10" t="e">
        <f>SUMIFS(#REF!,#REF!,Tableau33[[#This Row],[Date]],#REF!,$F$4)</f>
        <v>#REF!</v>
      </c>
      <c r="G131" s="11" t="e">
        <f>IF(Tableau33[[#This Row],[T.1]]=0,"",ROUND(Tableau33[[#This Row],[T.1]]/Tableau33[[#This Row],[Poids Poul]],0))</f>
        <v>#REF!</v>
      </c>
      <c r="H131" s="3" t="e">
        <f>SUMIFS(#REF!,#REF!,Tableau33[[#This Row],[Date]],#REF!,$F$4)</f>
        <v>#REF!</v>
      </c>
      <c r="I131" s="10" t="e">
        <f>SUMIFS(#REF!,#REF!,Tableau33[[#This Row],[Date]],#REF!,$F$4)</f>
        <v>#REF!</v>
      </c>
      <c r="J131" s="11" t="e">
        <f>IF(Tableau33[[#This Row],[T.2]]=0,"",ROUND(Tableau33[[#This Row],[T.2]]/Tableau33[[#This Row],[Poids Abats]],0))</f>
        <v>#REF!</v>
      </c>
      <c r="K131" s="3" t="e">
        <f>SUMIFS(#REF!,#REF!,Tableau33[[#This Row],[Date]],#REF!,$F$4)</f>
        <v>#REF!</v>
      </c>
      <c r="L131" s="12" t="e">
        <f>SUM(Tableau33[[#This Row],[T.1]],Tableau33[[#This Row],[T.2]])</f>
        <v>#REF!</v>
      </c>
      <c r="M131" s="11" t="e">
        <f>IF(SUMIFS(Tableau33[Somme],Tableau33[Date],"&lt;="&amp;Tableau33[[#This Row],[Date]])&lt;=$L$6,"Réglé",$L$6-SUMIFS(Tableau33[Somme],Tableau33[Date],"&lt;="&amp;Tableau33[[#This Row],[Date]]))</f>
        <v>#REF!</v>
      </c>
      <c r="N131" s="16" t="e">
        <f>SUMIFS(Tableau33[Somme],Tableau33[Date],"&lt;="&amp;Tableau33[[#This Row],[Date]])</f>
        <v>#REF!</v>
      </c>
    </row>
    <row r="132" spans="2:14" ht="21" customHeight="1" x14ac:dyDescent="0.2">
      <c r="B132" s="15">
        <f>Tableau33[[#This Row],[Date]]</f>
        <v>42400</v>
      </c>
      <c r="C132" s="17">
        <v>42400</v>
      </c>
      <c r="D132" s="24" t="e">
        <f>IF(OR(Tableau33[[#This Row],[Poids Poul]]=0,Tableau33[[#This Row],[Nb Poul]]=0),"",Tableau33[[#This Row],[Poids Poul]]/Tableau33[[#This Row],[Nb Poul]])</f>
        <v>#REF!</v>
      </c>
      <c r="E132" s="9" t="e">
        <f>SUMIFS(#REF!,#REF!,$E$4,#REF!,$F$4)</f>
        <v>#REF!</v>
      </c>
      <c r="F132" s="10" t="e">
        <f>SUMIFS(#REF!,#REF!,Tableau33[[#This Row],[Date]],#REF!,$F$4)</f>
        <v>#REF!</v>
      </c>
      <c r="G132" s="11" t="e">
        <f>IF(Tableau33[[#This Row],[T.1]]=0,"",ROUND(Tableau33[[#This Row],[T.1]]/Tableau33[[#This Row],[Poids Poul]],0))</f>
        <v>#REF!</v>
      </c>
      <c r="H132" s="3" t="e">
        <f>SUMIFS(#REF!,#REF!,Tableau33[[#This Row],[Date]],#REF!,$F$4)</f>
        <v>#REF!</v>
      </c>
      <c r="I132" s="10" t="e">
        <f>SUMIFS(#REF!,#REF!,Tableau33[[#This Row],[Date]],#REF!,$F$4)</f>
        <v>#REF!</v>
      </c>
      <c r="J132" s="11" t="e">
        <f>IF(Tableau33[[#This Row],[T.2]]=0,"",ROUND(Tableau33[[#This Row],[T.2]]/Tableau33[[#This Row],[Poids Abats]],0))</f>
        <v>#REF!</v>
      </c>
      <c r="K132" s="3" t="e">
        <f>SUMIFS(#REF!,#REF!,Tableau33[[#This Row],[Date]],#REF!,$F$4)</f>
        <v>#REF!</v>
      </c>
      <c r="L132" s="12" t="e">
        <f>SUM(Tableau33[[#This Row],[T.1]],Tableau33[[#This Row],[T.2]])</f>
        <v>#REF!</v>
      </c>
      <c r="M132" s="11" t="e">
        <f>IF(SUMIFS(Tableau33[Somme],Tableau33[Date],"&lt;="&amp;Tableau33[[#This Row],[Date]])&lt;=$L$6,"Réglé",$L$6-SUMIFS(Tableau33[Somme],Tableau33[Date],"&lt;="&amp;Tableau33[[#This Row],[Date]]))</f>
        <v>#REF!</v>
      </c>
      <c r="N132" s="16" t="e">
        <f>SUMIFS(Tableau33[Somme],Tableau33[Date],"&lt;="&amp;Tableau33[[#This Row],[Date]])</f>
        <v>#REF!</v>
      </c>
    </row>
    <row r="133" spans="2:14" ht="21" customHeight="1" x14ac:dyDescent="0.2">
      <c r="B133" s="15">
        <f>Tableau33[[#This Row],[Date]]</f>
        <v>42401</v>
      </c>
      <c r="C133" s="17">
        <v>42401</v>
      </c>
      <c r="D133" s="24" t="e">
        <f>IF(OR(Tableau33[[#This Row],[Poids Poul]]=0,Tableau33[[#This Row],[Nb Poul]]=0),"",Tableau33[[#This Row],[Poids Poul]]/Tableau33[[#This Row],[Nb Poul]])</f>
        <v>#REF!</v>
      </c>
      <c r="E133" s="9" t="e">
        <f>SUMIFS(#REF!,#REF!,$E$4,#REF!,$F$4)</f>
        <v>#REF!</v>
      </c>
      <c r="F133" s="10" t="e">
        <f>SUMIFS(#REF!,#REF!,Tableau33[[#This Row],[Date]],#REF!,$F$4)</f>
        <v>#REF!</v>
      </c>
      <c r="G133" s="11" t="e">
        <f>IF(Tableau33[[#This Row],[T.1]]=0,"",ROUND(Tableau33[[#This Row],[T.1]]/Tableau33[[#This Row],[Poids Poul]],0))</f>
        <v>#REF!</v>
      </c>
      <c r="H133" s="3" t="e">
        <f>SUMIFS(#REF!,#REF!,Tableau33[[#This Row],[Date]],#REF!,$F$4)</f>
        <v>#REF!</v>
      </c>
      <c r="I133" s="10" t="e">
        <f>SUMIFS(#REF!,#REF!,Tableau33[[#This Row],[Date]],#REF!,$F$4)</f>
        <v>#REF!</v>
      </c>
      <c r="J133" s="11" t="e">
        <f>IF(Tableau33[[#This Row],[T.2]]=0,"",ROUND(Tableau33[[#This Row],[T.2]]/Tableau33[[#This Row],[Poids Abats]],0))</f>
        <v>#REF!</v>
      </c>
      <c r="K133" s="3" t="e">
        <f>SUMIFS(#REF!,#REF!,Tableau33[[#This Row],[Date]],#REF!,$F$4)</f>
        <v>#REF!</v>
      </c>
      <c r="L133" s="12" t="e">
        <f>SUM(Tableau33[[#This Row],[T.1]],Tableau33[[#This Row],[T.2]])</f>
        <v>#REF!</v>
      </c>
      <c r="M133" s="11" t="e">
        <f>IF(SUMIFS(Tableau33[Somme],Tableau33[Date],"&lt;="&amp;Tableau33[[#This Row],[Date]])&lt;=$L$6,"Réglé",$L$6-SUMIFS(Tableau33[Somme],Tableau33[Date],"&lt;="&amp;Tableau33[[#This Row],[Date]]))</f>
        <v>#REF!</v>
      </c>
      <c r="N133" s="16" t="e">
        <f>SUMIFS(Tableau33[Somme],Tableau33[Date],"&lt;="&amp;Tableau33[[#This Row],[Date]])</f>
        <v>#REF!</v>
      </c>
    </row>
    <row r="134" spans="2:14" ht="21" customHeight="1" x14ac:dyDescent="0.2">
      <c r="B134" s="15">
        <f>Tableau33[[#This Row],[Date]]</f>
        <v>42402</v>
      </c>
      <c r="C134" s="17">
        <v>42402</v>
      </c>
      <c r="D134" s="24" t="e">
        <f>IF(OR(Tableau33[[#This Row],[Poids Poul]]=0,Tableau33[[#This Row],[Nb Poul]]=0),"",Tableau33[[#This Row],[Poids Poul]]/Tableau33[[#This Row],[Nb Poul]])</f>
        <v>#REF!</v>
      </c>
      <c r="E134" s="9" t="e">
        <f>SUMIFS(#REF!,#REF!,$E$4,#REF!,$F$4)</f>
        <v>#REF!</v>
      </c>
      <c r="F134" s="10" t="e">
        <f>SUMIFS(#REF!,#REF!,Tableau33[[#This Row],[Date]],#REF!,$F$4)</f>
        <v>#REF!</v>
      </c>
      <c r="G134" s="11" t="e">
        <f>IF(Tableau33[[#This Row],[T.1]]=0,"",ROUND(Tableau33[[#This Row],[T.1]]/Tableau33[[#This Row],[Poids Poul]],0))</f>
        <v>#REF!</v>
      </c>
      <c r="H134" s="3" t="e">
        <f>SUMIFS(#REF!,#REF!,Tableau33[[#This Row],[Date]],#REF!,$F$4)</f>
        <v>#REF!</v>
      </c>
      <c r="I134" s="10" t="e">
        <f>SUMIFS(#REF!,#REF!,Tableau33[[#This Row],[Date]],#REF!,$F$4)</f>
        <v>#REF!</v>
      </c>
      <c r="J134" s="11" t="e">
        <f>IF(Tableau33[[#This Row],[T.2]]=0,"",ROUND(Tableau33[[#This Row],[T.2]]/Tableau33[[#This Row],[Poids Abats]],0))</f>
        <v>#REF!</v>
      </c>
      <c r="K134" s="3" t="e">
        <f>SUMIFS(#REF!,#REF!,Tableau33[[#This Row],[Date]],#REF!,$F$4)</f>
        <v>#REF!</v>
      </c>
      <c r="L134" s="12" t="e">
        <f>SUM(Tableau33[[#This Row],[T.1]],Tableau33[[#This Row],[T.2]])</f>
        <v>#REF!</v>
      </c>
      <c r="M134" s="11" t="e">
        <f>IF(SUMIFS(Tableau33[Somme],Tableau33[Date],"&lt;="&amp;Tableau33[[#This Row],[Date]])&lt;=$L$6,"Réglé",$L$6-SUMIFS(Tableau33[Somme],Tableau33[Date],"&lt;="&amp;Tableau33[[#This Row],[Date]]))</f>
        <v>#REF!</v>
      </c>
      <c r="N134" s="16" t="e">
        <f>SUMIFS(Tableau33[Somme],Tableau33[Date],"&lt;="&amp;Tableau33[[#This Row],[Date]])</f>
        <v>#REF!</v>
      </c>
    </row>
    <row r="135" spans="2:14" ht="21" customHeight="1" x14ac:dyDescent="0.2">
      <c r="B135" s="15">
        <f>Tableau33[[#This Row],[Date]]</f>
        <v>42403</v>
      </c>
      <c r="C135" s="17">
        <v>42403</v>
      </c>
      <c r="D135" s="24" t="e">
        <f>IF(OR(Tableau33[[#This Row],[Poids Poul]]=0,Tableau33[[#This Row],[Nb Poul]]=0),"",Tableau33[[#This Row],[Poids Poul]]/Tableau33[[#This Row],[Nb Poul]])</f>
        <v>#REF!</v>
      </c>
      <c r="E135" s="9" t="e">
        <f>SUMIFS(#REF!,#REF!,$E$4,#REF!,$F$4)</f>
        <v>#REF!</v>
      </c>
      <c r="F135" s="10" t="e">
        <f>SUMIFS(#REF!,#REF!,Tableau33[[#This Row],[Date]],#REF!,$F$4)</f>
        <v>#REF!</v>
      </c>
      <c r="G135" s="11" t="e">
        <f>IF(Tableau33[[#This Row],[T.1]]=0,"",ROUND(Tableau33[[#This Row],[T.1]]/Tableau33[[#This Row],[Poids Poul]],0))</f>
        <v>#REF!</v>
      </c>
      <c r="H135" s="3" t="e">
        <f>SUMIFS(#REF!,#REF!,Tableau33[[#This Row],[Date]],#REF!,$F$4)</f>
        <v>#REF!</v>
      </c>
      <c r="I135" s="10" t="e">
        <f>SUMIFS(#REF!,#REF!,Tableau33[[#This Row],[Date]],#REF!,$F$4)</f>
        <v>#REF!</v>
      </c>
      <c r="J135" s="11" t="e">
        <f>IF(Tableau33[[#This Row],[T.2]]=0,"",ROUND(Tableau33[[#This Row],[T.2]]/Tableau33[[#This Row],[Poids Abats]],0))</f>
        <v>#REF!</v>
      </c>
      <c r="K135" s="3" t="e">
        <f>SUMIFS(#REF!,#REF!,Tableau33[[#This Row],[Date]],#REF!,$F$4)</f>
        <v>#REF!</v>
      </c>
      <c r="L135" s="12" t="e">
        <f>SUM(Tableau33[[#This Row],[T.1]],Tableau33[[#This Row],[T.2]])</f>
        <v>#REF!</v>
      </c>
      <c r="M135" s="11" t="e">
        <f>IF(SUMIFS(Tableau33[Somme],Tableau33[Date],"&lt;="&amp;Tableau33[[#This Row],[Date]])&lt;=$L$6,"Réglé",$L$6-SUMIFS(Tableau33[Somme],Tableau33[Date],"&lt;="&amp;Tableau33[[#This Row],[Date]]))</f>
        <v>#REF!</v>
      </c>
      <c r="N135" s="16" t="e">
        <f>SUMIFS(Tableau33[Somme],Tableau33[Date],"&lt;="&amp;Tableau33[[#This Row],[Date]])</f>
        <v>#REF!</v>
      </c>
    </row>
    <row r="136" spans="2:14" ht="21" customHeight="1" x14ac:dyDescent="0.2">
      <c r="B136" s="15">
        <f>Tableau33[[#This Row],[Date]]</f>
        <v>42404</v>
      </c>
      <c r="C136" s="17">
        <v>42404</v>
      </c>
      <c r="D136" s="24" t="e">
        <f>IF(OR(Tableau33[[#This Row],[Poids Poul]]=0,Tableau33[[#This Row],[Nb Poul]]=0),"",Tableau33[[#This Row],[Poids Poul]]/Tableau33[[#This Row],[Nb Poul]])</f>
        <v>#REF!</v>
      </c>
      <c r="E136" s="9" t="e">
        <f>SUMIFS(#REF!,#REF!,$E$4,#REF!,$F$4)</f>
        <v>#REF!</v>
      </c>
      <c r="F136" s="10" t="e">
        <f>SUMIFS(#REF!,#REF!,Tableau33[[#This Row],[Date]],#REF!,$F$4)</f>
        <v>#REF!</v>
      </c>
      <c r="G136" s="11" t="e">
        <f>IF(Tableau33[[#This Row],[T.1]]=0,"",ROUND(Tableau33[[#This Row],[T.1]]/Tableau33[[#This Row],[Poids Poul]],0))</f>
        <v>#REF!</v>
      </c>
      <c r="H136" s="3" t="e">
        <f>SUMIFS(#REF!,#REF!,Tableau33[[#This Row],[Date]],#REF!,$F$4)</f>
        <v>#REF!</v>
      </c>
      <c r="I136" s="10" t="e">
        <f>SUMIFS(#REF!,#REF!,Tableau33[[#This Row],[Date]],#REF!,$F$4)</f>
        <v>#REF!</v>
      </c>
      <c r="J136" s="11" t="e">
        <f>IF(Tableau33[[#This Row],[T.2]]=0,"",ROUND(Tableau33[[#This Row],[T.2]]/Tableau33[[#This Row],[Poids Abats]],0))</f>
        <v>#REF!</v>
      </c>
      <c r="K136" s="3" t="e">
        <f>SUMIFS(#REF!,#REF!,Tableau33[[#This Row],[Date]],#REF!,$F$4)</f>
        <v>#REF!</v>
      </c>
      <c r="L136" s="12" t="e">
        <f>SUM(Tableau33[[#This Row],[T.1]],Tableau33[[#This Row],[T.2]])</f>
        <v>#REF!</v>
      </c>
      <c r="M136" s="11" t="e">
        <f>IF(SUMIFS(Tableau33[Somme],Tableau33[Date],"&lt;="&amp;Tableau33[[#This Row],[Date]])&lt;=$L$6,"Réglé",$L$6-SUMIFS(Tableau33[Somme],Tableau33[Date],"&lt;="&amp;Tableau33[[#This Row],[Date]]))</f>
        <v>#REF!</v>
      </c>
      <c r="N136" s="16" t="e">
        <f>SUMIFS(Tableau33[Somme],Tableau33[Date],"&lt;="&amp;Tableau33[[#This Row],[Date]])</f>
        <v>#REF!</v>
      </c>
    </row>
    <row r="137" spans="2:14" ht="21" customHeight="1" x14ac:dyDescent="0.2">
      <c r="B137" s="15">
        <f>Tableau33[[#This Row],[Date]]</f>
        <v>42405</v>
      </c>
      <c r="C137" s="17">
        <v>42405</v>
      </c>
      <c r="D137" s="24" t="e">
        <f>IF(OR(Tableau33[[#This Row],[Poids Poul]]=0,Tableau33[[#This Row],[Nb Poul]]=0),"",Tableau33[[#This Row],[Poids Poul]]/Tableau33[[#This Row],[Nb Poul]])</f>
        <v>#REF!</v>
      </c>
      <c r="E137" s="9" t="e">
        <f>SUMIFS(#REF!,#REF!,$E$4,#REF!,$F$4)</f>
        <v>#REF!</v>
      </c>
      <c r="F137" s="10" t="e">
        <f>SUMIFS(#REF!,#REF!,Tableau33[[#This Row],[Date]],#REF!,$F$4)</f>
        <v>#REF!</v>
      </c>
      <c r="G137" s="11" t="e">
        <f>IF(Tableau33[[#This Row],[T.1]]=0,"",ROUND(Tableau33[[#This Row],[T.1]]/Tableau33[[#This Row],[Poids Poul]],0))</f>
        <v>#REF!</v>
      </c>
      <c r="H137" s="3" t="e">
        <f>SUMIFS(#REF!,#REF!,Tableau33[[#This Row],[Date]],#REF!,$F$4)</f>
        <v>#REF!</v>
      </c>
      <c r="I137" s="10" t="e">
        <f>SUMIFS(#REF!,#REF!,Tableau33[[#This Row],[Date]],#REF!,$F$4)</f>
        <v>#REF!</v>
      </c>
      <c r="J137" s="11" t="e">
        <f>IF(Tableau33[[#This Row],[T.2]]=0,"",ROUND(Tableau33[[#This Row],[T.2]]/Tableau33[[#This Row],[Poids Abats]],0))</f>
        <v>#REF!</v>
      </c>
      <c r="K137" s="3" t="e">
        <f>SUMIFS(#REF!,#REF!,Tableau33[[#This Row],[Date]],#REF!,$F$4)</f>
        <v>#REF!</v>
      </c>
      <c r="L137" s="12" t="e">
        <f>SUM(Tableau33[[#This Row],[T.1]],Tableau33[[#This Row],[T.2]])</f>
        <v>#REF!</v>
      </c>
      <c r="M137" s="11" t="e">
        <f>IF(SUMIFS(Tableau33[Somme],Tableau33[Date],"&lt;="&amp;Tableau33[[#This Row],[Date]])&lt;=$L$6,"Réglé",$L$6-SUMIFS(Tableau33[Somme],Tableau33[Date],"&lt;="&amp;Tableau33[[#This Row],[Date]]))</f>
        <v>#REF!</v>
      </c>
      <c r="N137" s="16" t="e">
        <f>SUMIFS(Tableau33[Somme],Tableau33[Date],"&lt;="&amp;Tableau33[[#This Row],[Date]])</f>
        <v>#REF!</v>
      </c>
    </row>
    <row r="138" spans="2:14" ht="21" customHeight="1" x14ac:dyDescent="0.2">
      <c r="B138" s="15">
        <f>Tableau33[[#This Row],[Date]]</f>
        <v>42406</v>
      </c>
      <c r="C138" s="17">
        <v>42406</v>
      </c>
      <c r="D138" s="24" t="e">
        <f>IF(OR(Tableau33[[#This Row],[Poids Poul]]=0,Tableau33[[#This Row],[Nb Poul]]=0),"",Tableau33[[#This Row],[Poids Poul]]/Tableau33[[#This Row],[Nb Poul]])</f>
        <v>#REF!</v>
      </c>
      <c r="E138" s="9" t="e">
        <f>SUMIFS(#REF!,#REF!,$E$4,#REF!,$F$4)</f>
        <v>#REF!</v>
      </c>
      <c r="F138" s="10" t="e">
        <f>SUMIFS(#REF!,#REF!,Tableau33[[#This Row],[Date]],#REF!,$F$4)</f>
        <v>#REF!</v>
      </c>
      <c r="G138" s="11" t="e">
        <f>IF(Tableau33[[#This Row],[T.1]]=0,"",ROUND(Tableau33[[#This Row],[T.1]]/Tableau33[[#This Row],[Poids Poul]],0))</f>
        <v>#REF!</v>
      </c>
      <c r="H138" s="3" t="e">
        <f>SUMIFS(#REF!,#REF!,Tableau33[[#This Row],[Date]],#REF!,$F$4)</f>
        <v>#REF!</v>
      </c>
      <c r="I138" s="10" t="e">
        <f>SUMIFS(#REF!,#REF!,Tableau33[[#This Row],[Date]],#REF!,$F$4)</f>
        <v>#REF!</v>
      </c>
      <c r="J138" s="11" t="e">
        <f>IF(Tableau33[[#This Row],[T.2]]=0,"",ROUND(Tableau33[[#This Row],[T.2]]/Tableau33[[#This Row],[Poids Abats]],0))</f>
        <v>#REF!</v>
      </c>
      <c r="K138" s="3" t="e">
        <f>SUMIFS(#REF!,#REF!,Tableau33[[#This Row],[Date]],#REF!,$F$4)</f>
        <v>#REF!</v>
      </c>
      <c r="L138" s="12" t="e">
        <f>SUM(Tableau33[[#This Row],[T.1]],Tableau33[[#This Row],[T.2]])</f>
        <v>#REF!</v>
      </c>
      <c r="M138" s="11" t="e">
        <f>IF(SUMIFS(Tableau33[Somme],Tableau33[Date],"&lt;="&amp;Tableau33[[#This Row],[Date]])&lt;=$L$6,"Réglé",$L$6-SUMIFS(Tableau33[Somme],Tableau33[Date],"&lt;="&amp;Tableau33[[#This Row],[Date]]))</f>
        <v>#REF!</v>
      </c>
      <c r="N138" s="16" t="e">
        <f>SUMIFS(Tableau33[Somme],Tableau33[Date],"&lt;="&amp;Tableau33[[#This Row],[Date]])</f>
        <v>#REF!</v>
      </c>
    </row>
    <row r="139" spans="2:14" ht="21" customHeight="1" x14ac:dyDescent="0.2">
      <c r="B139" s="15">
        <f>Tableau33[[#This Row],[Date]]</f>
        <v>42407</v>
      </c>
      <c r="C139" s="17">
        <v>42407</v>
      </c>
      <c r="D139" s="24" t="e">
        <f>IF(OR(Tableau33[[#This Row],[Poids Poul]]=0,Tableau33[[#This Row],[Nb Poul]]=0),"",Tableau33[[#This Row],[Poids Poul]]/Tableau33[[#This Row],[Nb Poul]])</f>
        <v>#REF!</v>
      </c>
      <c r="E139" s="9" t="e">
        <f>SUMIFS(#REF!,#REF!,$E$4,#REF!,$F$4)</f>
        <v>#REF!</v>
      </c>
      <c r="F139" s="10" t="e">
        <f>SUMIFS(#REF!,#REF!,Tableau33[[#This Row],[Date]],#REF!,$F$4)</f>
        <v>#REF!</v>
      </c>
      <c r="G139" s="11" t="e">
        <f>IF(Tableau33[[#This Row],[T.1]]=0,"",ROUND(Tableau33[[#This Row],[T.1]]/Tableau33[[#This Row],[Poids Poul]],0))</f>
        <v>#REF!</v>
      </c>
      <c r="H139" s="3" t="e">
        <f>SUMIFS(#REF!,#REF!,Tableau33[[#This Row],[Date]],#REF!,$F$4)</f>
        <v>#REF!</v>
      </c>
      <c r="I139" s="10" t="e">
        <f>SUMIFS(#REF!,#REF!,Tableau33[[#This Row],[Date]],#REF!,$F$4)</f>
        <v>#REF!</v>
      </c>
      <c r="J139" s="11" t="e">
        <f>IF(Tableau33[[#This Row],[T.2]]=0,"",ROUND(Tableau33[[#This Row],[T.2]]/Tableau33[[#This Row],[Poids Abats]],0))</f>
        <v>#REF!</v>
      </c>
      <c r="K139" s="3" t="e">
        <f>SUMIFS(#REF!,#REF!,Tableau33[[#This Row],[Date]],#REF!,$F$4)</f>
        <v>#REF!</v>
      </c>
      <c r="L139" s="12" t="e">
        <f>SUM(Tableau33[[#This Row],[T.1]],Tableau33[[#This Row],[T.2]])</f>
        <v>#REF!</v>
      </c>
      <c r="M139" s="11" t="e">
        <f>IF(SUMIFS(Tableau33[Somme],Tableau33[Date],"&lt;="&amp;Tableau33[[#This Row],[Date]])&lt;=$L$6,"Réglé",$L$6-SUMIFS(Tableau33[Somme],Tableau33[Date],"&lt;="&amp;Tableau33[[#This Row],[Date]]))</f>
        <v>#REF!</v>
      </c>
      <c r="N139" s="16" t="e">
        <f>SUMIFS(Tableau33[Somme],Tableau33[Date],"&lt;="&amp;Tableau33[[#This Row],[Date]])</f>
        <v>#REF!</v>
      </c>
    </row>
    <row r="140" spans="2:14" ht="21" customHeight="1" x14ac:dyDescent="0.2">
      <c r="B140" s="15">
        <f>Tableau33[[#This Row],[Date]]</f>
        <v>42408</v>
      </c>
      <c r="C140" s="17">
        <v>42408</v>
      </c>
      <c r="D140" s="24" t="e">
        <f>IF(OR(Tableau33[[#This Row],[Poids Poul]]=0,Tableau33[[#This Row],[Nb Poul]]=0),"",Tableau33[[#This Row],[Poids Poul]]/Tableau33[[#This Row],[Nb Poul]])</f>
        <v>#REF!</v>
      </c>
      <c r="E140" s="9" t="e">
        <f>SUMIFS(#REF!,#REF!,$E$4,#REF!,$F$4)</f>
        <v>#REF!</v>
      </c>
      <c r="F140" s="10" t="e">
        <f>SUMIFS(#REF!,#REF!,Tableau33[[#This Row],[Date]],#REF!,$F$4)</f>
        <v>#REF!</v>
      </c>
      <c r="G140" s="11" t="e">
        <f>IF(Tableau33[[#This Row],[T.1]]=0,"",ROUND(Tableau33[[#This Row],[T.1]]/Tableau33[[#This Row],[Poids Poul]],0))</f>
        <v>#REF!</v>
      </c>
      <c r="H140" s="3" t="e">
        <f>SUMIFS(#REF!,#REF!,Tableau33[[#This Row],[Date]],#REF!,$F$4)</f>
        <v>#REF!</v>
      </c>
      <c r="I140" s="10" t="e">
        <f>SUMIFS(#REF!,#REF!,Tableau33[[#This Row],[Date]],#REF!,$F$4)</f>
        <v>#REF!</v>
      </c>
      <c r="J140" s="11" t="e">
        <f>IF(Tableau33[[#This Row],[T.2]]=0,"",ROUND(Tableau33[[#This Row],[T.2]]/Tableau33[[#This Row],[Poids Abats]],0))</f>
        <v>#REF!</v>
      </c>
      <c r="K140" s="3" t="e">
        <f>SUMIFS(#REF!,#REF!,Tableau33[[#This Row],[Date]],#REF!,$F$4)</f>
        <v>#REF!</v>
      </c>
      <c r="L140" s="12" t="e">
        <f>SUM(Tableau33[[#This Row],[T.1]],Tableau33[[#This Row],[T.2]])</f>
        <v>#REF!</v>
      </c>
      <c r="M140" s="11" t="e">
        <f>IF(SUMIFS(Tableau33[Somme],Tableau33[Date],"&lt;="&amp;Tableau33[[#This Row],[Date]])&lt;=$L$6,"Réglé",$L$6-SUMIFS(Tableau33[Somme],Tableau33[Date],"&lt;="&amp;Tableau33[[#This Row],[Date]]))</f>
        <v>#REF!</v>
      </c>
      <c r="N140" s="16" t="e">
        <f>SUMIFS(Tableau33[Somme],Tableau33[Date],"&lt;="&amp;Tableau33[[#This Row],[Date]])</f>
        <v>#REF!</v>
      </c>
    </row>
    <row r="141" spans="2:14" ht="21" customHeight="1" x14ac:dyDescent="0.2">
      <c r="B141" s="15">
        <f>Tableau33[[#This Row],[Date]]</f>
        <v>42409</v>
      </c>
      <c r="C141" s="17">
        <v>42409</v>
      </c>
      <c r="D141" s="24" t="e">
        <f>IF(OR(Tableau33[[#This Row],[Poids Poul]]=0,Tableau33[[#This Row],[Nb Poul]]=0),"",Tableau33[[#This Row],[Poids Poul]]/Tableau33[[#This Row],[Nb Poul]])</f>
        <v>#REF!</v>
      </c>
      <c r="E141" s="9" t="e">
        <f>SUMIFS(#REF!,#REF!,$E$4,#REF!,$F$4)</f>
        <v>#REF!</v>
      </c>
      <c r="F141" s="10" t="e">
        <f>SUMIFS(#REF!,#REF!,Tableau33[[#This Row],[Date]],#REF!,$F$4)</f>
        <v>#REF!</v>
      </c>
      <c r="G141" s="11" t="e">
        <f>IF(Tableau33[[#This Row],[T.1]]=0,"",ROUND(Tableau33[[#This Row],[T.1]]/Tableau33[[#This Row],[Poids Poul]],0))</f>
        <v>#REF!</v>
      </c>
      <c r="H141" s="3" t="e">
        <f>SUMIFS(#REF!,#REF!,Tableau33[[#This Row],[Date]],#REF!,$F$4)</f>
        <v>#REF!</v>
      </c>
      <c r="I141" s="10" t="e">
        <f>SUMIFS(#REF!,#REF!,Tableau33[[#This Row],[Date]],#REF!,$F$4)</f>
        <v>#REF!</v>
      </c>
      <c r="J141" s="11" t="e">
        <f>IF(Tableau33[[#This Row],[T.2]]=0,"",ROUND(Tableau33[[#This Row],[T.2]]/Tableau33[[#This Row],[Poids Abats]],0))</f>
        <v>#REF!</v>
      </c>
      <c r="K141" s="3" t="e">
        <f>SUMIFS(#REF!,#REF!,Tableau33[[#This Row],[Date]],#REF!,$F$4)</f>
        <v>#REF!</v>
      </c>
      <c r="L141" s="12" t="e">
        <f>SUM(Tableau33[[#This Row],[T.1]],Tableau33[[#This Row],[T.2]])</f>
        <v>#REF!</v>
      </c>
      <c r="M141" s="11" t="e">
        <f>IF(SUMIFS(Tableau33[Somme],Tableau33[Date],"&lt;="&amp;Tableau33[[#This Row],[Date]])&lt;=$L$6,"Réglé",$L$6-SUMIFS(Tableau33[Somme],Tableau33[Date],"&lt;="&amp;Tableau33[[#This Row],[Date]]))</f>
        <v>#REF!</v>
      </c>
      <c r="N141" s="16" t="e">
        <f>SUMIFS(Tableau33[Somme],Tableau33[Date],"&lt;="&amp;Tableau33[[#This Row],[Date]])</f>
        <v>#REF!</v>
      </c>
    </row>
    <row r="142" spans="2:14" ht="21" customHeight="1" x14ac:dyDescent="0.2">
      <c r="B142" s="15">
        <f>Tableau33[[#This Row],[Date]]</f>
        <v>42410</v>
      </c>
      <c r="C142" s="17">
        <v>42410</v>
      </c>
      <c r="D142" s="24" t="e">
        <f>IF(OR(Tableau33[[#This Row],[Poids Poul]]=0,Tableau33[[#This Row],[Nb Poul]]=0),"",Tableau33[[#This Row],[Poids Poul]]/Tableau33[[#This Row],[Nb Poul]])</f>
        <v>#REF!</v>
      </c>
      <c r="E142" s="9" t="e">
        <f>SUMIFS(#REF!,#REF!,$E$4,#REF!,$F$4)</f>
        <v>#REF!</v>
      </c>
      <c r="F142" s="10" t="e">
        <f>SUMIFS(#REF!,#REF!,Tableau33[[#This Row],[Date]],#REF!,$F$4)</f>
        <v>#REF!</v>
      </c>
      <c r="G142" s="11" t="e">
        <f>IF(Tableau33[[#This Row],[T.1]]=0,"",ROUND(Tableau33[[#This Row],[T.1]]/Tableau33[[#This Row],[Poids Poul]],0))</f>
        <v>#REF!</v>
      </c>
      <c r="H142" s="3" t="e">
        <f>SUMIFS(#REF!,#REF!,Tableau33[[#This Row],[Date]],#REF!,$F$4)</f>
        <v>#REF!</v>
      </c>
      <c r="I142" s="10" t="e">
        <f>SUMIFS(#REF!,#REF!,Tableau33[[#This Row],[Date]],#REF!,$F$4)</f>
        <v>#REF!</v>
      </c>
      <c r="J142" s="11" t="e">
        <f>IF(Tableau33[[#This Row],[T.2]]=0,"",ROUND(Tableau33[[#This Row],[T.2]]/Tableau33[[#This Row],[Poids Abats]],0))</f>
        <v>#REF!</v>
      </c>
      <c r="K142" s="3" t="e">
        <f>SUMIFS(#REF!,#REF!,Tableau33[[#This Row],[Date]],#REF!,$F$4)</f>
        <v>#REF!</v>
      </c>
      <c r="L142" s="12" t="e">
        <f>SUM(Tableau33[[#This Row],[T.1]],Tableau33[[#This Row],[T.2]])</f>
        <v>#REF!</v>
      </c>
      <c r="M142" s="11" t="e">
        <f>IF(SUMIFS(Tableau33[Somme],Tableau33[Date],"&lt;="&amp;Tableau33[[#This Row],[Date]])&lt;=$L$6,"Réglé",$L$6-SUMIFS(Tableau33[Somme],Tableau33[Date],"&lt;="&amp;Tableau33[[#This Row],[Date]]))</f>
        <v>#REF!</v>
      </c>
      <c r="N142" s="16" t="e">
        <f>SUMIFS(Tableau33[Somme],Tableau33[Date],"&lt;="&amp;Tableau33[[#This Row],[Date]])</f>
        <v>#REF!</v>
      </c>
    </row>
    <row r="143" spans="2:14" ht="21" customHeight="1" x14ac:dyDescent="0.2">
      <c r="B143" s="15">
        <f>Tableau33[[#This Row],[Date]]</f>
        <v>42411</v>
      </c>
      <c r="C143" s="17">
        <v>42411</v>
      </c>
      <c r="D143" s="24" t="e">
        <f>IF(OR(Tableau33[[#This Row],[Poids Poul]]=0,Tableau33[[#This Row],[Nb Poul]]=0),"",Tableau33[[#This Row],[Poids Poul]]/Tableau33[[#This Row],[Nb Poul]])</f>
        <v>#REF!</v>
      </c>
      <c r="E143" s="9" t="e">
        <f>SUMIFS(#REF!,#REF!,$E$4,#REF!,$F$4)</f>
        <v>#REF!</v>
      </c>
      <c r="F143" s="10" t="e">
        <f>SUMIFS(#REF!,#REF!,Tableau33[[#This Row],[Date]],#REF!,$F$4)</f>
        <v>#REF!</v>
      </c>
      <c r="G143" s="11" t="e">
        <f>IF(Tableau33[[#This Row],[T.1]]=0,"",ROUND(Tableau33[[#This Row],[T.1]]/Tableau33[[#This Row],[Poids Poul]],0))</f>
        <v>#REF!</v>
      </c>
      <c r="H143" s="3" t="e">
        <f>SUMIFS(#REF!,#REF!,Tableau33[[#This Row],[Date]],#REF!,$F$4)</f>
        <v>#REF!</v>
      </c>
      <c r="I143" s="10" t="e">
        <f>SUMIFS(#REF!,#REF!,Tableau33[[#This Row],[Date]],#REF!,$F$4)</f>
        <v>#REF!</v>
      </c>
      <c r="J143" s="11" t="e">
        <f>IF(Tableau33[[#This Row],[T.2]]=0,"",ROUND(Tableau33[[#This Row],[T.2]]/Tableau33[[#This Row],[Poids Abats]],0))</f>
        <v>#REF!</v>
      </c>
      <c r="K143" s="3" t="e">
        <f>SUMIFS(#REF!,#REF!,Tableau33[[#This Row],[Date]],#REF!,$F$4)</f>
        <v>#REF!</v>
      </c>
      <c r="L143" s="12" t="e">
        <f>SUM(Tableau33[[#This Row],[T.1]],Tableau33[[#This Row],[T.2]])</f>
        <v>#REF!</v>
      </c>
      <c r="M143" s="11" t="e">
        <f>IF(SUMIFS(Tableau33[Somme],Tableau33[Date],"&lt;="&amp;Tableau33[[#This Row],[Date]])&lt;=$L$6,"Réglé",$L$6-SUMIFS(Tableau33[Somme],Tableau33[Date],"&lt;="&amp;Tableau33[[#This Row],[Date]]))</f>
        <v>#REF!</v>
      </c>
      <c r="N143" s="16" t="e">
        <f>SUMIFS(Tableau33[Somme],Tableau33[Date],"&lt;="&amp;Tableau33[[#This Row],[Date]])</f>
        <v>#REF!</v>
      </c>
    </row>
    <row r="144" spans="2:14" ht="21" customHeight="1" x14ac:dyDescent="0.2">
      <c r="B144" s="15">
        <f>Tableau33[[#This Row],[Date]]</f>
        <v>42412</v>
      </c>
      <c r="C144" s="17">
        <v>42412</v>
      </c>
      <c r="D144" s="24" t="e">
        <f>IF(OR(Tableau33[[#This Row],[Poids Poul]]=0,Tableau33[[#This Row],[Nb Poul]]=0),"",Tableau33[[#This Row],[Poids Poul]]/Tableau33[[#This Row],[Nb Poul]])</f>
        <v>#REF!</v>
      </c>
      <c r="E144" s="9" t="e">
        <f>SUMIFS(#REF!,#REF!,$E$4,#REF!,$F$4)</f>
        <v>#REF!</v>
      </c>
      <c r="F144" s="10" t="e">
        <f>SUMIFS(#REF!,#REF!,Tableau33[[#This Row],[Date]],#REF!,$F$4)</f>
        <v>#REF!</v>
      </c>
      <c r="G144" s="11" t="e">
        <f>IF(Tableau33[[#This Row],[T.1]]=0,"",ROUND(Tableau33[[#This Row],[T.1]]/Tableau33[[#This Row],[Poids Poul]],0))</f>
        <v>#REF!</v>
      </c>
      <c r="H144" s="3" t="e">
        <f>SUMIFS(#REF!,#REF!,Tableau33[[#This Row],[Date]],#REF!,$F$4)</f>
        <v>#REF!</v>
      </c>
      <c r="I144" s="10" t="e">
        <f>SUMIFS(#REF!,#REF!,Tableau33[[#This Row],[Date]],#REF!,$F$4)</f>
        <v>#REF!</v>
      </c>
      <c r="J144" s="11" t="e">
        <f>IF(Tableau33[[#This Row],[T.2]]=0,"",ROUND(Tableau33[[#This Row],[T.2]]/Tableau33[[#This Row],[Poids Abats]],0))</f>
        <v>#REF!</v>
      </c>
      <c r="K144" s="3" t="e">
        <f>SUMIFS(#REF!,#REF!,Tableau33[[#This Row],[Date]],#REF!,$F$4)</f>
        <v>#REF!</v>
      </c>
      <c r="L144" s="12" t="e">
        <f>SUM(Tableau33[[#This Row],[T.1]],Tableau33[[#This Row],[T.2]])</f>
        <v>#REF!</v>
      </c>
      <c r="M144" s="11" t="e">
        <f>IF(SUMIFS(Tableau33[Somme],Tableau33[Date],"&lt;="&amp;Tableau33[[#This Row],[Date]])&lt;=$L$6,"Réglé",$L$6-SUMIFS(Tableau33[Somme],Tableau33[Date],"&lt;="&amp;Tableau33[[#This Row],[Date]]))</f>
        <v>#REF!</v>
      </c>
      <c r="N144" s="16" t="e">
        <f>SUMIFS(Tableau33[Somme],Tableau33[Date],"&lt;="&amp;Tableau33[[#This Row],[Date]])</f>
        <v>#REF!</v>
      </c>
    </row>
    <row r="145" spans="2:14" ht="21" customHeight="1" x14ac:dyDescent="0.2">
      <c r="B145" s="15">
        <f>Tableau33[[#This Row],[Date]]</f>
        <v>42413</v>
      </c>
      <c r="C145" s="17">
        <v>42413</v>
      </c>
      <c r="D145" s="24" t="e">
        <f>IF(OR(Tableau33[[#This Row],[Poids Poul]]=0,Tableau33[[#This Row],[Nb Poul]]=0),"",Tableau33[[#This Row],[Poids Poul]]/Tableau33[[#This Row],[Nb Poul]])</f>
        <v>#REF!</v>
      </c>
      <c r="E145" s="9" t="e">
        <f>SUMIFS(#REF!,#REF!,$E$4,#REF!,$F$4)</f>
        <v>#REF!</v>
      </c>
      <c r="F145" s="10" t="e">
        <f>SUMIFS(#REF!,#REF!,Tableau33[[#This Row],[Date]],#REF!,$F$4)</f>
        <v>#REF!</v>
      </c>
      <c r="G145" s="11" t="e">
        <f>IF(Tableau33[[#This Row],[T.1]]=0,"",ROUND(Tableau33[[#This Row],[T.1]]/Tableau33[[#This Row],[Poids Poul]],0))</f>
        <v>#REF!</v>
      </c>
      <c r="H145" s="3" t="e">
        <f>SUMIFS(#REF!,#REF!,Tableau33[[#This Row],[Date]],#REF!,$F$4)</f>
        <v>#REF!</v>
      </c>
      <c r="I145" s="10" t="e">
        <f>SUMIFS(#REF!,#REF!,Tableau33[[#This Row],[Date]],#REF!,$F$4)</f>
        <v>#REF!</v>
      </c>
      <c r="J145" s="11" t="e">
        <f>IF(Tableau33[[#This Row],[T.2]]=0,"",ROUND(Tableau33[[#This Row],[T.2]]/Tableau33[[#This Row],[Poids Abats]],0))</f>
        <v>#REF!</v>
      </c>
      <c r="K145" s="3" t="e">
        <f>SUMIFS(#REF!,#REF!,Tableau33[[#This Row],[Date]],#REF!,$F$4)</f>
        <v>#REF!</v>
      </c>
      <c r="L145" s="12" t="e">
        <f>SUM(Tableau33[[#This Row],[T.1]],Tableau33[[#This Row],[T.2]])</f>
        <v>#REF!</v>
      </c>
      <c r="M145" s="11" t="e">
        <f>IF(SUMIFS(Tableau33[Somme],Tableau33[Date],"&lt;="&amp;Tableau33[[#This Row],[Date]])&lt;=$L$6,"Réglé",$L$6-SUMIFS(Tableau33[Somme],Tableau33[Date],"&lt;="&amp;Tableau33[[#This Row],[Date]]))</f>
        <v>#REF!</v>
      </c>
      <c r="N145" s="16" t="e">
        <f>SUMIFS(Tableau33[Somme],Tableau33[Date],"&lt;="&amp;Tableau33[[#This Row],[Date]])</f>
        <v>#REF!</v>
      </c>
    </row>
    <row r="146" spans="2:14" ht="21" customHeight="1" x14ac:dyDescent="0.2">
      <c r="B146" s="15">
        <f>Tableau33[[#This Row],[Date]]</f>
        <v>42414</v>
      </c>
      <c r="C146" s="17">
        <v>42414</v>
      </c>
      <c r="D146" s="24" t="e">
        <f>IF(OR(Tableau33[[#This Row],[Poids Poul]]=0,Tableau33[[#This Row],[Nb Poul]]=0),"",Tableau33[[#This Row],[Poids Poul]]/Tableau33[[#This Row],[Nb Poul]])</f>
        <v>#REF!</v>
      </c>
      <c r="E146" s="9" t="e">
        <f>SUMIFS(#REF!,#REF!,$E$4,#REF!,$F$4)</f>
        <v>#REF!</v>
      </c>
      <c r="F146" s="10" t="e">
        <f>SUMIFS(#REF!,#REF!,Tableau33[[#This Row],[Date]],#REF!,$F$4)</f>
        <v>#REF!</v>
      </c>
      <c r="G146" s="11" t="e">
        <f>IF(Tableau33[[#This Row],[T.1]]=0,"",ROUND(Tableau33[[#This Row],[T.1]]/Tableau33[[#This Row],[Poids Poul]],0))</f>
        <v>#REF!</v>
      </c>
      <c r="H146" s="3" t="e">
        <f>SUMIFS(#REF!,#REF!,Tableau33[[#This Row],[Date]],#REF!,$F$4)</f>
        <v>#REF!</v>
      </c>
      <c r="I146" s="10" t="e">
        <f>SUMIFS(#REF!,#REF!,Tableau33[[#This Row],[Date]],#REF!,$F$4)</f>
        <v>#REF!</v>
      </c>
      <c r="J146" s="11" t="e">
        <f>IF(Tableau33[[#This Row],[T.2]]=0,"",ROUND(Tableau33[[#This Row],[T.2]]/Tableau33[[#This Row],[Poids Abats]],0))</f>
        <v>#REF!</v>
      </c>
      <c r="K146" s="3" t="e">
        <f>SUMIFS(#REF!,#REF!,Tableau33[[#This Row],[Date]],#REF!,$F$4)</f>
        <v>#REF!</v>
      </c>
      <c r="L146" s="12" t="e">
        <f>SUM(Tableau33[[#This Row],[T.1]],Tableau33[[#This Row],[T.2]])</f>
        <v>#REF!</v>
      </c>
      <c r="M146" s="11" t="e">
        <f>IF(SUMIFS(Tableau33[Somme],Tableau33[Date],"&lt;="&amp;Tableau33[[#This Row],[Date]])&lt;=$L$6,"Réglé",$L$6-SUMIFS(Tableau33[Somme],Tableau33[Date],"&lt;="&amp;Tableau33[[#This Row],[Date]]))</f>
        <v>#REF!</v>
      </c>
      <c r="N146" s="16" t="e">
        <f>SUMIFS(Tableau33[Somme],Tableau33[Date],"&lt;="&amp;Tableau33[[#This Row],[Date]])</f>
        <v>#REF!</v>
      </c>
    </row>
    <row r="147" spans="2:14" ht="21" customHeight="1" x14ac:dyDescent="0.2">
      <c r="B147" s="15">
        <f>Tableau33[[#This Row],[Date]]</f>
        <v>42415</v>
      </c>
      <c r="C147" s="17">
        <v>42415</v>
      </c>
      <c r="D147" s="24" t="e">
        <f>IF(OR(Tableau33[[#This Row],[Poids Poul]]=0,Tableau33[[#This Row],[Nb Poul]]=0),"",Tableau33[[#This Row],[Poids Poul]]/Tableau33[[#This Row],[Nb Poul]])</f>
        <v>#REF!</v>
      </c>
      <c r="E147" s="9" t="e">
        <f>SUMIFS(#REF!,#REF!,$E$4,#REF!,$F$4)</f>
        <v>#REF!</v>
      </c>
      <c r="F147" s="10" t="e">
        <f>SUMIFS(#REF!,#REF!,Tableau33[[#This Row],[Date]],#REF!,$F$4)</f>
        <v>#REF!</v>
      </c>
      <c r="G147" s="11" t="e">
        <f>IF(Tableau33[[#This Row],[T.1]]=0,"",ROUND(Tableau33[[#This Row],[T.1]]/Tableau33[[#This Row],[Poids Poul]],0))</f>
        <v>#REF!</v>
      </c>
      <c r="H147" s="3" t="e">
        <f>SUMIFS(#REF!,#REF!,Tableau33[[#This Row],[Date]],#REF!,$F$4)</f>
        <v>#REF!</v>
      </c>
      <c r="I147" s="10" t="e">
        <f>SUMIFS(#REF!,#REF!,Tableau33[[#This Row],[Date]],#REF!,$F$4)</f>
        <v>#REF!</v>
      </c>
      <c r="J147" s="11" t="e">
        <f>IF(Tableau33[[#This Row],[T.2]]=0,"",ROUND(Tableau33[[#This Row],[T.2]]/Tableau33[[#This Row],[Poids Abats]],0))</f>
        <v>#REF!</v>
      </c>
      <c r="K147" s="3" t="e">
        <f>SUMIFS(#REF!,#REF!,Tableau33[[#This Row],[Date]],#REF!,$F$4)</f>
        <v>#REF!</v>
      </c>
      <c r="L147" s="12" t="e">
        <f>SUM(Tableau33[[#This Row],[T.1]],Tableau33[[#This Row],[T.2]])</f>
        <v>#REF!</v>
      </c>
      <c r="M147" s="11" t="e">
        <f>IF(SUMIFS(Tableau33[Somme],Tableau33[Date],"&lt;="&amp;Tableau33[[#This Row],[Date]])&lt;=$L$6,"Réglé",$L$6-SUMIFS(Tableau33[Somme],Tableau33[Date],"&lt;="&amp;Tableau33[[#This Row],[Date]]))</f>
        <v>#REF!</v>
      </c>
      <c r="N147" s="16" t="e">
        <f>SUMIFS(Tableau33[Somme],Tableau33[Date],"&lt;="&amp;Tableau33[[#This Row],[Date]])</f>
        <v>#REF!</v>
      </c>
    </row>
    <row r="148" spans="2:14" ht="21" customHeight="1" x14ac:dyDescent="0.2">
      <c r="B148" s="15">
        <f>Tableau33[[#This Row],[Date]]</f>
        <v>42416</v>
      </c>
      <c r="C148" s="17">
        <v>42416</v>
      </c>
      <c r="D148" s="24" t="e">
        <f>IF(OR(Tableau33[[#This Row],[Poids Poul]]=0,Tableau33[[#This Row],[Nb Poul]]=0),"",Tableau33[[#This Row],[Poids Poul]]/Tableau33[[#This Row],[Nb Poul]])</f>
        <v>#REF!</v>
      </c>
      <c r="E148" s="9" t="e">
        <f>SUMIFS(#REF!,#REF!,$E$4,#REF!,$F$4)</f>
        <v>#REF!</v>
      </c>
      <c r="F148" s="10" t="e">
        <f>SUMIFS(#REF!,#REF!,Tableau33[[#This Row],[Date]],#REF!,$F$4)</f>
        <v>#REF!</v>
      </c>
      <c r="G148" s="11" t="e">
        <f>IF(Tableau33[[#This Row],[T.1]]=0,"",ROUND(Tableau33[[#This Row],[T.1]]/Tableau33[[#This Row],[Poids Poul]],0))</f>
        <v>#REF!</v>
      </c>
      <c r="H148" s="3" t="e">
        <f>SUMIFS(#REF!,#REF!,Tableau33[[#This Row],[Date]],#REF!,$F$4)</f>
        <v>#REF!</v>
      </c>
      <c r="I148" s="10" t="e">
        <f>SUMIFS(#REF!,#REF!,Tableau33[[#This Row],[Date]],#REF!,$F$4)</f>
        <v>#REF!</v>
      </c>
      <c r="J148" s="11" t="e">
        <f>IF(Tableau33[[#This Row],[T.2]]=0,"",ROUND(Tableau33[[#This Row],[T.2]]/Tableau33[[#This Row],[Poids Abats]],0))</f>
        <v>#REF!</v>
      </c>
      <c r="K148" s="3" t="e">
        <f>SUMIFS(#REF!,#REF!,Tableau33[[#This Row],[Date]],#REF!,$F$4)</f>
        <v>#REF!</v>
      </c>
      <c r="L148" s="12" t="e">
        <f>SUM(Tableau33[[#This Row],[T.1]],Tableau33[[#This Row],[T.2]])</f>
        <v>#REF!</v>
      </c>
      <c r="M148" s="11" t="e">
        <f>IF(SUMIFS(Tableau33[Somme],Tableau33[Date],"&lt;="&amp;Tableau33[[#This Row],[Date]])&lt;=$L$6,"Réglé",$L$6-SUMIFS(Tableau33[Somme],Tableau33[Date],"&lt;="&amp;Tableau33[[#This Row],[Date]]))</f>
        <v>#REF!</v>
      </c>
      <c r="N148" s="16" t="e">
        <f>SUMIFS(Tableau33[Somme],Tableau33[Date],"&lt;="&amp;Tableau33[[#This Row],[Date]])</f>
        <v>#REF!</v>
      </c>
    </row>
    <row r="149" spans="2:14" ht="21" customHeight="1" x14ac:dyDescent="0.2">
      <c r="B149" s="15">
        <f>Tableau33[[#This Row],[Date]]</f>
        <v>42417</v>
      </c>
      <c r="C149" s="17">
        <v>42417</v>
      </c>
      <c r="D149" s="24" t="e">
        <f>IF(OR(Tableau33[[#This Row],[Poids Poul]]=0,Tableau33[[#This Row],[Nb Poul]]=0),"",Tableau33[[#This Row],[Poids Poul]]/Tableau33[[#This Row],[Nb Poul]])</f>
        <v>#REF!</v>
      </c>
      <c r="E149" s="9" t="e">
        <f>SUMIFS(#REF!,#REF!,$E$4,#REF!,$F$4)</f>
        <v>#REF!</v>
      </c>
      <c r="F149" s="10" t="e">
        <f>SUMIFS(#REF!,#REF!,Tableau33[[#This Row],[Date]],#REF!,$F$4)</f>
        <v>#REF!</v>
      </c>
      <c r="G149" s="11" t="e">
        <f>IF(Tableau33[[#This Row],[T.1]]=0,"",ROUND(Tableau33[[#This Row],[T.1]]/Tableau33[[#This Row],[Poids Poul]],0))</f>
        <v>#REF!</v>
      </c>
      <c r="H149" s="3" t="e">
        <f>SUMIFS(#REF!,#REF!,Tableau33[[#This Row],[Date]],#REF!,$F$4)</f>
        <v>#REF!</v>
      </c>
      <c r="I149" s="10" t="e">
        <f>SUMIFS(#REF!,#REF!,Tableau33[[#This Row],[Date]],#REF!,$F$4)</f>
        <v>#REF!</v>
      </c>
      <c r="J149" s="11" t="e">
        <f>IF(Tableau33[[#This Row],[T.2]]=0,"",ROUND(Tableau33[[#This Row],[T.2]]/Tableau33[[#This Row],[Poids Abats]],0))</f>
        <v>#REF!</v>
      </c>
      <c r="K149" s="3" t="e">
        <f>SUMIFS(#REF!,#REF!,Tableau33[[#This Row],[Date]],#REF!,$F$4)</f>
        <v>#REF!</v>
      </c>
      <c r="L149" s="12" t="e">
        <f>SUM(Tableau33[[#This Row],[T.1]],Tableau33[[#This Row],[T.2]])</f>
        <v>#REF!</v>
      </c>
      <c r="M149" s="11" t="e">
        <f>IF(SUMIFS(Tableau33[Somme],Tableau33[Date],"&lt;="&amp;Tableau33[[#This Row],[Date]])&lt;=$L$6,"Réglé",$L$6-SUMIFS(Tableau33[Somme],Tableau33[Date],"&lt;="&amp;Tableau33[[#This Row],[Date]]))</f>
        <v>#REF!</v>
      </c>
      <c r="N149" s="16" t="e">
        <f>SUMIFS(Tableau33[Somme],Tableau33[Date],"&lt;="&amp;Tableau33[[#This Row],[Date]])</f>
        <v>#REF!</v>
      </c>
    </row>
    <row r="150" spans="2:14" ht="21" customHeight="1" x14ac:dyDescent="0.2">
      <c r="B150" s="15">
        <f>Tableau33[[#This Row],[Date]]</f>
        <v>42418</v>
      </c>
      <c r="C150" s="17">
        <v>42418</v>
      </c>
      <c r="D150" s="24" t="e">
        <f>IF(OR(Tableau33[[#This Row],[Poids Poul]]=0,Tableau33[[#This Row],[Nb Poul]]=0),"",Tableau33[[#This Row],[Poids Poul]]/Tableau33[[#This Row],[Nb Poul]])</f>
        <v>#REF!</v>
      </c>
      <c r="E150" s="9" t="e">
        <f>SUMIFS(#REF!,#REF!,$E$4,#REF!,$F$4)</f>
        <v>#REF!</v>
      </c>
      <c r="F150" s="10" t="e">
        <f>SUMIFS(#REF!,#REF!,Tableau33[[#This Row],[Date]],#REF!,$F$4)</f>
        <v>#REF!</v>
      </c>
      <c r="G150" s="11" t="e">
        <f>IF(Tableau33[[#This Row],[T.1]]=0,"",ROUND(Tableau33[[#This Row],[T.1]]/Tableau33[[#This Row],[Poids Poul]],0))</f>
        <v>#REF!</v>
      </c>
      <c r="H150" s="3" t="e">
        <f>SUMIFS(#REF!,#REF!,Tableau33[[#This Row],[Date]],#REF!,$F$4)</f>
        <v>#REF!</v>
      </c>
      <c r="I150" s="10" t="e">
        <f>SUMIFS(#REF!,#REF!,Tableau33[[#This Row],[Date]],#REF!,$F$4)</f>
        <v>#REF!</v>
      </c>
      <c r="J150" s="11" t="e">
        <f>IF(Tableau33[[#This Row],[T.2]]=0,"",ROUND(Tableau33[[#This Row],[T.2]]/Tableau33[[#This Row],[Poids Abats]],0))</f>
        <v>#REF!</v>
      </c>
      <c r="K150" s="3" t="e">
        <f>SUMIFS(#REF!,#REF!,Tableau33[[#This Row],[Date]],#REF!,$F$4)</f>
        <v>#REF!</v>
      </c>
      <c r="L150" s="12" t="e">
        <f>SUM(Tableau33[[#This Row],[T.1]],Tableau33[[#This Row],[T.2]])</f>
        <v>#REF!</v>
      </c>
      <c r="M150" s="11" t="e">
        <f>IF(SUMIFS(Tableau33[Somme],Tableau33[Date],"&lt;="&amp;Tableau33[[#This Row],[Date]])&lt;=$L$6,"Réglé",$L$6-SUMIFS(Tableau33[Somme],Tableau33[Date],"&lt;="&amp;Tableau33[[#This Row],[Date]]))</f>
        <v>#REF!</v>
      </c>
      <c r="N150" s="16" t="e">
        <f>SUMIFS(Tableau33[Somme],Tableau33[Date],"&lt;="&amp;Tableau33[[#This Row],[Date]])</f>
        <v>#REF!</v>
      </c>
    </row>
    <row r="151" spans="2:14" ht="21" customHeight="1" x14ac:dyDescent="0.2">
      <c r="B151" s="15">
        <f>Tableau33[[#This Row],[Date]]</f>
        <v>42419</v>
      </c>
      <c r="C151" s="17">
        <v>42419</v>
      </c>
      <c r="D151" s="24" t="e">
        <f>IF(OR(Tableau33[[#This Row],[Poids Poul]]=0,Tableau33[[#This Row],[Nb Poul]]=0),"",Tableau33[[#This Row],[Poids Poul]]/Tableau33[[#This Row],[Nb Poul]])</f>
        <v>#REF!</v>
      </c>
      <c r="E151" s="9" t="e">
        <f>SUMIFS(#REF!,#REF!,$E$4,#REF!,$F$4)</f>
        <v>#REF!</v>
      </c>
      <c r="F151" s="10" t="e">
        <f>SUMIFS(#REF!,#REF!,Tableau33[[#This Row],[Date]],#REF!,$F$4)</f>
        <v>#REF!</v>
      </c>
      <c r="G151" s="11" t="e">
        <f>IF(Tableau33[[#This Row],[T.1]]=0,"",ROUND(Tableau33[[#This Row],[T.1]]/Tableau33[[#This Row],[Poids Poul]],0))</f>
        <v>#REF!</v>
      </c>
      <c r="H151" s="3" t="e">
        <f>SUMIFS(#REF!,#REF!,Tableau33[[#This Row],[Date]],#REF!,$F$4)</f>
        <v>#REF!</v>
      </c>
      <c r="I151" s="10" t="e">
        <f>SUMIFS(#REF!,#REF!,Tableau33[[#This Row],[Date]],#REF!,$F$4)</f>
        <v>#REF!</v>
      </c>
      <c r="J151" s="11" t="e">
        <f>IF(Tableau33[[#This Row],[T.2]]=0,"",ROUND(Tableau33[[#This Row],[T.2]]/Tableau33[[#This Row],[Poids Abats]],0))</f>
        <v>#REF!</v>
      </c>
      <c r="K151" s="3" t="e">
        <f>SUMIFS(#REF!,#REF!,Tableau33[[#This Row],[Date]],#REF!,$F$4)</f>
        <v>#REF!</v>
      </c>
      <c r="L151" s="12" t="e">
        <f>SUM(Tableau33[[#This Row],[T.1]],Tableau33[[#This Row],[T.2]])</f>
        <v>#REF!</v>
      </c>
      <c r="M151" s="11" t="e">
        <f>IF(SUMIFS(Tableau33[Somme],Tableau33[Date],"&lt;="&amp;Tableau33[[#This Row],[Date]])&lt;=$L$6,"Réglé",$L$6-SUMIFS(Tableau33[Somme],Tableau33[Date],"&lt;="&amp;Tableau33[[#This Row],[Date]]))</f>
        <v>#REF!</v>
      </c>
      <c r="N151" s="16" t="e">
        <f>SUMIFS(Tableau33[Somme],Tableau33[Date],"&lt;="&amp;Tableau33[[#This Row],[Date]])</f>
        <v>#REF!</v>
      </c>
    </row>
    <row r="152" spans="2:14" ht="21" customHeight="1" x14ac:dyDescent="0.2">
      <c r="B152" s="15">
        <f>Tableau33[[#This Row],[Date]]</f>
        <v>42420</v>
      </c>
      <c r="C152" s="17">
        <v>42420</v>
      </c>
      <c r="D152" s="24" t="e">
        <f>IF(OR(Tableau33[[#This Row],[Poids Poul]]=0,Tableau33[[#This Row],[Nb Poul]]=0),"",Tableau33[[#This Row],[Poids Poul]]/Tableau33[[#This Row],[Nb Poul]])</f>
        <v>#REF!</v>
      </c>
      <c r="E152" s="9" t="e">
        <f>SUMIFS(#REF!,#REF!,$E$4,#REF!,$F$4)</f>
        <v>#REF!</v>
      </c>
      <c r="F152" s="10" t="e">
        <f>SUMIFS(#REF!,#REF!,Tableau33[[#This Row],[Date]],#REF!,$F$4)</f>
        <v>#REF!</v>
      </c>
      <c r="G152" s="11" t="e">
        <f>IF(Tableau33[[#This Row],[T.1]]=0,"",ROUND(Tableau33[[#This Row],[T.1]]/Tableau33[[#This Row],[Poids Poul]],0))</f>
        <v>#REF!</v>
      </c>
      <c r="H152" s="3" t="e">
        <f>SUMIFS(#REF!,#REF!,Tableau33[[#This Row],[Date]],#REF!,$F$4)</f>
        <v>#REF!</v>
      </c>
      <c r="I152" s="10" t="e">
        <f>SUMIFS(#REF!,#REF!,Tableau33[[#This Row],[Date]],#REF!,$F$4)</f>
        <v>#REF!</v>
      </c>
      <c r="J152" s="11" t="e">
        <f>IF(Tableau33[[#This Row],[T.2]]=0,"",ROUND(Tableau33[[#This Row],[T.2]]/Tableau33[[#This Row],[Poids Abats]],0))</f>
        <v>#REF!</v>
      </c>
      <c r="K152" s="3" t="e">
        <f>SUMIFS(#REF!,#REF!,Tableau33[[#This Row],[Date]],#REF!,$F$4)</f>
        <v>#REF!</v>
      </c>
      <c r="L152" s="12" t="e">
        <f>SUM(Tableau33[[#This Row],[T.1]],Tableau33[[#This Row],[T.2]])</f>
        <v>#REF!</v>
      </c>
      <c r="M152" s="11" t="e">
        <f>IF(SUMIFS(Tableau33[Somme],Tableau33[Date],"&lt;="&amp;Tableau33[[#This Row],[Date]])&lt;=$L$6,"Réglé",$L$6-SUMIFS(Tableau33[Somme],Tableau33[Date],"&lt;="&amp;Tableau33[[#This Row],[Date]]))</f>
        <v>#REF!</v>
      </c>
      <c r="N152" s="16" t="e">
        <f>SUMIFS(Tableau33[Somme],Tableau33[Date],"&lt;="&amp;Tableau33[[#This Row],[Date]])</f>
        <v>#REF!</v>
      </c>
    </row>
    <row r="153" spans="2:14" ht="21" customHeight="1" x14ac:dyDescent="0.2">
      <c r="B153" s="15">
        <f>Tableau33[[#This Row],[Date]]</f>
        <v>42421</v>
      </c>
      <c r="C153" s="17">
        <v>42421</v>
      </c>
      <c r="D153" s="24" t="e">
        <f>IF(OR(Tableau33[[#This Row],[Poids Poul]]=0,Tableau33[[#This Row],[Nb Poul]]=0),"",Tableau33[[#This Row],[Poids Poul]]/Tableau33[[#This Row],[Nb Poul]])</f>
        <v>#REF!</v>
      </c>
      <c r="E153" s="9" t="e">
        <f>SUMIFS(#REF!,#REF!,$E$4,#REF!,$F$4)</f>
        <v>#REF!</v>
      </c>
      <c r="F153" s="10" t="e">
        <f>SUMIFS(#REF!,#REF!,Tableau33[[#This Row],[Date]],#REF!,$F$4)</f>
        <v>#REF!</v>
      </c>
      <c r="G153" s="11" t="e">
        <f>IF(Tableau33[[#This Row],[T.1]]=0,"",ROUND(Tableau33[[#This Row],[T.1]]/Tableau33[[#This Row],[Poids Poul]],0))</f>
        <v>#REF!</v>
      </c>
      <c r="H153" s="3" t="e">
        <f>SUMIFS(#REF!,#REF!,Tableau33[[#This Row],[Date]],#REF!,$F$4)</f>
        <v>#REF!</v>
      </c>
      <c r="I153" s="10" t="e">
        <f>SUMIFS(#REF!,#REF!,Tableau33[[#This Row],[Date]],#REF!,$F$4)</f>
        <v>#REF!</v>
      </c>
      <c r="J153" s="11" t="e">
        <f>IF(Tableau33[[#This Row],[T.2]]=0,"",ROUND(Tableau33[[#This Row],[T.2]]/Tableau33[[#This Row],[Poids Abats]],0))</f>
        <v>#REF!</v>
      </c>
      <c r="K153" s="3" t="e">
        <f>SUMIFS(#REF!,#REF!,Tableau33[[#This Row],[Date]],#REF!,$F$4)</f>
        <v>#REF!</v>
      </c>
      <c r="L153" s="12" t="e">
        <f>SUM(Tableau33[[#This Row],[T.1]],Tableau33[[#This Row],[T.2]])</f>
        <v>#REF!</v>
      </c>
      <c r="M153" s="11" t="e">
        <f>IF(SUMIFS(Tableau33[Somme],Tableau33[Date],"&lt;="&amp;Tableau33[[#This Row],[Date]])&lt;=$L$6,"Réglé",$L$6-SUMIFS(Tableau33[Somme],Tableau33[Date],"&lt;="&amp;Tableau33[[#This Row],[Date]]))</f>
        <v>#REF!</v>
      </c>
      <c r="N153" s="16" t="e">
        <f>SUMIFS(Tableau33[Somme],Tableau33[Date],"&lt;="&amp;Tableau33[[#This Row],[Date]])</f>
        <v>#REF!</v>
      </c>
    </row>
    <row r="154" spans="2:14" ht="21" customHeight="1" x14ac:dyDescent="0.2">
      <c r="B154" s="15">
        <f>Tableau33[[#This Row],[Date]]</f>
        <v>42422</v>
      </c>
      <c r="C154" s="17">
        <v>42422</v>
      </c>
      <c r="D154" s="24" t="e">
        <f>IF(OR(Tableau33[[#This Row],[Poids Poul]]=0,Tableau33[[#This Row],[Nb Poul]]=0),"",Tableau33[[#This Row],[Poids Poul]]/Tableau33[[#This Row],[Nb Poul]])</f>
        <v>#REF!</v>
      </c>
      <c r="E154" s="9" t="e">
        <f>SUMIFS(#REF!,#REF!,$E$4,#REF!,$F$4)</f>
        <v>#REF!</v>
      </c>
      <c r="F154" s="10" t="e">
        <f>SUMIFS(#REF!,#REF!,Tableau33[[#This Row],[Date]],#REF!,$F$4)</f>
        <v>#REF!</v>
      </c>
      <c r="G154" s="11" t="e">
        <f>IF(Tableau33[[#This Row],[T.1]]=0,"",ROUND(Tableau33[[#This Row],[T.1]]/Tableau33[[#This Row],[Poids Poul]],0))</f>
        <v>#REF!</v>
      </c>
      <c r="H154" s="3" t="e">
        <f>SUMIFS(#REF!,#REF!,Tableau33[[#This Row],[Date]],#REF!,$F$4)</f>
        <v>#REF!</v>
      </c>
      <c r="I154" s="10" t="e">
        <f>SUMIFS(#REF!,#REF!,Tableau33[[#This Row],[Date]],#REF!,$F$4)</f>
        <v>#REF!</v>
      </c>
      <c r="J154" s="11" t="e">
        <f>IF(Tableau33[[#This Row],[T.2]]=0,"",ROUND(Tableau33[[#This Row],[T.2]]/Tableau33[[#This Row],[Poids Abats]],0))</f>
        <v>#REF!</v>
      </c>
      <c r="K154" s="3" t="e">
        <f>SUMIFS(#REF!,#REF!,Tableau33[[#This Row],[Date]],#REF!,$F$4)</f>
        <v>#REF!</v>
      </c>
      <c r="L154" s="12" t="e">
        <f>SUM(Tableau33[[#This Row],[T.1]],Tableau33[[#This Row],[T.2]])</f>
        <v>#REF!</v>
      </c>
      <c r="M154" s="11" t="e">
        <f>IF(SUMIFS(Tableau33[Somme],Tableau33[Date],"&lt;="&amp;Tableau33[[#This Row],[Date]])&lt;=$L$6,"Réglé",$L$6-SUMIFS(Tableau33[Somme],Tableau33[Date],"&lt;="&amp;Tableau33[[#This Row],[Date]]))</f>
        <v>#REF!</v>
      </c>
      <c r="N154" s="16" t="e">
        <f>SUMIFS(Tableau33[Somme],Tableau33[Date],"&lt;="&amp;Tableau33[[#This Row],[Date]])</f>
        <v>#REF!</v>
      </c>
    </row>
    <row r="155" spans="2:14" ht="21" customHeight="1" x14ac:dyDescent="0.2">
      <c r="B155" s="15">
        <f>Tableau33[[#This Row],[Date]]</f>
        <v>42423</v>
      </c>
      <c r="C155" s="17">
        <v>42423</v>
      </c>
      <c r="D155" s="24" t="e">
        <f>IF(OR(Tableau33[[#This Row],[Poids Poul]]=0,Tableau33[[#This Row],[Nb Poul]]=0),"",Tableau33[[#This Row],[Poids Poul]]/Tableau33[[#This Row],[Nb Poul]])</f>
        <v>#REF!</v>
      </c>
      <c r="E155" s="9" t="e">
        <f>SUMIFS(#REF!,#REF!,$E$4,#REF!,$F$4)</f>
        <v>#REF!</v>
      </c>
      <c r="F155" s="10" t="e">
        <f>SUMIFS(#REF!,#REF!,Tableau33[[#This Row],[Date]],#REF!,$F$4)</f>
        <v>#REF!</v>
      </c>
      <c r="G155" s="11" t="e">
        <f>IF(Tableau33[[#This Row],[T.1]]=0,"",ROUND(Tableau33[[#This Row],[T.1]]/Tableau33[[#This Row],[Poids Poul]],0))</f>
        <v>#REF!</v>
      </c>
      <c r="H155" s="3" t="e">
        <f>SUMIFS(#REF!,#REF!,Tableau33[[#This Row],[Date]],#REF!,$F$4)</f>
        <v>#REF!</v>
      </c>
      <c r="I155" s="10" t="e">
        <f>SUMIFS(#REF!,#REF!,Tableau33[[#This Row],[Date]],#REF!,$F$4)</f>
        <v>#REF!</v>
      </c>
      <c r="J155" s="11" t="e">
        <f>IF(Tableau33[[#This Row],[T.2]]=0,"",ROUND(Tableau33[[#This Row],[T.2]]/Tableau33[[#This Row],[Poids Abats]],0))</f>
        <v>#REF!</v>
      </c>
      <c r="K155" s="3" t="e">
        <f>SUMIFS(#REF!,#REF!,Tableau33[[#This Row],[Date]],#REF!,$F$4)</f>
        <v>#REF!</v>
      </c>
      <c r="L155" s="12" t="e">
        <f>SUM(Tableau33[[#This Row],[T.1]],Tableau33[[#This Row],[T.2]])</f>
        <v>#REF!</v>
      </c>
      <c r="M155" s="11" t="e">
        <f>IF(SUMIFS(Tableau33[Somme],Tableau33[Date],"&lt;="&amp;Tableau33[[#This Row],[Date]])&lt;=$L$6,"Réglé",$L$6-SUMIFS(Tableau33[Somme],Tableau33[Date],"&lt;="&amp;Tableau33[[#This Row],[Date]]))</f>
        <v>#REF!</v>
      </c>
      <c r="N155" s="16" t="e">
        <f>SUMIFS(Tableau33[Somme],Tableau33[Date],"&lt;="&amp;Tableau33[[#This Row],[Date]])</f>
        <v>#REF!</v>
      </c>
    </row>
    <row r="156" spans="2:14" ht="21" customHeight="1" x14ac:dyDescent="0.2">
      <c r="B156" s="15">
        <f>Tableau33[[#This Row],[Date]]</f>
        <v>42424</v>
      </c>
      <c r="C156" s="17">
        <v>42424</v>
      </c>
      <c r="D156" s="24" t="e">
        <f>IF(OR(Tableau33[[#This Row],[Poids Poul]]=0,Tableau33[[#This Row],[Nb Poul]]=0),"",Tableau33[[#This Row],[Poids Poul]]/Tableau33[[#This Row],[Nb Poul]])</f>
        <v>#REF!</v>
      </c>
      <c r="E156" s="9" t="e">
        <f>SUMIFS(#REF!,#REF!,$E$4,#REF!,$F$4)</f>
        <v>#REF!</v>
      </c>
      <c r="F156" s="10" t="e">
        <f>SUMIFS(#REF!,#REF!,Tableau33[[#This Row],[Date]],#REF!,$F$4)</f>
        <v>#REF!</v>
      </c>
      <c r="G156" s="11" t="e">
        <f>IF(Tableau33[[#This Row],[T.1]]=0,"",ROUND(Tableau33[[#This Row],[T.1]]/Tableau33[[#This Row],[Poids Poul]],0))</f>
        <v>#REF!</v>
      </c>
      <c r="H156" s="3" t="e">
        <f>SUMIFS(#REF!,#REF!,Tableau33[[#This Row],[Date]],#REF!,$F$4)</f>
        <v>#REF!</v>
      </c>
      <c r="I156" s="10" t="e">
        <f>SUMIFS(#REF!,#REF!,Tableau33[[#This Row],[Date]],#REF!,$F$4)</f>
        <v>#REF!</v>
      </c>
      <c r="J156" s="11" t="e">
        <f>IF(Tableau33[[#This Row],[T.2]]=0,"",ROUND(Tableau33[[#This Row],[T.2]]/Tableau33[[#This Row],[Poids Abats]],0))</f>
        <v>#REF!</v>
      </c>
      <c r="K156" s="3" t="e">
        <f>SUMIFS(#REF!,#REF!,Tableau33[[#This Row],[Date]],#REF!,$F$4)</f>
        <v>#REF!</v>
      </c>
      <c r="L156" s="12" t="e">
        <f>SUM(Tableau33[[#This Row],[T.1]],Tableau33[[#This Row],[T.2]])</f>
        <v>#REF!</v>
      </c>
      <c r="M156" s="11" t="e">
        <f>IF(SUMIFS(Tableau33[Somme],Tableau33[Date],"&lt;="&amp;Tableau33[[#This Row],[Date]])&lt;=$L$6,"Réglé",$L$6-SUMIFS(Tableau33[Somme],Tableau33[Date],"&lt;="&amp;Tableau33[[#This Row],[Date]]))</f>
        <v>#REF!</v>
      </c>
      <c r="N156" s="16" t="e">
        <f>SUMIFS(Tableau33[Somme],Tableau33[Date],"&lt;="&amp;Tableau33[[#This Row],[Date]])</f>
        <v>#REF!</v>
      </c>
    </row>
    <row r="157" spans="2:14" ht="21" customHeight="1" x14ac:dyDescent="0.2">
      <c r="B157" s="15">
        <f>Tableau33[[#This Row],[Date]]</f>
        <v>42425</v>
      </c>
      <c r="C157" s="17">
        <v>42425</v>
      </c>
      <c r="D157" s="24" t="e">
        <f>IF(OR(Tableau33[[#This Row],[Poids Poul]]=0,Tableau33[[#This Row],[Nb Poul]]=0),"",Tableau33[[#This Row],[Poids Poul]]/Tableau33[[#This Row],[Nb Poul]])</f>
        <v>#REF!</v>
      </c>
      <c r="E157" s="9" t="e">
        <f>SUMIFS(#REF!,#REF!,$E$4,#REF!,$F$4)</f>
        <v>#REF!</v>
      </c>
      <c r="F157" s="10" t="e">
        <f>SUMIFS(#REF!,#REF!,Tableau33[[#This Row],[Date]],#REF!,$F$4)</f>
        <v>#REF!</v>
      </c>
      <c r="G157" s="11" t="e">
        <f>IF(Tableau33[[#This Row],[T.1]]=0,"",ROUND(Tableau33[[#This Row],[T.1]]/Tableau33[[#This Row],[Poids Poul]],0))</f>
        <v>#REF!</v>
      </c>
      <c r="H157" s="3" t="e">
        <f>SUMIFS(#REF!,#REF!,Tableau33[[#This Row],[Date]],#REF!,$F$4)</f>
        <v>#REF!</v>
      </c>
      <c r="I157" s="10" t="e">
        <f>SUMIFS(#REF!,#REF!,Tableau33[[#This Row],[Date]],#REF!,$F$4)</f>
        <v>#REF!</v>
      </c>
      <c r="J157" s="11" t="e">
        <f>IF(Tableau33[[#This Row],[T.2]]=0,"",ROUND(Tableau33[[#This Row],[T.2]]/Tableau33[[#This Row],[Poids Abats]],0))</f>
        <v>#REF!</v>
      </c>
      <c r="K157" s="3" t="e">
        <f>SUMIFS(#REF!,#REF!,Tableau33[[#This Row],[Date]],#REF!,$F$4)</f>
        <v>#REF!</v>
      </c>
      <c r="L157" s="12" t="e">
        <f>SUM(Tableau33[[#This Row],[T.1]],Tableau33[[#This Row],[T.2]])</f>
        <v>#REF!</v>
      </c>
      <c r="M157" s="11" t="e">
        <f>IF(SUMIFS(Tableau33[Somme],Tableau33[Date],"&lt;="&amp;Tableau33[[#This Row],[Date]])&lt;=$L$6,"Réglé",$L$6-SUMIFS(Tableau33[Somme],Tableau33[Date],"&lt;="&amp;Tableau33[[#This Row],[Date]]))</f>
        <v>#REF!</v>
      </c>
      <c r="N157" s="16" t="e">
        <f>SUMIFS(Tableau33[Somme],Tableau33[Date],"&lt;="&amp;Tableau33[[#This Row],[Date]])</f>
        <v>#REF!</v>
      </c>
    </row>
    <row r="158" spans="2:14" ht="21" customHeight="1" x14ac:dyDescent="0.2">
      <c r="B158" s="15">
        <f>Tableau33[[#This Row],[Date]]</f>
        <v>42426</v>
      </c>
      <c r="C158" s="17">
        <v>42426</v>
      </c>
      <c r="D158" s="24" t="e">
        <f>IF(OR(Tableau33[[#This Row],[Poids Poul]]=0,Tableau33[[#This Row],[Nb Poul]]=0),"",Tableau33[[#This Row],[Poids Poul]]/Tableau33[[#This Row],[Nb Poul]])</f>
        <v>#REF!</v>
      </c>
      <c r="E158" s="9" t="e">
        <f>SUMIFS(#REF!,#REF!,$E$4,#REF!,$F$4)</f>
        <v>#REF!</v>
      </c>
      <c r="F158" s="10" t="e">
        <f>SUMIFS(#REF!,#REF!,Tableau33[[#This Row],[Date]],#REF!,$F$4)</f>
        <v>#REF!</v>
      </c>
      <c r="G158" s="11" t="e">
        <f>IF(Tableau33[[#This Row],[T.1]]=0,"",ROUND(Tableau33[[#This Row],[T.1]]/Tableau33[[#This Row],[Poids Poul]],0))</f>
        <v>#REF!</v>
      </c>
      <c r="H158" s="3" t="e">
        <f>SUMIFS(#REF!,#REF!,Tableau33[[#This Row],[Date]],#REF!,$F$4)</f>
        <v>#REF!</v>
      </c>
      <c r="I158" s="10" t="e">
        <f>SUMIFS(#REF!,#REF!,Tableau33[[#This Row],[Date]],#REF!,$F$4)</f>
        <v>#REF!</v>
      </c>
      <c r="J158" s="11" t="e">
        <f>IF(Tableau33[[#This Row],[T.2]]=0,"",ROUND(Tableau33[[#This Row],[T.2]]/Tableau33[[#This Row],[Poids Abats]],0))</f>
        <v>#REF!</v>
      </c>
      <c r="K158" s="3" t="e">
        <f>SUMIFS(#REF!,#REF!,Tableau33[[#This Row],[Date]],#REF!,$F$4)</f>
        <v>#REF!</v>
      </c>
      <c r="L158" s="12" t="e">
        <f>SUM(Tableau33[[#This Row],[T.1]],Tableau33[[#This Row],[T.2]])</f>
        <v>#REF!</v>
      </c>
      <c r="M158" s="11" t="e">
        <f>IF(SUMIFS(Tableau33[Somme],Tableau33[Date],"&lt;="&amp;Tableau33[[#This Row],[Date]])&lt;=$L$6,"Réglé",$L$6-SUMIFS(Tableau33[Somme],Tableau33[Date],"&lt;="&amp;Tableau33[[#This Row],[Date]]))</f>
        <v>#REF!</v>
      </c>
      <c r="N158" s="16" t="e">
        <f>SUMIFS(Tableau33[Somme],Tableau33[Date],"&lt;="&amp;Tableau33[[#This Row],[Date]])</f>
        <v>#REF!</v>
      </c>
    </row>
    <row r="159" spans="2:14" ht="21" customHeight="1" x14ac:dyDescent="0.2">
      <c r="B159" s="15">
        <f>Tableau33[[#This Row],[Date]]</f>
        <v>42427</v>
      </c>
      <c r="C159" s="17">
        <v>42427</v>
      </c>
      <c r="D159" s="24" t="e">
        <f>IF(OR(Tableau33[[#This Row],[Poids Poul]]=0,Tableau33[[#This Row],[Nb Poul]]=0),"",Tableau33[[#This Row],[Poids Poul]]/Tableau33[[#This Row],[Nb Poul]])</f>
        <v>#REF!</v>
      </c>
      <c r="E159" s="9" t="e">
        <f>SUMIFS(#REF!,#REF!,$E$4,#REF!,$F$4)</f>
        <v>#REF!</v>
      </c>
      <c r="F159" s="10" t="e">
        <f>SUMIFS(#REF!,#REF!,Tableau33[[#This Row],[Date]],#REF!,$F$4)</f>
        <v>#REF!</v>
      </c>
      <c r="G159" s="11" t="e">
        <f>IF(Tableau33[[#This Row],[T.1]]=0,"",ROUND(Tableau33[[#This Row],[T.1]]/Tableau33[[#This Row],[Poids Poul]],0))</f>
        <v>#REF!</v>
      </c>
      <c r="H159" s="3" t="e">
        <f>SUMIFS(#REF!,#REF!,Tableau33[[#This Row],[Date]],#REF!,$F$4)</f>
        <v>#REF!</v>
      </c>
      <c r="I159" s="10" t="e">
        <f>SUMIFS(#REF!,#REF!,Tableau33[[#This Row],[Date]],#REF!,$F$4)</f>
        <v>#REF!</v>
      </c>
      <c r="J159" s="11" t="e">
        <f>IF(Tableau33[[#This Row],[T.2]]=0,"",ROUND(Tableau33[[#This Row],[T.2]]/Tableau33[[#This Row],[Poids Abats]],0))</f>
        <v>#REF!</v>
      </c>
      <c r="K159" s="3" t="e">
        <f>SUMIFS(#REF!,#REF!,Tableau33[[#This Row],[Date]],#REF!,$F$4)</f>
        <v>#REF!</v>
      </c>
      <c r="L159" s="12" t="e">
        <f>SUM(Tableau33[[#This Row],[T.1]],Tableau33[[#This Row],[T.2]])</f>
        <v>#REF!</v>
      </c>
      <c r="M159" s="11" t="e">
        <f>IF(SUMIFS(Tableau33[Somme],Tableau33[Date],"&lt;="&amp;Tableau33[[#This Row],[Date]])&lt;=$L$6,"Réglé",$L$6-SUMIFS(Tableau33[Somme],Tableau33[Date],"&lt;="&amp;Tableau33[[#This Row],[Date]]))</f>
        <v>#REF!</v>
      </c>
      <c r="N159" s="16" t="e">
        <f>SUMIFS(Tableau33[Somme],Tableau33[Date],"&lt;="&amp;Tableau33[[#This Row],[Date]])</f>
        <v>#REF!</v>
      </c>
    </row>
    <row r="160" spans="2:14" ht="21" customHeight="1" x14ac:dyDescent="0.2">
      <c r="B160" s="15">
        <f>Tableau33[[#This Row],[Date]]</f>
        <v>42428</v>
      </c>
      <c r="C160" s="17">
        <v>42428</v>
      </c>
      <c r="D160" s="24" t="e">
        <f>IF(OR(Tableau33[[#This Row],[Poids Poul]]=0,Tableau33[[#This Row],[Nb Poul]]=0),"",Tableau33[[#This Row],[Poids Poul]]/Tableau33[[#This Row],[Nb Poul]])</f>
        <v>#REF!</v>
      </c>
      <c r="E160" s="9" t="e">
        <f>SUMIFS(#REF!,#REF!,$E$4,#REF!,$F$4)</f>
        <v>#REF!</v>
      </c>
      <c r="F160" s="10" t="e">
        <f>SUMIFS(#REF!,#REF!,Tableau33[[#This Row],[Date]],#REF!,$F$4)</f>
        <v>#REF!</v>
      </c>
      <c r="G160" s="11" t="e">
        <f>IF(Tableau33[[#This Row],[T.1]]=0,"",ROUND(Tableau33[[#This Row],[T.1]]/Tableau33[[#This Row],[Poids Poul]],0))</f>
        <v>#REF!</v>
      </c>
      <c r="H160" s="3" t="e">
        <f>SUMIFS(#REF!,#REF!,Tableau33[[#This Row],[Date]],#REF!,$F$4)</f>
        <v>#REF!</v>
      </c>
      <c r="I160" s="10" t="e">
        <f>SUMIFS(#REF!,#REF!,Tableau33[[#This Row],[Date]],#REF!,$F$4)</f>
        <v>#REF!</v>
      </c>
      <c r="J160" s="11" t="e">
        <f>IF(Tableau33[[#This Row],[T.2]]=0,"",ROUND(Tableau33[[#This Row],[T.2]]/Tableau33[[#This Row],[Poids Abats]],0))</f>
        <v>#REF!</v>
      </c>
      <c r="K160" s="3" t="e">
        <f>SUMIFS(#REF!,#REF!,Tableau33[[#This Row],[Date]],#REF!,$F$4)</f>
        <v>#REF!</v>
      </c>
      <c r="L160" s="12" t="e">
        <f>SUM(Tableau33[[#This Row],[T.1]],Tableau33[[#This Row],[T.2]])</f>
        <v>#REF!</v>
      </c>
      <c r="M160" s="11" t="e">
        <f>IF(SUMIFS(Tableau33[Somme],Tableau33[Date],"&lt;="&amp;Tableau33[[#This Row],[Date]])&lt;=$L$6,"Réglé",$L$6-SUMIFS(Tableau33[Somme],Tableau33[Date],"&lt;="&amp;Tableau33[[#This Row],[Date]]))</f>
        <v>#REF!</v>
      </c>
      <c r="N160" s="16" t="e">
        <f>SUMIFS(Tableau33[Somme],Tableau33[Date],"&lt;="&amp;Tableau33[[#This Row],[Date]])</f>
        <v>#REF!</v>
      </c>
    </row>
    <row r="161" spans="2:14" ht="21" customHeight="1" x14ac:dyDescent="0.2">
      <c r="B161" s="15">
        <f>Tableau33[[#This Row],[Date]]</f>
        <v>42429</v>
      </c>
      <c r="C161" s="17">
        <v>42429</v>
      </c>
      <c r="D161" s="24" t="e">
        <f>IF(OR(Tableau33[[#This Row],[Poids Poul]]=0,Tableau33[[#This Row],[Nb Poul]]=0),"",Tableau33[[#This Row],[Poids Poul]]/Tableau33[[#This Row],[Nb Poul]])</f>
        <v>#REF!</v>
      </c>
      <c r="E161" s="9" t="e">
        <f>SUMIFS(#REF!,#REF!,$E$4,#REF!,$F$4)</f>
        <v>#REF!</v>
      </c>
      <c r="F161" s="10" t="e">
        <f>SUMIFS(#REF!,#REF!,Tableau33[[#This Row],[Date]],#REF!,$F$4)</f>
        <v>#REF!</v>
      </c>
      <c r="G161" s="11" t="e">
        <f>IF(Tableau33[[#This Row],[T.1]]=0,"",ROUND(Tableau33[[#This Row],[T.1]]/Tableau33[[#This Row],[Poids Poul]],0))</f>
        <v>#REF!</v>
      </c>
      <c r="H161" s="3" t="e">
        <f>SUMIFS(#REF!,#REF!,Tableau33[[#This Row],[Date]],#REF!,$F$4)</f>
        <v>#REF!</v>
      </c>
      <c r="I161" s="10" t="e">
        <f>SUMIFS(#REF!,#REF!,Tableau33[[#This Row],[Date]],#REF!,$F$4)</f>
        <v>#REF!</v>
      </c>
      <c r="J161" s="11" t="e">
        <f>IF(Tableau33[[#This Row],[T.2]]=0,"",ROUND(Tableau33[[#This Row],[T.2]]/Tableau33[[#This Row],[Poids Abats]],0))</f>
        <v>#REF!</v>
      </c>
      <c r="K161" s="3" t="e">
        <f>SUMIFS(#REF!,#REF!,Tableau33[[#This Row],[Date]],#REF!,$F$4)</f>
        <v>#REF!</v>
      </c>
      <c r="L161" s="12" t="e">
        <f>SUM(Tableau33[[#This Row],[T.1]],Tableau33[[#This Row],[T.2]])</f>
        <v>#REF!</v>
      </c>
      <c r="M161" s="11" t="e">
        <f>IF(SUMIFS(Tableau33[Somme],Tableau33[Date],"&lt;="&amp;Tableau33[[#This Row],[Date]])&lt;=$L$6,"Réglé",$L$6-SUMIFS(Tableau33[Somme],Tableau33[Date],"&lt;="&amp;Tableau33[[#This Row],[Date]]))</f>
        <v>#REF!</v>
      </c>
      <c r="N161" s="16" t="e">
        <f>SUMIFS(Tableau33[Somme],Tableau33[Date],"&lt;="&amp;Tableau33[[#This Row],[Date]])</f>
        <v>#REF!</v>
      </c>
    </row>
    <row r="162" spans="2:14" ht="21" customHeight="1" x14ac:dyDescent="0.2">
      <c r="B162" s="15">
        <f>Tableau33[[#This Row],[Date]]</f>
        <v>42430</v>
      </c>
      <c r="C162" s="17">
        <v>42430</v>
      </c>
      <c r="D162" s="24" t="e">
        <f>IF(OR(Tableau33[[#This Row],[Poids Poul]]=0,Tableau33[[#This Row],[Nb Poul]]=0),"",Tableau33[[#This Row],[Poids Poul]]/Tableau33[[#This Row],[Nb Poul]])</f>
        <v>#REF!</v>
      </c>
      <c r="E162" s="9" t="e">
        <f>SUMIFS(#REF!,#REF!,$E$4,#REF!,$F$4)</f>
        <v>#REF!</v>
      </c>
      <c r="F162" s="10" t="e">
        <f>SUMIFS(#REF!,#REF!,Tableau33[[#This Row],[Date]],#REF!,$F$4)</f>
        <v>#REF!</v>
      </c>
      <c r="G162" s="11" t="e">
        <f>IF(Tableau33[[#This Row],[T.1]]=0,"",ROUND(Tableau33[[#This Row],[T.1]]/Tableau33[[#This Row],[Poids Poul]],0))</f>
        <v>#REF!</v>
      </c>
      <c r="H162" s="3" t="e">
        <f>SUMIFS(#REF!,#REF!,Tableau33[[#This Row],[Date]],#REF!,$F$4)</f>
        <v>#REF!</v>
      </c>
      <c r="I162" s="10" t="e">
        <f>SUMIFS(#REF!,#REF!,Tableau33[[#This Row],[Date]],#REF!,$F$4)</f>
        <v>#REF!</v>
      </c>
      <c r="J162" s="11" t="e">
        <f>IF(Tableau33[[#This Row],[T.2]]=0,"",ROUND(Tableau33[[#This Row],[T.2]]/Tableau33[[#This Row],[Poids Abats]],0))</f>
        <v>#REF!</v>
      </c>
      <c r="K162" s="3" t="e">
        <f>SUMIFS(#REF!,#REF!,Tableau33[[#This Row],[Date]],#REF!,$F$4)</f>
        <v>#REF!</v>
      </c>
      <c r="L162" s="12" t="e">
        <f>SUM(Tableau33[[#This Row],[T.1]],Tableau33[[#This Row],[T.2]])</f>
        <v>#REF!</v>
      </c>
      <c r="M162" s="11" t="e">
        <f>IF(SUMIFS(Tableau33[Somme],Tableau33[Date],"&lt;="&amp;Tableau33[[#This Row],[Date]])&lt;=$L$6,"Réglé",$L$6-SUMIFS(Tableau33[Somme],Tableau33[Date],"&lt;="&amp;Tableau33[[#This Row],[Date]]))</f>
        <v>#REF!</v>
      </c>
      <c r="N162" s="16" t="e">
        <f>SUMIFS(Tableau33[Somme],Tableau33[Date],"&lt;="&amp;Tableau33[[#This Row],[Date]])</f>
        <v>#REF!</v>
      </c>
    </row>
    <row r="163" spans="2:14" ht="21" customHeight="1" x14ac:dyDescent="0.2">
      <c r="B163" s="15">
        <f>Tableau33[[#This Row],[Date]]</f>
        <v>42431</v>
      </c>
      <c r="C163" s="17">
        <v>42431</v>
      </c>
      <c r="D163" s="24" t="e">
        <f>IF(OR(Tableau33[[#This Row],[Poids Poul]]=0,Tableau33[[#This Row],[Nb Poul]]=0),"",Tableau33[[#This Row],[Poids Poul]]/Tableau33[[#This Row],[Nb Poul]])</f>
        <v>#REF!</v>
      </c>
      <c r="E163" s="9" t="e">
        <f>SUMIFS(#REF!,#REF!,$E$4,#REF!,$F$4)</f>
        <v>#REF!</v>
      </c>
      <c r="F163" s="10" t="e">
        <f>SUMIFS(#REF!,#REF!,Tableau33[[#This Row],[Date]],#REF!,$F$4)</f>
        <v>#REF!</v>
      </c>
      <c r="G163" s="11" t="e">
        <f>IF(Tableau33[[#This Row],[T.1]]=0,"",ROUND(Tableau33[[#This Row],[T.1]]/Tableau33[[#This Row],[Poids Poul]],0))</f>
        <v>#REF!</v>
      </c>
      <c r="H163" s="3" t="e">
        <f>SUMIFS(#REF!,#REF!,Tableau33[[#This Row],[Date]],#REF!,$F$4)</f>
        <v>#REF!</v>
      </c>
      <c r="I163" s="10" t="e">
        <f>SUMIFS(#REF!,#REF!,Tableau33[[#This Row],[Date]],#REF!,$F$4)</f>
        <v>#REF!</v>
      </c>
      <c r="J163" s="11" t="e">
        <f>IF(Tableau33[[#This Row],[T.2]]=0,"",ROUND(Tableau33[[#This Row],[T.2]]/Tableau33[[#This Row],[Poids Abats]],0))</f>
        <v>#REF!</v>
      </c>
      <c r="K163" s="3" t="e">
        <f>SUMIFS(#REF!,#REF!,Tableau33[[#This Row],[Date]],#REF!,$F$4)</f>
        <v>#REF!</v>
      </c>
      <c r="L163" s="12" t="e">
        <f>SUM(Tableau33[[#This Row],[T.1]],Tableau33[[#This Row],[T.2]])</f>
        <v>#REF!</v>
      </c>
      <c r="M163" s="11" t="e">
        <f>IF(SUMIFS(Tableau33[Somme],Tableau33[Date],"&lt;="&amp;Tableau33[[#This Row],[Date]])&lt;=$L$6,"Réglé",$L$6-SUMIFS(Tableau33[Somme],Tableau33[Date],"&lt;="&amp;Tableau33[[#This Row],[Date]]))</f>
        <v>#REF!</v>
      </c>
      <c r="N163" s="16" t="e">
        <f>SUMIFS(Tableau33[Somme],Tableau33[Date],"&lt;="&amp;Tableau33[[#This Row],[Date]])</f>
        <v>#REF!</v>
      </c>
    </row>
    <row r="164" spans="2:14" ht="21" customHeight="1" x14ac:dyDescent="0.2">
      <c r="B164" s="15">
        <f>Tableau33[[#This Row],[Date]]</f>
        <v>42432</v>
      </c>
      <c r="C164" s="17">
        <v>42432</v>
      </c>
      <c r="D164" s="24" t="e">
        <f>IF(OR(Tableau33[[#This Row],[Poids Poul]]=0,Tableau33[[#This Row],[Nb Poul]]=0),"",Tableau33[[#This Row],[Poids Poul]]/Tableau33[[#This Row],[Nb Poul]])</f>
        <v>#REF!</v>
      </c>
      <c r="E164" s="9" t="e">
        <f>SUMIFS(#REF!,#REF!,$E$4,#REF!,$F$4)</f>
        <v>#REF!</v>
      </c>
      <c r="F164" s="10" t="e">
        <f>SUMIFS(#REF!,#REF!,Tableau33[[#This Row],[Date]],#REF!,$F$4)</f>
        <v>#REF!</v>
      </c>
      <c r="G164" s="11" t="e">
        <f>IF(Tableau33[[#This Row],[T.1]]=0,"",ROUND(Tableau33[[#This Row],[T.1]]/Tableau33[[#This Row],[Poids Poul]],0))</f>
        <v>#REF!</v>
      </c>
      <c r="H164" s="3" t="e">
        <f>SUMIFS(#REF!,#REF!,Tableau33[[#This Row],[Date]],#REF!,$F$4)</f>
        <v>#REF!</v>
      </c>
      <c r="I164" s="10" t="e">
        <f>SUMIFS(#REF!,#REF!,Tableau33[[#This Row],[Date]],#REF!,$F$4)</f>
        <v>#REF!</v>
      </c>
      <c r="J164" s="11" t="e">
        <f>IF(Tableau33[[#This Row],[T.2]]=0,"",ROUND(Tableau33[[#This Row],[T.2]]/Tableau33[[#This Row],[Poids Abats]],0))</f>
        <v>#REF!</v>
      </c>
      <c r="K164" s="3" t="e">
        <f>SUMIFS(#REF!,#REF!,Tableau33[[#This Row],[Date]],#REF!,$F$4)</f>
        <v>#REF!</v>
      </c>
      <c r="L164" s="12" t="e">
        <f>SUM(Tableau33[[#This Row],[T.1]],Tableau33[[#This Row],[T.2]])</f>
        <v>#REF!</v>
      </c>
      <c r="M164" s="11" t="e">
        <f>IF(SUMIFS(Tableau33[Somme],Tableau33[Date],"&lt;="&amp;Tableau33[[#This Row],[Date]])&lt;=$L$6,"Réglé",$L$6-SUMIFS(Tableau33[Somme],Tableau33[Date],"&lt;="&amp;Tableau33[[#This Row],[Date]]))</f>
        <v>#REF!</v>
      </c>
      <c r="N164" s="16" t="e">
        <f>SUMIFS(Tableau33[Somme],Tableau33[Date],"&lt;="&amp;Tableau33[[#This Row],[Date]])</f>
        <v>#REF!</v>
      </c>
    </row>
    <row r="165" spans="2:14" ht="21" customHeight="1" x14ac:dyDescent="0.2">
      <c r="B165" s="15">
        <f>Tableau33[[#This Row],[Date]]</f>
        <v>42433</v>
      </c>
      <c r="C165" s="17">
        <v>42433</v>
      </c>
      <c r="D165" s="24" t="e">
        <f>IF(OR(Tableau33[[#This Row],[Poids Poul]]=0,Tableau33[[#This Row],[Nb Poul]]=0),"",Tableau33[[#This Row],[Poids Poul]]/Tableau33[[#This Row],[Nb Poul]])</f>
        <v>#REF!</v>
      </c>
      <c r="E165" s="9" t="e">
        <f>SUMIFS(#REF!,#REF!,$E$4,#REF!,$F$4)</f>
        <v>#REF!</v>
      </c>
      <c r="F165" s="10" t="e">
        <f>SUMIFS(#REF!,#REF!,Tableau33[[#This Row],[Date]],#REF!,$F$4)</f>
        <v>#REF!</v>
      </c>
      <c r="G165" s="11" t="e">
        <f>IF(Tableau33[[#This Row],[T.1]]=0,"",ROUND(Tableau33[[#This Row],[T.1]]/Tableau33[[#This Row],[Poids Poul]],0))</f>
        <v>#REF!</v>
      </c>
      <c r="H165" s="3" t="e">
        <f>SUMIFS(#REF!,#REF!,Tableau33[[#This Row],[Date]],#REF!,$F$4)</f>
        <v>#REF!</v>
      </c>
      <c r="I165" s="10" t="e">
        <f>SUMIFS(#REF!,#REF!,Tableau33[[#This Row],[Date]],#REF!,$F$4)</f>
        <v>#REF!</v>
      </c>
      <c r="J165" s="11" t="e">
        <f>IF(Tableau33[[#This Row],[T.2]]=0,"",ROUND(Tableau33[[#This Row],[T.2]]/Tableau33[[#This Row],[Poids Abats]],0))</f>
        <v>#REF!</v>
      </c>
      <c r="K165" s="3" t="e">
        <f>SUMIFS(#REF!,#REF!,Tableau33[[#This Row],[Date]],#REF!,$F$4)</f>
        <v>#REF!</v>
      </c>
      <c r="L165" s="12" t="e">
        <f>SUM(Tableau33[[#This Row],[T.1]],Tableau33[[#This Row],[T.2]])</f>
        <v>#REF!</v>
      </c>
      <c r="M165" s="11" t="e">
        <f>IF(SUMIFS(Tableau33[Somme],Tableau33[Date],"&lt;="&amp;Tableau33[[#This Row],[Date]])&lt;=$L$6,"Réglé",$L$6-SUMIFS(Tableau33[Somme],Tableau33[Date],"&lt;="&amp;Tableau33[[#This Row],[Date]]))</f>
        <v>#REF!</v>
      </c>
      <c r="N165" s="16" t="e">
        <f>SUMIFS(Tableau33[Somme],Tableau33[Date],"&lt;="&amp;Tableau33[[#This Row],[Date]])</f>
        <v>#REF!</v>
      </c>
    </row>
    <row r="166" spans="2:14" ht="21" customHeight="1" x14ac:dyDescent="0.2">
      <c r="B166" s="15">
        <f>Tableau33[[#This Row],[Date]]</f>
        <v>42434</v>
      </c>
      <c r="C166" s="17">
        <v>42434</v>
      </c>
      <c r="D166" s="24" t="e">
        <f>IF(OR(Tableau33[[#This Row],[Poids Poul]]=0,Tableau33[[#This Row],[Nb Poul]]=0),"",Tableau33[[#This Row],[Poids Poul]]/Tableau33[[#This Row],[Nb Poul]])</f>
        <v>#REF!</v>
      </c>
      <c r="E166" s="9" t="e">
        <f>SUMIFS(#REF!,#REF!,$E$4,#REF!,$F$4)</f>
        <v>#REF!</v>
      </c>
      <c r="F166" s="10" t="e">
        <f>SUMIFS(#REF!,#REF!,Tableau33[[#This Row],[Date]],#REF!,$F$4)</f>
        <v>#REF!</v>
      </c>
      <c r="G166" s="11" t="e">
        <f>IF(Tableau33[[#This Row],[T.1]]=0,"",ROUND(Tableau33[[#This Row],[T.1]]/Tableau33[[#This Row],[Poids Poul]],0))</f>
        <v>#REF!</v>
      </c>
      <c r="H166" s="3" t="e">
        <f>SUMIFS(#REF!,#REF!,Tableau33[[#This Row],[Date]],#REF!,$F$4)</f>
        <v>#REF!</v>
      </c>
      <c r="I166" s="10" t="e">
        <f>SUMIFS(#REF!,#REF!,Tableau33[[#This Row],[Date]],#REF!,$F$4)</f>
        <v>#REF!</v>
      </c>
      <c r="J166" s="11" t="e">
        <f>IF(Tableau33[[#This Row],[T.2]]=0,"",ROUND(Tableau33[[#This Row],[T.2]]/Tableau33[[#This Row],[Poids Abats]],0))</f>
        <v>#REF!</v>
      </c>
      <c r="K166" s="3" t="e">
        <f>SUMIFS(#REF!,#REF!,Tableau33[[#This Row],[Date]],#REF!,$F$4)</f>
        <v>#REF!</v>
      </c>
      <c r="L166" s="12" t="e">
        <f>SUM(Tableau33[[#This Row],[T.1]],Tableau33[[#This Row],[T.2]])</f>
        <v>#REF!</v>
      </c>
      <c r="M166" s="11" t="e">
        <f>IF(SUMIFS(Tableau33[Somme],Tableau33[Date],"&lt;="&amp;Tableau33[[#This Row],[Date]])&lt;=$L$6,"Réglé",$L$6-SUMIFS(Tableau33[Somme],Tableau33[Date],"&lt;="&amp;Tableau33[[#This Row],[Date]]))</f>
        <v>#REF!</v>
      </c>
      <c r="N166" s="16" t="e">
        <f>SUMIFS(Tableau33[Somme],Tableau33[Date],"&lt;="&amp;Tableau33[[#This Row],[Date]])</f>
        <v>#REF!</v>
      </c>
    </row>
    <row r="167" spans="2:14" ht="21" customHeight="1" x14ac:dyDescent="0.2">
      <c r="B167" s="15">
        <f>Tableau33[[#This Row],[Date]]</f>
        <v>42435</v>
      </c>
      <c r="C167" s="17">
        <v>42435</v>
      </c>
      <c r="D167" s="24" t="e">
        <f>IF(OR(Tableau33[[#This Row],[Poids Poul]]=0,Tableau33[[#This Row],[Nb Poul]]=0),"",Tableau33[[#This Row],[Poids Poul]]/Tableau33[[#This Row],[Nb Poul]])</f>
        <v>#REF!</v>
      </c>
      <c r="E167" s="9" t="e">
        <f>SUMIFS(#REF!,#REF!,$E$4,#REF!,$F$4)</f>
        <v>#REF!</v>
      </c>
      <c r="F167" s="10" t="e">
        <f>SUMIFS(#REF!,#REF!,Tableau33[[#This Row],[Date]],#REF!,$F$4)</f>
        <v>#REF!</v>
      </c>
      <c r="G167" s="11" t="e">
        <f>IF(Tableau33[[#This Row],[T.1]]=0,"",ROUND(Tableau33[[#This Row],[T.1]]/Tableau33[[#This Row],[Poids Poul]],0))</f>
        <v>#REF!</v>
      </c>
      <c r="H167" s="3" t="e">
        <f>SUMIFS(#REF!,#REF!,Tableau33[[#This Row],[Date]],#REF!,$F$4)</f>
        <v>#REF!</v>
      </c>
      <c r="I167" s="10" t="e">
        <f>SUMIFS(#REF!,#REF!,Tableau33[[#This Row],[Date]],#REF!,$F$4)</f>
        <v>#REF!</v>
      </c>
      <c r="J167" s="11" t="e">
        <f>IF(Tableau33[[#This Row],[T.2]]=0,"",ROUND(Tableau33[[#This Row],[T.2]]/Tableau33[[#This Row],[Poids Abats]],0))</f>
        <v>#REF!</v>
      </c>
      <c r="K167" s="3" t="e">
        <f>SUMIFS(#REF!,#REF!,Tableau33[[#This Row],[Date]],#REF!,$F$4)</f>
        <v>#REF!</v>
      </c>
      <c r="L167" s="12" t="e">
        <f>SUM(Tableau33[[#This Row],[T.1]],Tableau33[[#This Row],[T.2]])</f>
        <v>#REF!</v>
      </c>
      <c r="M167" s="11" t="e">
        <f>IF(SUMIFS(Tableau33[Somme],Tableau33[Date],"&lt;="&amp;Tableau33[[#This Row],[Date]])&lt;=$L$6,"Réglé",$L$6-SUMIFS(Tableau33[Somme],Tableau33[Date],"&lt;="&amp;Tableau33[[#This Row],[Date]]))</f>
        <v>#REF!</v>
      </c>
      <c r="N167" s="16" t="e">
        <f>SUMIFS(Tableau33[Somme],Tableau33[Date],"&lt;="&amp;Tableau33[[#This Row],[Date]])</f>
        <v>#REF!</v>
      </c>
    </row>
    <row r="168" spans="2:14" ht="21" customHeight="1" x14ac:dyDescent="0.2">
      <c r="B168" s="15">
        <f>Tableau33[[#This Row],[Date]]</f>
        <v>42436</v>
      </c>
      <c r="C168" s="17">
        <v>42436</v>
      </c>
      <c r="D168" s="24" t="e">
        <f>IF(OR(Tableau33[[#This Row],[Poids Poul]]=0,Tableau33[[#This Row],[Nb Poul]]=0),"",Tableau33[[#This Row],[Poids Poul]]/Tableau33[[#This Row],[Nb Poul]])</f>
        <v>#REF!</v>
      </c>
      <c r="E168" s="9" t="e">
        <f>SUMIFS(#REF!,#REF!,$E$4,#REF!,$F$4)</f>
        <v>#REF!</v>
      </c>
      <c r="F168" s="10" t="e">
        <f>SUMIFS(#REF!,#REF!,Tableau33[[#This Row],[Date]],#REF!,$F$4)</f>
        <v>#REF!</v>
      </c>
      <c r="G168" s="11" t="e">
        <f>IF(Tableau33[[#This Row],[T.1]]=0,"",ROUND(Tableau33[[#This Row],[T.1]]/Tableau33[[#This Row],[Poids Poul]],0))</f>
        <v>#REF!</v>
      </c>
      <c r="H168" s="3" t="e">
        <f>SUMIFS(#REF!,#REF!,Tableau33[[#This Row],[Date]],#REF!,$F$4)</f>
        <v>#REF!</v>
      </c>
      <c r="I168" s="10" t="e">
        <f>SUMIFS(#REF!,#REF!,Tableau33[[#This Row],[Date]],#REF!,$F$4)</f>
        <v>#REF!</v>
      </c>
      <c r="J168" s="11" t="e">
        <f>IF(Tableau33[[#This Row],[T.2]]=0,"",ROUND(Tableau33[[#This Row],[T.2]]/Tableau33[[#This Row],[Poids Abats]],0))</f>
        <v>#REF!</v>
      </c>
      <c r="K168" s="3" t="e">
        <f>SUMIFS(#REF!,#REF!,Tableau33[[#This Row],[Date]],#REF!,$F$4)</f>
        <v>#REF!</v>
      </c>
      <c r="L168" s="12" t="e">
        <f>SUM(Tableau33[[#This Row],[T.1]],Tableau33[[#This Row],[T.2]])</f>
        <v>#REF!</v>
      </c>
      <c r="M168" s="11" t="e">
        <f>IF(SUMIFS(Tableau33[Somme],Tableau33[Date],"&lt;="&amp;Tableau33[[#This Row],[Date]])&lt;=$L$6,"Réglé",$L$6-SUMIFS(Tableau33[Somme],Tableau33[Date],"&lt;="&amp;Tableau33[[#This Row],[Date]]))</f>
        <v>#REF!</v>
      </c>
      <c r="N168" s="16" t="e">
        <f>SUMIFS(Tableau33[Somme],Tableau33[Date],"&lt;="&amp;Tableau33[[#This Row],[Date]])</f>
        <v>#REF!</v>
      </c>
    </row>
    <row r="169" spans="2:14" ht="21" customHeight="1" x14ac:dyDescent="0.2">
      <c r="B169" s="15">
        <f>Tableau33[[#This Row],[Date]]</f>
        <v>42437</v>
      </c>
      <c r="C169" s="17">
        <v>42437</v>
      </c>
      <c r="D169" s="24" t="e">
        <f>IF(OR(Tableau33[[#This Row],[Poids Poul]]=0,Tableau33[[#This Row],[Nb Poul]]=0),"",Tableau33[[#This Row],[Poids Poul]]/Tableau33[[#This Row],[Nb Poul]])</f>
        <v>#REF!</v>
      </c>
      <c r="E169" s="9" t="e">
        <f>SUMIFS(#REF!,#REF!,$E$4,#REF!,$F$4)</f>
        <v>#REF!</v>
      </c>
      <c r="F169" s="10" t="e">
        <f>SUMIFS(#REF!,#REF!,Tableau33[[#This Row],[Date]],#REF!,$F$4)</f>
        <v>#REF!</v>
      </c>
      <c r="G169" s="11" t="e">
        <f>IF(Tableau33[[#This Row],[T.1]]=0,"",ROUND(Tableau33[[#This Row],[T.1]]/Tableau33[[#This Row],[Poids Poul]],0))</f>
        <v>#REF!</v>
      </c>
      <c r="H169" s="3" t="e">
        <f>SUMIFS(#REF!,#REF!,Tableau33[[#This Row],[Date]],#REF!,$F$4)</f>
        <v>#REF!</v>
      </c>
      <c r="I169" s="10" t="e">
        <f>SUMIFS(#REF!,#REF!,Tableau33[[#This Row],[Date]],#REF!,$F$4)</f>
        <v>#REF!</v>
      </c>
      <c r="J169" s="11" t="e">
        <f>IF(Tableau33[[#This Row],[T.2]]=0,"",ROUND(Tableau33[[#This Row],[T.2]]/Tableau33[[#This Row],[Poids Abats]],0))</f>
        <v>#REF!</v>
      </c>
      <c r="K169" s="3" t="e">
        <f>SUMIFS(#REF!,#REF!,Tableau33[[#This Row],[Date]],#REF!,$F$4)</f>
        <v>#REF!</v>
      </c>
      <c r="L169" s="12" t="e">
        <f>SUM(Tableau33[[#This Row],[T.1]],Tableau33[[#This Row],[T.2]])</f>
        <v>#REF!</v>
      </c>
      <c r="M169" s="11" t="e">
        <f>IF(SUMIFS(Tableau33[Somme],Tableau33[Date],"&lt;="&amp;Tableau33[[#This Row],[Date]])&lt;=$L$6,"Réglé",$L$6-SUMIFS(Tableau33[Somme],Tableau33[Date],"&lt;="&amp;Tableau33[[#This Row],[Date]]))</f>
        <v>#REF!</v>
      </c>
      <c r="N169" s="16" t="e">
        <f>SUMIFS(Tableau33[Somme],Tableau33[Date],"&lt;="&amp;Tableau33[[#This Row],[Date]])</f>
        <v>#REF!</v>
      </c>
    </row>
    <row r="170" spans="2:14" ht="21" customHeight="1" x14ac:dyDescent="0.2">
      <c r="B170" s="15">
        <f>Tableau33[[#This Row],[Date]]</f>
        <v>42438</v>
      </c>
      <c r="C170" s="17">
        <v>42438</v>
      </c>
      <c r="D170" s="24" t="e">
        <f>IF(OR(Tableau33[[#This Row],[Poids Poul]]=0,Tableau33[[#This Row],[Nb Poul]]=0),"",Tableau33[[#This Row],[Poids Poul]]/Tableau33[[#This Row],[Nb Poul]])</f>
        <v>#REF!</v>
      </c>
      <c r="E170" s="9" t="e">
        <f>SUMIFS(#REF!,#REF!,$E$4,#REF!,$F$4)</f>
        <v>#REF!</v>
      </c>
      <c r="F170" s="10" t="e">
        <f>SUMIFS(#REF!,#REF!,Tableau33[[#This Row],[Date]],#REF!,$F$4)</f>
        <v>#REF!</v>
      </c>
      <c r="G170" s="11" t="e">
        <f>IF(Tableau33[[#This Row],[T.1]]=0,"",ROUND(Tableau33[[#This Row],[T.1]]/Tableau33[[#This Row],[Poids Poul]],0))</f>
        <v>#REF!</v>
      </c>
      <c r="H170" s="3" t="e">
        <f>SUMIFS(#REF!,#REF!,Tableau33[[#This Row],[Date]],#REF!,$F$4)</f>
        <v>#REF!</v>
      </c>
      <c r="I170" s="10" t="e">
        <f>SUMIFS(#REF!,#REF!,Tableau33[[#This Row],[Date]],#REF!,$F$4)</f>
        <v>#REF!</v>
      </c>
      <c r="J170" s="11" t="e">
        <f>IF(Tableau33[[#This Row],[T.2]]=0,"",ROUND(Tableau33[[#This Row],[T.2]]/Tableau33[[#This Row],[Poids Abats]],0))</f>
        <v>#REF!</v>
      </c>
      <c r="K170" s="3" t="e">
        <f>SUMIFS(#REF!,#REF!,Tableau33[[#This Row],[Date]],#REF!,$F$4)</f>
        <v>#REF!</v>
      </c>
      <c r="L170" s="12" t="e">
        <f>SUM(Tableau33[[#This Row],[T.1]],Tableau33[[#This Row],[T.2]])</f>
        <v>#REF!</v>
      </c>
      <c r="M170" s="11" t="e">
        <f>IF(SUMIFS(Tableau33[Somme],Tableau33[Date],"&lt;="&amp;Tableau33[[#This Row],[Date]])&lt;=$L$6,"Réglé",$L$6-SUMIFS(Tableau33[Somme],Tableau33[Date],"&lt;="&amp;Tableau33[[#This Row],[Date]]))</f>
        <v>#REF!</v>
      </c>
      <c r="N170" s="16" t="e">
        <f>SUMIFS(Tableau33[Somme],Tableau33[Date],"&lt;="&amp;Tableau33[[#This Row],[Date]])</f>
        <v>#REF!</v>
      </c>
    </row>
    <row r="171" spans="2:14" ht="21" customHeight="1" x14ac:dyDescent="0.2">
      <c r="B171" s="15">
        <f>Tableau33[[#This Row],[Date]]</f>
        <v>42439</v>
      </c>
      <c r="C171" s="17">
        <v>42439</v>
      </c>
      <c r="D171" s="24" t="e">
        <f>IF(OR(Tableau33[[#This Row],[Poids Poul]]=0,Tableau33[[#This Row],[Nb Poul]]=0),"",Tableau33[[#This Row],[Poids Poul]]/Tableau33[[#This Row],[Nb Poul]])</f>
        <v>#REF!</v>
      </c>
      <c r="E171" s="9" t="e">
        <f>SUMIFS(#REF!,#REF!,$E$4,#REF!,$F$4)</f>
        <v>#REF!</v>
      </c>
      <c r="F171" s="10" t="e">
        <f>SUMIFS(#REF!,#REF!,Tableau33[[#This Row],[Date]],#REF!,$F$4)</f>
        <v>#REF!</v>
      </c>
      <c r="G171" s="11" t="e">
        <f>IF(Tableau33[[#This Row],[T.1]]=0,"",ROUND(Tableau33[[#This Row],[T.1]]/Tableau33[[#This Row],[Poids Poul]],0))</f>
        <v>#REF!</v>
      </c>
      <c r="H171" s="3" t="e">
        <f>SUMIFS(#REF!,#REF!,Tableau33[[#This Row],[Date]],#REF!,$F$4)</f>
        <v>#REF!</v>
      </c>
      <c r="I171" s="10" t="e">
        <f>SUMIFS(#REF!,#REF!,Tableau33[[#This Row],[Date]],#REF!,$F$4)</f>
        <v>#REF!</v>
      </c>
      <c r="J171" s="11" t="e">
        <f>IF(Tableau33[[#This Row],[T.2]]=0,"",ROUND(Tableau33[[#This Row],[T.2]]/Tableau33[[#This Row],[Poids Abats]],0))</f>
        <v>#REF!</v>
      </c>
      <c r="K171" s="3" t="e">
        <f>SUMIFS(#REF!,#REF!,Tableau33[[#This Row],[Date]],#REF!,$F$4)</f>
        <v>#REF!</v>
      </c>
      <c r="L171" s="12" t="e">
        <f>SUM(Tableau33[[#This Row],[T.1]],Tableau33[[#This Row],[T.2]])</f>
        <v>#REF!</v>
      </c>
      <c r="M171" s="11" t="e">
        <f>IF(SUMIFS(Tableau33[Somme],Tableau33[Date],"&lt;="&amp;Tableau33[[#This Row],[Date]])&lt;=$L$6,"Réglé",$L$6-SUMIFS(Tableau33[Somme],Tableau33[Date],"&lt;="&amp;Tableau33[[#This Row],[Date]]))</f>
        <v>#REF!</v>
      </c>
      <c r="N171" s="16" t="e">
        <f>SUMIFS(Tableau33[Somme],Tableau33[Date],"&lt;="&amp;Tableau33[[#This Row],[Date]])</f>
        <v>#REF!</v>
      </c>
    </row>
    <row r="172" spans="2:14" ht="21" customHeight="1" x14ac:dyDescent="0.2">
      <c r="B172" s="15">
        <f>Tableau33[[#This Row],[Date]]</f>
        <v>42440</v>
      </c>
      <c r="C172" s="17">
        <v>42440</v>
      </c>
      <c r="D172" s="24" t="e">
        <f>IF(OR(Tableau33[[#This Row],[Poids Poul]]=0,Tableau33[[#This Row],[Nb Poul]]=0),"",Tableau33[[#This Row],[Poids Poul]]/Tableau33[[#This Row],[Nb Poul]])</f>
        <v>#REF!</v>
      </c>
      <c r="E172" s="9" t="e">
        <f>SUMIFS(#REF!,#REF!,$E$4,#REF!,$F$4)</f>
        <v>#REF!</v>
      </c>
      <c r="F172" s="10" t="e">
        <f>SUMIFS(#REF!,#REF!,Tableau33[[#This Row],[Date]],#REF!,$F$4)</f>
        <v>#REF!</v>
      </c>
      <c r="G172" s="11" t="e">
        <f>IF(Tableau33[[#This Row],[T.1]]=0,"",ROUND(Tableau33[[#This Row],[T.1]]/Tableau33[[#This Row],[Poids Poul]],0))</f>
        <v>#REF!</v>
      </c>
      <c r="H172" s="3" t="e">
        <f>SUMIFS(#REF!,#REF!,Tableau33[[#This Row],[Date]],#REF!,$F$4)</f>
        <v>#REF!</v>
      </c>
      <c r="I172" s="10" t="e">
        <f>SUMIFS(#REF!,#REF!,Tableau33[[#This Row],[Date]],#REF!,$F$4)</f>
        <v>#REF!</v>
      </c>
      <c r="J172" s="11" t="e">
        <f>IF(Tableau33[[#This Row],[T.2]]=0,"",ROUND(Tableau33[[#This Row],[T.2]]/Tableau33[[#This Row],[Poids Abats]],0))</f>
        <v>#REF!</v>
      </c>
      <c r="K172" s="3" t="e">
        <f>SUMIFS(#REF!,#REF!,Tableau33[[#This Row],[Date]],#REF!,$F$4)</f>
        <v>#REF!</v>
      </c>
      <c r="L172" s="12" t="e">
        <f>SUM(Tableau33[[#This Row],[T.1]],Tableau33[[#This Row],[T.2]])</f>
        <v>#REF!</v>
      </c>
      <c r="M172" s="11" t="e">
        <f>IF(SUMIFS(Tableau33[Somme],Tableau33[Date],"&lt;="&amp;Tableau33[[#This Row],[Date]])&lt;=$L$6,"Réglé",$L$6-SUMIFS(Tableau33[Somme],Tableau33[Date],"&lt;="&amp;Tableau33[[#This Row],[Date]]))</f>
        <v>#REF!</v>
      </c>
      <c r="N172" s="16" t="e">
        <f>SUMIFS(Tableau33[Somme],Tableau33[Date],"&lt;="&amp;Tableau33[[#This Row],[Date]])</f>
        <v>#REF!</v>
      </c>
    </row>
    <row r="173" spans="2:14" ht="21" customHeight="1" x14ac:dyDescent="0.2">
      <c r="B173" s="15">
        <f>Tableau33[[#This Row],[Date]]</f>
        <v>42441</v>
      </c>
      <c r="C173" s="17">
        <v>42441</v>
      </c>
      <c r="D173" s="24" t="e">
        <f>IF(OR(Tableau33[[#This Row],[Poids Poul]]=0,Tableau33[[#This Row],[Nb Poul]]=0),"",Tableau33[[#This Row],[Poids Poul]]/Tableau33[[#This Row],[Nb Poul]])</f>
        <v>#REF!</v>
      </c>
      <c r="E173" s="9" t="e">
        <f>SUMIFS(#REF!,#REF!,$E$4,#REF!,$F$4)</f>
        <v>#REF!</v>
      </c>
      <c r="F173" s="10" t="e">
        <f>SUMIFS(#REF!,#REF!,Tableau33[[#This Row],[Date]],#REF!,$F$4)</f>
        <v>#REF!</v>
      </c>
      <c r="G173" s="11" t="e">
        <f>IF(Tableau33[[#This Row],[T.1]]=0,"",ROUND(Tableau33[[#This Row],[T.1]]/Tableau33[[#This Row],[Poids Poul]],0))</f>
        <v>#REF!</v>
      </c>
      <c r="H173" s="3" t="e">
        <f>SUMIFS(#REF!,#REF!,Tableau33[[#This Row],[Date]],#REF!,$F$4)</f>
        <v>#REF!</v>
      </c>
      <c r="I173" s="10" t="e">
        <f>SUMIFS(#REF!,#REF!,Tableau33[[#This Row],[Date]],#REF!,$F$4)</f>
        <v>#REF!</v>
      </c>
      <c r="J173" s="11" t="e">
        <f>IF(Tableau33[[#This Row],[T.2]]=0,"",ROUND(Tableau33[[#This Row],[T.2]]/Tableau33[[#This Row],[Poids Abats]],0))</f>
        <v>#REF!</v>
      </c>
      <c r="K173" s="3" t="e">
        <f>SUMIFS(#REF!,#REF!,Tableau33[[#This Row],[Date]],#REF!,$F$4)</f>
        <v>#REF!</v>
      </c>
      <c r="L173" s="12" t="e">
        <f>SUM(Tableau33[[#This Row],[T.1]],Tableau33[[#This Row],[T.2]])</f>
        <v>#REF!</v>
      </c>
      <c r="M173" s="11" t="e">
        <f>IF(SUMIFS(Tableau33[Somme],Tableau33[Date],"&lt;="&amp;Tableau33[[#This Row],[Date]])&lt;=$L$6,"Réglé",$L$6-SUMIFS(Tableau33[Somme],Tableau33[Date],"&lt;="&amp;Tableau33[[#This Row],[Date]]))</f>
        <v>#REF!</v>
      </c>
      <c r="N173" s="16" t="e">
        <f>SUMIFS(Tableau33[Somme],Tableau33[Date],"&lt;="&amp;Tableau33[[#This Row],[Date]])</f>
        <v>#REF!</v>
      </c>
    </row>
    <row r="174" spans="2:14" ht="21" customHeight="1" x14ac:dyDescent="0.2">
      <c r="B174" s="15">
        <f>Tableau33[[#This Row],[Date]]</f>
        <v>42442</v>
      </c>
      <c r="C174" s="17">
        <v>42442</v>
      </c>
      <c r="D174" s="24" t="e">
        <f>IF(OR(Tableau33[[#This Row],[Poids Poul]]=0,Tableau33[[#This Row],[Nb Poul]]=0),"",Tableau33[[#This Row],[Poids Poul]]/Tableau33[[#This Row],[Nb Poul]])</f>
        <v>#REF!</v>
      </c>
      <c r="E174" s="9" t="e">
        <f>SUMIFS(#REF!,#REF!,$E$4,#REF!,$F$4)</f>
        <v>#REF!</v>
      </c>
      <c r="F174" s="10" t="e">
        <f>SUMIFS(#REF!,#REF!,Tableau33[[#This Row],[Date]],#REF!,$F$4)</f>
        <v>#REF!</v>
      </c>
      <c r="G174" s="11" t="e">
        <f>IF(Tableau33[[#This Row],[T.1]]=0,"",ROUND(Tableau33[[#This Row],[T.1]]/Tableau33[[#This Row],[Poids Poul]],0))</f>
        <v>#REF!</v>
      </c>
      <c r="H174" s="3" t="e">
        <f>SUMIFS(#REF!,#REF!,Tableau33[[#This Row],[Date]],#REF!,$F$4)</f>
        <v>#REF!</v>
      </c>
      <c r="I174" s="10" t="e">
        <f>SUMIFS(#REF!,#REF!,Tableau33[[#This Row],[Date]],#REF!,$F$4)</f>
        <v>#REF!</v>
      </c>
      <c r="J174" s="11" t="e">
        <f>IF(Tableau33[[#This Row],[T.2]]=0,"",ROUND(Tableau33[[#This Row],[T.2]]/Tableau33[[#This Row],[Poids Abats]],0))</f>
        <v>#REF!</v>
      </c>
      <c r="K174" s="3" t="e">
        <f>SUMIFS(#REF!,#REF!,Tableau33[[#This Row],[Date]],#REF!,$F$4)</f>
        <v>#REF!</v>
      </c>
      <c r="L174" s="12" t="e">
        <f>SUM(Tableau33[[#This Row],[T.1]],Tableau33[[#This Row],[T.2]])</f>
        <v>#REF!</v>
      </c>
      <c r="M174" s="11" t="e">
        <f>IF(SUMIFS(Tableau33[Somme],Tableau33[Date],"&lt;="&amp;Tableau33[[#This Row],[Date]])&lt;=$L$6,"Réglé",$L$6-SUMIFS(Tableau33[Somme],Tableau33[Date],"&lt;="&amp;Tableau33[[#This Row],[Date]]))</f>
        <v>#REF!</v>
      </c>
      <c r="N174" s="16" t="e">
        <f>SUMIFS(Tableau33[Somme],Tableau33[Date],"&lt;="&amp;Tableau33[[#This Row],[Date]])</f>
        <v>#REF!</v>
      </c>
    </row>
    <row r="175" spans="2:14" ht="21" customHeight="1" x14ac:dyDescent="0.2">
      <c r="B175" s="15">
        <f>Tableau33[[#This Row],[Date]]</f>
        <v>42443</v>
      </c>
      <c r="C175" s="17">
        <v>42443</v>
      </c>
      <c r="D175" s="24" t="e">
        <f>IF(OR(Tableau33[[#This Row],[Poids Poul]]=0,Tableau33[[#This Row],[Nb Poul]]=0),"",Tableau33[[#This Row],[Poids Poul]]/Tableau33[[#This Row],[Nb Poul]])</f>
        <v>#REF!</v>
      </c>
      <c r="E175" s="9" t="e">
        <f>SUMIFS(#REF!,#REF!,$E$4,#REF!,$F$4)</f>
        <v>#REF!</v>
      </c>
      <c r="F175" s="10" t="e">
        <f>SUMIFS(#REF!,#REF!,Tableau33[[#This Row],[Date]],#REF!,$F$4)</f>
        <v>#REF!</v>
      </c>
      <c r="G175" s="11" t="e">
        <f>IF(Tableau33[[#This Row],[T.1]]=0,"",ROUND(Tableau33[[#This Row],[T.1]]/Tableau33[[#This Row],[Poids Poul]],0))</f>
        <v>#REF!</v>
      </c>
      <c r="H175" s="3" t="e">
        <f>SUMIFS(#REF!,#REF!,Tableau33[[#This Row],[Date]],#REF!,$F$4)</f>
        <v>#REF!</v>
      </c>
      <c r="I175" s="10" t="e">
        <f>SUMIFS(#REF!,#REF!,Tableau33[[#This Row],[Date]],#REF!,$F$4)</f>
        <v>#REF!</v>
      </c>
      <c r="J175" s="11" t="e">
        <f>IF(Tableau33[[#This Row],[T.2]]=0,"",ROUND(Tableau33[[#This Row],[T.2]]/Tableau33[[#This Row],[Poids Abats]],0))</f>
        <v>#REF!</v>
      </c>
      <c r="K175" s="3" t="e">
        <f>SUMIFS(#REF!,#REF!,Tableau33[[#This Row],[Date]],#REF!,$F$4)</f>
        <v>#REF!</v>
      </c>
      <c r="L175" s="12" t="e">
        <f>SUM(Tableau33[[#This Row],[T.1]],Tableau33[[#This Row],[T.2]])</f>
        <v>#REF!</v>
      </c>
      <c r="M175" s="11" t="e">
        <f>IF(SUMIFS(Tableau33[Somme],Tableau33[Date],"&lt;="&amp;Tableau33[[#This Row],[Date]])&lt;=$L$6,"Réglé",$L$6-SUMIFS(Tableau33[Somme],Tableau33[Date],"&lt;="&amp;Tableau33[[#This Row],[Date]]))</f>
        <v>#REF!</v>
      </c>
      <c r="N175" s="16" t="e">
        <f>SUMIFS(Tableau33[Somme],Tableau33[Date],"&lt;="&amp;Tableau33[[#This Row],[Date]])</f>
        <v>#REF!</v>
      </c>
    </row>
    <row r="176" spans="2:14" ht="21" customHeight="1" x14ac:dyDescent="0.2">
      <c r="B176" s="15">
        <f>Tableau33[[#This Row],[Date]]</f>
        <v>42444</v>
      </c>
      <c r="C176" s="17">
        <v>42444</v>
      </c>
      <c r="D176" s="24" t="e">
        <f>IF(OR(Tableau33[[#This Row],[Poids Poul]]=0,Tableau33[[#This Row],[Nb Poul]]=0),"",Tableau33[[#This Row],[Poids Poul]]/Tableau33[[#This Row],[Nb Poul]])</f>
        <v>#REF!</v>
      </c>
      <c r="E176" s="9" t="e">
        <f>SUMIFS(#REF!,#REF!,$E$4,#REF!,$F$4)</f>
        <v>#REF!</v>
      </c>
      <c r="F176" s="10" t="e">
        <f>SUMIFS(#REF!,#REF!,Tableau33[[#This Row],[Date]],#REF!,$F$4)</f>
        <v>#REF!</v>
      </c>
      <c r="G176" s="11" t="e">
        <f>IF(Tableau33[[#This Row],[T.1]]=0,"",ROUND(Tableau33[[#This Row],[T.1]]/Tableau33[[#This Row],[Poids Poul]],0))</f>
        <v>#REF!</v>
      </c>
      <c r="H176" s="3" t="e">
        <f>SUMIFS(#REF!,#REF!,Tableau33[[#This Row],[Date]],#REF!,$F$4)</f>
        <v>#REF!</v>
      </c>
      <c r="I176" s="10" t="e">
        <f>SUMIFS(#REF!,#REF!,Tableau33[[#This Row],[Date]],#REF!,$F$4)</f>
        <v>#REF!</v>
      </c>
      <c r="J176" s="11" t="e">
        <f>IF(Tableau33[[#This Row],[T.2]]=0,"",ROUND(Tableau33[[#This Row],[T.2]]/Tableau33[[#This Row],[Poids Abats]],0))</f>
        <v>#REF!</v>
      </c>
      <c r="K176" s="3" t="e">
        <f>SUMIFS(#REF!,#REF!,Tableau33[[#This Row],[Date]],#REF!,$F$4)</f>
        <v>#REF!</v>
      </c>
      <c r="L176" s="12" t="e">
        <f>SUM(Tableau33[[#This Row],[T.1]],Tableau33[[#This Row],[T.2]])</f>
        <v>#REF!</v>
      </c>
      <c r="M176" s="11" t="e">
        <f>IF(SUMIFS(Tableau33[Somme],Tableau33[Date],"&lt;="&amp;Tableau33[[#This Row],[Date]])&lt;=$L$6,"Réglé",$L$6-SUMIFS(Tableau33[Somme],Tableau33[Date],"&lt;="&amp;Tableau33[[#This Row],[Date]]))</f>
        <v>#REF!</v>
      </c>
      <c r="N176" s="16" t="e">
        <f>SUMIFS(Tableau33[Somme],Tableau33[Date],"&lt;="&amp;Tableau33[[#This Row],[Date]])</f>
        <v>#REF!</v>
      </c>
    </row>
    <row r="177" spans="2:14" ht="21" customHeight="1" x14ac:dyDescent="0.2">
      <c r="B177" s="15">
        <f>Tableau33[[#This Row],[Date]]</f>
        <v>42445</v>
      </c>
      <c r="C177" s="17">
        <v>42445</v>
      </c>
      <c r="D177" s="24" t="e">
        <f>IF(OR(Tableau33[[#This Row],[Poids Poul]]=0,Tableau33[[#This Row],[Nb Poul]]=0),"",Tableau33[[#This Row],[Poids Poul]]/Tableau33[[#This Row],[Nb Poul]])</f>
        <v>#REF!</v>
      </c>
      <c r="E177" s="9" t="e">
        <f>SUMIFS(#REF!,#REF!,$E$4,#REF!,$F$4)</f>
        <v>#REF!</v>
      </c>
      <c r="F177" s="10" t="e">
        <f>SUMIFS(#REF!,#REF!,Tableau33[[#This Row],[Date]],#REF!,$F$4)</f>
        <v>#REF!</v>
      </c>
      <c r="G177" s="11" t="e">
        <f>IF(Tableau33[[#This Row],[T.1]]=0,"",ROUND(Tableau33[[#This Row],[T.1]]/Tableau33[[#This Row],[Poids Poul]],0))</f>
        <v>#REF!</v>
      </c>
      <c r="H177" s="3" t="e">
        <f>SUMIFS(#REF!,#REF!,Tableau33[[#This Row],[Date]],#REF!,$F$4)</f>
        <v>#REF!</v>
      </c>
      <c r="I177" s="10" t="e">
        <f>SUMIFS(#REF!,#REF!,Tableau33[[#This Row],[Date]],#REF!,$F$4)</f>
        <v>#REF!</v>
      </c>
      <c r="J177" s="11" t="e">
        <f>IF(Tableau33[[#This Row],[T.2]]=0,"",ROUND(Tableau33[[#This Row],[T.2]]/Tableau33[[#This Row],[Poids Abats]],0))</f>
        <v>#REF!</v>
      </c>
      <c r="K177" s="3" t="e">
        <f>SUMIFS(#REF!,#REF!,Tableau33[[#This Row],[Date]],#REF!,$F$4)</f>
        <v>#REF!</v>
      </c>
      <c r="L177" s="12" t="e">
        <f>SUM(Tableau33[[#This Row],[T.1]],Tableau33[[#This Row],[T.2]])</f>
        <v>#REF!</v>
      </c>
      <c r="M177" s="11" t="e">
        <f>IF(SUMIFS(Tableau33[Somme],Tableau33[Date],"&lt;="&amp;Tableau33[[#This Row],[Date]])&lt;=$L$6,"Réglé",$L$6-SUMIFS(Tableau33[Somme],Tableau33[Date],"&lt;="&amp;Tableau33[[#This Row],[Date]]))</f>
        <v>#REF!</v>
      </c>
      <c r="N177" s="16" t="e">
        <f>SUMIFS(Tableau33[Somme],Tableau33[Date],"&lt;="&amp;Tableau33[[#This Row],[Date]])</f>
        <v>#REF!</v>
      </c>
    </row>
    <row r="178" spans="2:14" ht="21" customHeight="1" x14ac:dyDescent="0.2">
      <c r="B178" s="15">
        <f>Tableau33[[#This Row],[Date]]</f>
        <v>42446</v>
      </c>
      <c r="C178" s="17">
        <v>42446</v>
      </c>
      <c r="D178" s="24" t="e">
        <f>IF(OR(Tableau33[[#This Row],[Poids Poul]]=0,Tableau33[[#This Row],[Nb Poul]]=0),"",Tableau33[[#This Row],[Poids Poul]]/Tableau33[[#This Row],[Nb Poul]])</f>
        <v>#REF!</v>
      </c>
      <c r="E178" s="9" t="e">
        <f>SUMIFS(#REF!,#REF!,$E$4,#REF!,$F$4)</f>
        <v>#REF!</v>
      </c>
      <c r="F178" s="10" t="e">
        <f>SUMIFS(#REF!,#REF!,Tableau33[[#This Row],[Date]],#REF!,$F$4)</f>
        <v>#REF!</v>
      </c>
      <c r="G178" s="11" t="e">
        <f>IF(Tableau33[[#This Row],[T.1]]=0,"",ROUND(Tableau33[[#This Row],[T.1]]/Tableau33[[#This Row],[Poids Poul]],0))</f>
        <v>#REF!</v>
      </c>
      <c r="H178" s="3" t="e">
        <f>SUMIFS(#REF!,#REF!,Tableau33[[#This Row],[Date]],#REF!,$F$4)</f>
        <v>#REF!</v>
      </c>
      <c r="I178" s="10" t="e">
        <f>SUMIFS(#REF!,#REF!,Tableau33[[#This Row],[Date]],#REF!,$F$4)</f>
        <v>#REF!</v>
      </c>
      <c r="J178" s="11" t="e">
        <f>IF(Tableau33[[#This Row],[T.2]]=0,"",ROUND(Tableau33[[#This Row],[T.2]]/Tableau33[[#This Row],[Poids Abats]],0))</f>
        <v>#REF!</v>
      </c>
      <c r="K178" s="3" t="e">
        <f>SUMIFS(#REF!,#REF!,Tableau33[[#This Row],[Date]],#REF!,$F$4)</f>
        <v>#REF!</v>
      </c>
      <c r="L178" s="12" t="e">
        <f>SUM(Tableau33[[#This Row],[T.1]],Tableau33[[#This Row],[T.2]])</f>
        <v>#REF!</v>
      </c>
      <c r="M178" s="11" t="e">
        <f>IF(SUMIFS(Tableau33[Somme],Tableau33[Date],"&lt;="&amp;Tableau33[[#This Row],[Date]])&lt;=$L$6,"Réglé",$L$6-SUMIFS(Tableau33[Somme],Tableau33[Date],"&lt;="&amp;Tableau33[[#This Row],[Date]]))</f>
        <v>#REF!</v>
      </c>
      <c r="N178" s="16" t="e">
        <f>SUMIFS(Tableau33[Somme],Tableau33[Date],"&lt;="&amp;Tableau33[[#This Row],[Date]])</f>
        <v>#REF!</v>
      </c>
    </row>
    <row r="179" spans="2:14" ht="21" customHeight="1" x14ac:dyDescent="0.2">
      <c r="B179" s="15">
        <f>Tableau33[[#This Row],[Date]]</f>
        <v>42447</v>
      </c>
      <c r="C179" s="17">
        <v>42447</v>
      </c>
      <c r="D179" s="24" t="e">
        <f>IF(OR(Tableau33[[#This Row],[Poids Poul]]=0,Tableau33[[#This Row],[Nb Poul]]=0),"",Tableau33[[#This Row],[Poids Poul]]/Tableau33[[#This Row],[Nb Poul]])</f>
        <v>#REF!</v>
      </c>
      <c r="E179" s="9" t="e">
        <f>SUMIFS(#REF!,#REF!,$E$4,#REF!,$F$4)</f>
        <v>#REF!</v>
      </c>
      <c r="F179" s="10" t="e">
        <f>SUMIFS(#REF!,#REF!,Tableau33[[#This Row],[Date]],#REF!,$F$4)</f>
        <v>#REF!</v>
      </c>
      <c r="G179" s="11" t="e">
        <f>IF(Tableau33[[#This Row],[T.1]]=0,"",ROUND(Tableau33[[#This Row],[T.1]]/Tableau33[[#This Row],[Poids Poul]],0))</f>
        <v>#REF!</v>
      </c>
      <c r="H179" s="3" t="e">
        <f>SUMIFS(#REF!,#REF!,Tableau33[[#This Row],[Date]],#REF!,$F$4)</f>
        <v>#REF!</v>
      </c>
      <c r="I179" s="10" t="e">
        <f>SUMIFS(#REF!,#REF!,Tableau33[[#This Row],[Date]],#REF!,$F$4)</f>
        <v>#REF!</v>
      </c>
      <c r="J179" s="11" t="e">
        <f>IF(Tableau33[[#This Row],[T.2]]=0,"",ROUND(Tableau33[[#This Row],[T.2]]/Tableau33[[#This Row],[Poids Abats]],0))</f>
        <v>#REF!</v>
      </c>
      <c r="K179" s="3" t="e">
        <f>SUMIFS(#REF!,#REF!,Tableau33[[#This Row],[Date]],#REF!,$F$4)</f>
        <v>#REF!</v>
      </c>
      <c r="L179" s="12" t="e">
        <f>SUM(Tableau33[[#This Row],[T.1]],Tableau33[[#This Row],[T.2]])</f>
        <v>#REF!</v>
      </c>
      <c r="M179" s="11" t="e">
        <f>IF(SUMIFS(Tableau33[Somme],Tableau33[Date],"&lt;="&amp;Tableau33[[#This Row],[Date]])&lt;=$L$6,"Réglé",$L$6-SUMIFS(Tableau33[Somme],Tableau33[Date],"&lt;="&amp;Tableau33[[#This Row],[Date]]))</f>
        <v>#REF!</v>
      </c>
      <c r="N179" s="16" t="e">
        <f>SUMIFS(Tableau33[Somme],Tableau33[Date],"&lt;="&amp;Tableau33[[#This Row],[Date]])</f>
        <v>#REF!</v>
      </c>
    </row>
    <row r="180" spans="2:14" ht="21" customHeight="1" x14ac:dyDescent="0.2">
      <c r="B180" s="15">
        <f>Tableau33[[#This Row],[Date]]</f>
        <v>42448</v>
      </c>
      <c r="C180" s="17">
        <v>42448</v>
      </c>
      <c r="D180" s="24" t="e">
        <f>IF(OR(Tableau33[[#This Row],[Poids Poul]]=0,Tableau33[[#This Row],[Nb Poul]]=0),"",Tableau33[[#This Row],[Poids Poul]]/Tableau33[[#This Row],[Nb Poul]])</f>
        <v>#REF!</v>
      </c>
      <c r="E180" s="9" t="e">
        <f>SUMIFS(#REF!,#REF!,$E$4,#REF!,$F$4)</f>
        <v>#REF!</v>
      </c>
      <c r="F180" s="10" t="e">
        <f>SUMIFS(#REF!,#REF!,Tableau33[[#This Row],[Date]],#REF!,$F$4)</f>
        <v>#REF!</v>
      </c>
      <c r="G180" s="11" t="e">
        <f>IF(Tableau33[[#This Row],[T.1]]=0,"",ROUND(Tableau33[[#This Row],[T.1]]/Tableau33[[#This Row],[Poids Poul]],0))</f>
        <v>#REF!</v>
      </c>
      <c r="H180" s="3" t="e">
        <f>SUMIFS(#REF!,#REF!,Tableau33[[#This Row],[Date]],#REF!,$F$4)</f>
        <v>#REF!</v>
      </c>
      <c r="I180" s="10" t="e">
        <f>SUMIFS(#REF!,#REF!,Tableau33[[#This Row],[Date]],#REF!,$F$4)</f>
        <v>#REF!</v>
      </c>
      <c r="J180" s="11" t="e">
        <f>IF(Tableau33[[#This Row],[T.2]]=0,"",ROUND(Tableau33[[#This Row],[T.2]]/Tableau33[[#This Row],[Poids Abats]],0))</f>
        <v>#REF!</v>
      </c>
      <c r="K180" s="3" t="e">
        <f>SUMIFS(#REF!,#REF!,Tableau33[[#This Row],[Date]],#REF!,$F$4)</f>
        <v>#REF!</v>
      </c>
      <c r="L180" s="12" t="e">
        <f>SUM(Tableau33[[#This Row],[T.1]],Tableau33[[#This Row],[T.2]])</f>
        <v>#REF!</v>
      </c>
      <c r="M180" s="11" t="e">
        <f>IF(SUMIFS(Tableau33[Somme],Tableau33[Date],"&lt;="&amp;Tableau33[[#This Row],[Date]])&lt;=$L$6,"Réglé",$L$6-SUMIFS(Tableau33[Somme],Tableau33[Date],"&lt;="&amp;Tableau33[[#This Row],[Date]]))</f>
        <v>#REF!</v>
      </c>
      <c r="N180" s="16" t="e">
        <f>SUMIFS(Tableau33[Somme],Tableau33[Date],"&lt;="&amp;Tableau33[[#This Row],[Date]])</f>
        <v>#REF!</v>
      </c>
    </row>
    <row r="181" spans="2:14" ht="21" customHeight="1" x14ac:dyDescent="0.2">
      <c r="B181" s="15">
        <f>Tableau33[[#This Row],[Date]]</f>
        <v>42449</v>
      </c>
      <c r="C181" s="17">
        <v>42449</v>
      </c>
      <c r="D181" s="24" t="e">
        <f>IF(OR(Tableau33[[#This Row],[Poids Poul]]=0,Tableau33[[#This Row],[Nb Poul]]=0),"",Tableau33[[#This Row],[Poids Poul]]/Tableau33[[#This Row],[Nb Poul]])</f>
        <v>#REF!</v>
      </c>
      <c r="E181" s="9" t="e">
        <f>SUMIFS(#REF!,#REF!,$E$4,#REF!,$F$4)</f>
        <v>#REF!</v>
      </c>
      <c r="F181" s="10" t="e">
        <f>SUMIFS(#REF!,#REF!,Tableau33[[#This Row],[Date]],#REF!,$F$4)</f>
        <v>#REF!</v>
      </c>
      <c r="G181" s="11" t="e">
        <f>IF(Tableau33[[#This Row],[T.1]]=0,"",ROUND(Tableau33[[#This Row],[T.1]]/Tableau33[[#This Row],[Poids Poul]],0))</f>
        <v>#REF!</v>
      </c>
      <c r="H181" s="3" t="e">
        <f>SUMIFS(#REF!,#REF!,Tableau33[[#This Row],[Date]],#REF!,$F$4)</f>
        <v>#REF!</v>
      </c>
      <c r="I181" s="10" t="e">
        <f>SUMIFS(#REF!,#REF!,Tableau33[[#This Row],[Date]],#REF!,$F$4)</f>
        <v>#REF!</v>
      </c>
      <c r="J181" s="11" t="e">
        <f>IF(Tableau33[[#This Row],[T.2]]=0,"",ROUND(Tableau33[[#This Row],[T.2]]/Tableau33[[#This Row],[Poids Abats]],0))</f>
        <v>#REF!</v>
      </c>
      <c r="K181" s="3" t="e">
        <f>SUMIFS(#REF!,#REF!,Tableau33[[#This Row],[Date]],#REF!,$F$4)</f>
        <v>#REF!</v>
      </c>
      <c r="L181" s="12" t="e">
        <f>SUM(Tableau33[[#This Row],[T.1]],Tableau33[[#This Row],[T.2]])</f>
        <v>#REF!</v>
      </c>
      <c r="M181" s="11" t="e">
        <f>IF(SUMIFS(Tableau33[Somme],Tableau33[Date],"&lt;="&amp;Tableau33[[#This Row],[Date]])&lt;=$L$6,"Réglé",$L$6-SUMIFS(Tableau33[Somme],Tableau33[Date],"&lt;="&amp;Tableau33[[#This Row],[Date]]))</f>
        <v>#REF!</v>
      </c>
      <c r="N181" s="16" t="e">
        <f>SUMIFS(Tableau33[Somme],Tableau33[Date],"&lt;="&amp;Tableau33[[#This Row],[Date]])</f>
        <v>#REF!</v>
      </c>
    </row>
    <row r="182" spans="2:14" ht="21" customHeight="1" x14ac:dyDescent="0.2">
      <c r="B182" s="15">
        <f>Tableau33[[#This Row],[Date]]</f>
        <v>42450</v>
      </c>
      <c r="C182" s="17">
        <v>42450</v>
      </c>
      <c r="D182" s="24" t="e">
        <f>IF(OR(Tableau33[[#This Row],[Poids Poul]]=0,Tableau33[[#This Row],[Nb Poul]]=0),"",Tableau33[[#This Row],[Poids Poul]]/Tableau33[[#This Row],[Nb Poul]])</f>
        <v>#REF!</v>
      </c>
      <c r="E182" s="9" t="e">
        <f>SUMIFS(#REF!,#REF!,$E$4,#REF!,$F$4)</f>
        <v>#REF!</v>
      </c>
      <c r="F182" s="10" t="e">
        <f>SUMIFS(#REF!,#REF!,Tableau33[[#This Row],[Date]],#REF!,$F$4)</f>
        <v>#REF!</v>
      </c>
      <c r="G182" s="11" t="e">
        <f>IF(Tableau33[[#This Row],[T.1]]=0,"",ROUND(Tableau33[[#This Row],[T.1]]/Tableau33[[#This Row],[Poids Poul]],0))</f>
        <v>#REF!</v>
      </c>
      <c r="H182" s="3" t="e">
        <f>SUMIFS(#REF!,#REF!,Tableau33[[#This Row],[Date]],#REF!,$F$4)</f>
        <v>#REF!</v>
      </c>
      <c r="I182" s="10" t="e">
        <f>SUMIFS(#REF!,#REF!,Tableau33[[#This Row],[Date]],#REF!,$F$4)</f>
        <v>#REF!</v>
      </c>
      <c r="J182" s="11" t="e">
        <f>IF(Tableau33[[#This Row],[T.2]]=0,"",ROUND(Tableau33[[#This Row],[T.2]]/Tableau33[[#This Row],[Poids Abats]],0))</f>
        <v>#REF!</v>
      </c>
      <c r="K182" s="3" t="e">
        <f>SUMIFS(#REF!,#REF!,Tableau33[[#This Row],[Date]],#REF!,$F$4)</f>
        <v>#REF!</v>
      </c>
      <c r="L182" s="12" t="e">
        <f>SUM(Tableau33[[#This Row],[T.1]],Tableau33[[#This Row],[T.2]])</f>
        <v>#REF!</v>
      </c>
      <c r="M182" s="11" t="e">
        <f>IF(SUMIFS(Tableau33[Somme],Tableau33[Date],"&lt;="&amp;Tableau33[[#This Row],[Date]])&lt;=$L$6,"Réglé",$L$6-SUMIFS(Tableau33[Somme],Tableau33[Date],"&lt;="&amp;Tableau33[[#This Row],[Date]]))</f>
        <v>#REF!</v>
      </c>
      <c r="N182" s="16" t="e">
        <f>SUMIFS(Tableau33[Somme],Tableau33[Date],"&lt;="&amp;Tableau33[[#This Row],[Date]])</f>
        <v>#REF!</v>
      </c>
    </row>
    <row r="183" spans="2:14" ht="21" customHeight="1" x14ac:dyDescent="0.2">
      <c r="B183" s="15">
        <f>Tableau33[[#This Row],[Date]]</f>
        <v>42451</v>
      </c>
      <c r="C183" s="17">
        <v>42451</v>
      </c>
      <c r="D183" s="24" t="e">
        <f>IF(OR(Tableau33[[#This Row],[Poids Poul]]=0,Tableau33[[#This Row],[Nb Poul]]=0),"",Tableau33[[#This Row],[Poids Poul]]/Tableau33[[#This Row],[Nb Poul]])</f>
        <v>#REF!</v>
      </c>
      <c r="E183" s="9" t="e">
        <f>SUMIFS(#REF!,#REF!,$E$4,#REF!,$F$4)</f>
        <v>#REF!</v>
      </c>
      <c r="F183" s="10" t="e">
        <f>SUMIFS(#REF!,#REF!,Tableau33[[#This Row],[Date]],#REF!,$F$4)</f>
        <v>#REF!</v>
      </c>
      <c r="G183" s="11" t="e">
        <f>IF(Tableau33[[#This Row],[T.1]]=0,"",ROUND(Tableau33[[#This Row],[T.1]]/Tableau33[[#This Row],[Poids Poul]],0))</f>
        <v>#REF!</v>
      </c>
      <c r="H183" s="3" t="e">
        <f>SUMIFS(#REF!,#REF!,Tableau33[[#This Row],[Date]],#REF!,$F$4)</f>
        <v>#REF!</v>
      </c>
      <c r="I183" s="10" t="e">
        <f>SUMIFS(#REF!,#REF!,Tableau33[[#This Row],[Date]],#REF!,$F$4)</f>
        <v>#REF!</v>
      </c>
      <c r="J183" s="11" t="e">
        <f>IF(Tableau33[[#This Row],[T.2]]=0,"",ROUND(Tableau33[[#This Row],[T.2]]/Tableau33[[#This Row],[Poids Abats]],0))</f>
        <v>#REF!</v>
      </c>
      <c r="K183" s="3" t="e">
        <f>SUMIFS(#REF!,#REF!,Tableau33[[#This Row],[Date]],#REF!,$F$4)</f>
        <v>#REF!</v>
      </c>
      <c r="L183" s="12" t="e">
        <f>SUM(Tableau33[[#This Row],[T.1]],Tableau33[[#This Row],[T.2]])</f>
        <v>#REF!</v>
      </c>
      <c r="M183" s="11" t="e">
        <f>IF(SUMIFS(Tableau33[Somme],Tableau33[Date],"&lt;="&amp;Tableau33[[#This Row],[Date]])&lt;=$L$6,"Réglé",$L$6-SUMIFS(Tableau33[Somme],Tableau33[Date],"&lt;="&amp;Tableau33[[#This Row],[Date]]))</f>
        <v>#REF!</v>
      </c>
      <c r="N183" s="16" t="e">
        <f>SUMIFS(Tableau33[Somme],Tableau33[Date],"&lt;="&amp;Tableau33[[#This Row],[Date]])</f>
        <v>#REF!</v>
      </c>
    </row>
    <row r="184" spans="2:14" ht="21" customHeight="1" x14ac:dyDescent="0.2">
      <c r="B184" s="15">
        <f>Tableau33[[#This Row],[Date]]</f>
        <v>42452</v>
      </c>
      <c r="C184" s="17">
        <v>42452</v>
      </c>
      <c r="D184" s="24" t="e">
        <f>IF(OR(Tableau33[[#This Row],[Poids Poul]]=0,Tableau33[[#This Row],[Nb Poul]]=0),"",Tableau33[[#This Row],[Poids Poul]]/Tableau33[[#This Row],[Nb Poul]])</f>
        <v>#REF!</v>
      </c>
      <c r="E184" s="9" t="e">
        <f>SUMIFS(#REF!,#REF!,$E$4,#REF!,$F$4)</f>
        <v>#REF!</v>
      </c>
      <c r="F184" s="10" t="e">
        <f>SUMIFS(#REF!,#REF!,Tableau33[[#This Row],[Date]],#REF!,$F$4)</f>
        <v>#REF!</v>
      </c>
      <c r="G184" s="11" t="e">
        <f>IF(Tableau33[[#This Row],[T.1]]=0,"",ROUND(Tableau33[[#This Row],[T.1]]/Tableau33[[#This Row],[Poids Poul]],0))</f>
        <v>#REF!</v>
      </c>
      <c r="H184" s="3" t="e">
        <f>SUMIFS(#REF!,#REF!,Tableau33[[#This Row],[Date]],#REF!,$F$4)</f>
        <v>#REF!</v>
      </c>
      <c r="I184" s="10" t="e">
        <f>SUMIFS(#REF!,#REF!,Tableau33[[#This Row],[Date]],#REF!,$F$4)</f>
        <v>#REF!</v>
      </c>
      <c r="J184" s="11" t="e">
        <f>IF(Tableau33[[#This Row],[T.2]]=0,"",ROUND(Tableau33[[#This Row],[T.2]]/Tableau33[[#This Row],[Poids Abats]],0))</f>
        <v>#REF!</v>
      </c>
      <c r="K184" s="3" t="e">
        <f>SUMIFS(#REF!,#REF!,Tableau33[[#This Row],[Date]],#REF!,$F$4)</f>
        <v>#REF!</v>
      </c>
      <c r="L184" s="12" t="e">
        <f>SUM(Tableau33[[#This Row],[T.1]],Tableau33[[#This Row],[T.2]])</f>
        <v>#REF!</v>
      </c>
      <c r="M184" s="11" t="e">
        <f>IF(SUMIFS(Tableau33[Somme],Tableau33[Date],"&lt;="&amp;Tableau33[[#This Row],[Date]])&lt;=$L$6,"Réglé",$L$6-SUMIFS(Tableau33[Somme],Tableau33[Date],"&lt;="&amp;Tableau33[[#This Row],[Date]]))</f>
        <v>#REF!</v>
      </c>
      <c r="N184" s="16" t="e">
        <f>SUMIFS(Tableau33[Somme],Tableau33[Date],"&lt;="&amp;Tableau33[[#This Row],[Date]])</f>
        <v>#REF!</v>
      </c>
    </row>
    <row r="185" spans="2:14" ht="21" customHeight="1" x14ac:dyDescent="0.2">
      <c r="B185" s="15">
        <f>Tableau33[[#This Row],[Date]]</f>
        <v>42453</v>
      </c>
      <c r="C185" s="17">
        <v>42453</v>
      </c>
      <c r="D185" s="24" t="e">
        <f>IF(OR(Tableau33[[#This Row],[Poids Poul]]=0,Tableau33[[#This Row],[Nb Poul]]=0),"",Tableau33[[#This Row],[Poids Poul]]/Tableau33[[#This Row],[Nb Poul]])</f>
        <v>#REF!</v>
      </c>
      <c r="E185" s="66" t="e">
        <f>SUMIFS(#REF!,#REF!,$E$4,#REF!,$F$4)</f>
        <v>#REF!</v>
      </c>
      <c r="F185" s="10" t="e">
        <f>SUMIFS(#REF!,#REF!,Tableau33[[#This Row],[Date]],#REF!,$F$4)</f>
        <v>#REF!</v>
      </c>
      <c r="G185" s="11" t="e">
        <f>IF(Tableau33[[#This Row],[T.1]]=0,"",ROUND(Tableau33[[#This Row],[T.1]]/Tableau33[[#This Row],[Poids Poul]],0))</f>
        <v>#REF!</v>
      </c>
      <c r="H185" s="3" t="e">
        <f>SUMIFS(#REF!,#REF!,Tableau33[[#This Row],[Date]],#REF!,$F$4)</f>
        <v>#REF!</v>
      </c>
      <c r="I185" s="10" t="e">
        <f>SUMIFS(#REF!,#REF!,Tableau33[[#This Row],[Date]],#REF!,$F$4)</f>
        <v>#REF!</v>
      </c>
      <c r="J185" s="11" t="e">
        <f>IF(Tableau33[[#This Row],[T.2]]=0,"",ROUND(Tableau33[[#This Row],[T.2]]/Tableau33[[#This Row],[Poids Abats]],0))</f>
        <v>#REF!</v>
      </c>
      <c r="K185" s="3" t="e">
        <f>SUMIFS(#REF!,#REF!,Tableau33[[#This Row],[Date]],#REF!,$F$4)</f>
        <v>#REF!</v>
      </c>
      <c r="L185" s="12" t="e">
        <f>SUM(Tableau33[[#This Row],[T.1]],Tableau33[[#This Row],[T.2]])</f>
        <v>#REF!</v>
      </c>
      <c r="M185" s="11" t="e">
        <f>IF(SUMIFS(Tableau33[Somme],Tableau33[Date],"&lt;="&amp;Tableau33[[#This Row],[Date]])&lt;=$L$6,"Réglé",$L$6-SUMIFS(Tableau33[Somme],Tableau33[Date],"&lt;="&amp;Tableau33[[#This Row],[Date]]))</f>
        <v>#REF!</v>
      </c>
      <c r="N185" s="16" t="e">
        <f>SUMIFS(Tableau33[Somme],Tableau33[Date],"&lt;="&amp;Tableau33[[#This Row],[Date]])</f>
        <v>#REF!</v>
      </c>
    </row>
    <row r="186" spans="2:14" ht="18.75" customHeight="1" x14ac:dyDescent="0.2"/>
    <row r="187" spans="2:14" ht="18.75" customHeight="1" x14ac:dyDescent="0.2"/>
    <row r="188" spans="2:14" ht="18.75" customHeight="1" x14ac:dyDescent="0.2"/>
    <row r="189" spans="2:14" ht="18.75" customHeight="1" x14ac:dyDescent="0.2"/>
    <row r="190" spans="2:14" ht="18.75" customHeight="1" x14ac:dyDescent="0.2"/>
    <row r="191" spans="2:14" ht="18.75" customHeight="1" x14ac:dyDescent="0.2"/>
    <row r="192" spans="2:14" ht="18.75" customHeight="1" x14ac:dyDescent="0.2"/>
    <row r="193" ht="18.75" customHeight="1" x14ac:dyDescent="0.2"/>
    <row r="194" ht="18.75" customHeight="1" x14ac:dyDescent="0.2"/>
    <row r="195" ht="18.75" customHeight="1" x14ac:dyDescent="0.2"/>
    <row r="196" ht="18.75" customHeight="1" x14ac:dyDescent="0.2"/>
    <row r="197" ht="18.75" customHeight="1" x14ac:dyDescent="0.2"/>
    <row r="198" ht="18.75" customHeight="1" x14ac:dyDescent="0.2"/>
    <row r="199" ht="18.75" customHeight="1" x14ac:dyDescent="0.2"/>
    <row r="200" ht="18.75" customHeight="1" x14ac:dyDescent="0.2"/>
    <row r="201" ht="18.75" customHeight="1" x14ac:dyDescent="0.2"/>
    <row r="202" ht="18.75" customHeight="1" x14ac:dyDescent="0.2"/>
    <row r="203" ht="18.75" customHeight="1" x14ac:dyDescent="0.2"/>
    <row r="204" ht="18.75" customHeight="1" x14ac:dyDescent="0.2"/>
    <row r="205" ht="18.75" customHeight="1" x14ac:dyDescent="0.2"/>
    <row r="206" ht="18.75" customHeight="1" x14ac:dyDescent="0.2"/>
    <row r="207" ht="18.75" customHeight="1" x14ac:dyDescent="0.2"/>
    <row r="208" ht="18.75" customHeight="1" x14ac:dyDescent="0.2"/>
    <row r="209" ht="18.75" customHeight="1" x14ac:dyDescent="0.2"/>
    <row r="210" ht="18.75" customHeight="1" x14ac:dyDescent="0.2"/>
    <row r="211" ht="18.75" customHeight="1" x14ac:dyDescent="0.2"/>
    <row r="212" ht="18.75" customHeight="1" x14ac:dyDescent="0.2"/>
    <row r="213" ht="18.75" customHeight="1" x14ac:dyDescent="0.2"/>
    <row r="214" ht="18.75" customHeight="1" x14ac:dyDescent="0.2"/>
    <row r="215" ht="18.75" customHeight="1" x14ac:dyDescent="0.2"/>
    <row r="216" ht="18.75" customHeight="1" x14ac:dyDescent="0.2"/>
    <row r="217" ht="18.75" customHeight="1" x14ac:dyDescent="0.2"/>
    <row r="218" ht="18.75" customHeight="1" x14ac:dyDescent="0.2"/>
    <row r="219" ht="18.75" customHeight="1" x14ac:dyDescent="0.2"/>
    <row r="220" ht="18.75" customHeight="1" x14ac:dyDescent="0.2"/>
    <row r="221" ht="18.75" customHeight="1" x14ac:dyDescent="0.2"/>
    <row r="222" ht="18.75" customHeight="1" x14ac:dyDescent="0.2"/>
    <row r="223" ht="18.75" customHeight="1" x14ac:dyDescent="0.2"/>
    <row r="224" ht="18.75" customHeight="1" x14ac:dyDescent="0.2"/>
    <row r="225" ht="18.75" customHeight="1" x14ac:dyDescent="0.2"/>
    <row r="226" ht="18.75" customHeight="1" x14ac:dyDescent="0.2"/>
    <row r="227" ht="18.75" customHeight="1" x14ac:dyDescent="0.2"/>
    <row r="228" ht="18.75" customHeight="1" x14ac:dyDescent="0.2"/>
    <row r="229" ht="18.75" customHeight="1" x14ac:dyDescent="0.2"/>
    <row r="230" ht="18.75" customHeight="1" x14ac:dyDescent="0.2"/>
    <row r="231" ht="18.75" customHeight="1" x14ac:dyDescent="0.2"/>
    <row r="232" ht="18.75" customHeight="1" x14ac:dyDescent="0.2"/>
    <row r="233" ht="18.75" customHeight="1" x14ac:dyDescent="0.2"/>
    <row r="234" ht="18.75" customHeight="1" x14ac:dyDescent="0.2"/>
    <row r="235" ht="18.75" customHeight="1" x14ac:dyDescent="0.2"/>
    <row r="236" ht="18.75" customHeight="1" x14ac:dyDescent="0.2"/>
    <row r="237" ht="18.75" customHeight="1" x14ac:dyDescent="0.2"/>
    <row r="238" ht="18.75" customHeight="1" x14ac:dyDescent="0.2"/>
    <row r="239" ht="18.75" customHeight="1" x14ac:dyDescent="0.2"/>
    <row r="240" ht="18.75" customHeight="1" x14ac:dyDescent="0.2"/>
    <row r="241" ht="18.75" customHeight="1" x14ac:dyDescent="0.2"/>
    <row r="242" ht="18.75" customHeight="1" x14ac:dyDescent="0.2"/>
    <row r="243" ht="18.75" customHeight="1" x14ac:dyDescent="0.2"/>
    <row r="244" ht="18.75" customHeight="1" x14ac:dyDescent="0.2"/>
    <row r="245" ht="18.75" customHeight="1" x14ac:dyDescent="0.2"/>
    <row r="246" ht="18.75" customHeight="1" x14ac:dyDescent="0.2"/>
    <row r="247" ht="18.75" customHeight="1" x14ac:dyDescent="0.2"/>
    <row r="248" ht="18.75" customHeight="1" x14ac:dyDescent="0.2"/>
    <row r="249" ht="18.75" customHeight="1" x14ac:dyDescent="0.2"/>
    <row r="250" ht="18.75" customHeight="1" x14ac:dyDescent="0.2"/>
    <row r="251" ht="18.75" customHeight="1" x14ac:dyDescent="0.2"/>
    <row r="252" ht="18.75" customHeight="1" x14ac:dyDescent="0.2"/>
    <row r="253" ht="18.75" customHeight="1" x14ac:dyDescent="0.2"/>
    <row r="254" ht="18.75" customHeight="1" x14ac:dyDescent="0.2"/>
    <row r="255" ht="18.75" customHeight="1" x14ac:dyDescent="0.2"/>
    <row r="256" ht="18.75" customHeight="1" x14ac:dyDescent="0.2"/>
    <row r="257" ht="18.75" customHeight="1" x14ac:dyDescent="0.2"/>
    <row r="258" ht="18.75" customHeight="1" x14ac:dyDescent="0.2"/>
    <row r="259" ht="18.75" customHeight="1" x14ac:dyDescent="0.2"/>
    <row r="260" ht="18.75" customHeight="1" x14ac:dyDescent="0.2"/>
    <row r="261" ht="18.75" customHeight="1" x14ac:dyDescent="0.2"/>
    <row r="262" ht="18.75" customHeight="1" x14ac:dyDescent="0.2"/>
    <row r="263" ht="18.75" customHeight="1" x14ac:dyDescent="0.2"/>
    <row r="264" ht="18.75" customHeight="1" x14ac:dyDescent="0.2"/>
    <row r="265" ht="18.75" customHeight="1" x14ac:dyDescent="0.2"/>
    <row r="266" ht="18.75" customHeight="1" x14ac:dyDescent="0.2"/>
    <row r="267" ht="18.75" customHeight="1" x14ac:dyDescent="0.2"/>
    <row r="268" ht="18.75" customHeight="1" x14ac:dyDescent="0.2"/>
    <row r="269" ht="18.75" customHeight="1" x14ac:dyDescent="0.2"/>
    <row r="270" ht="18.75" customHeight="1" x14ac:dyDescent="0.2"/>
    <row r="271" ht="18.75" customHeight="1" x14ac:dyDescent="0.2"/>
    <row r="272" ht="18.75" customHeight="1" x14ac:dyDescent="0.2"/>
    <row r="273" ht="18.75" customHeight="1" x14ac:dyDescent="0.2"/>
    <row r="274" ht="18.75" customHeight="1" x14ac:dyDescent="0.2"/>
    <row r="275" ht="18.75" customHeight="1" x14ac:dyDescent="0.2"/>
    <row r="276" ht="18.75" customHeight="1" x14ac:dyDescent="0.2"/>
    <row r="277" ht="18.75" customHeight="1" x14ac:dyDescent="0.2"/>
    <row r="278" ht="18.75" customHeight="1" x14ac:dyDescent="0.2"/>
    <row r="279" ht="18.75" customHeight="1" x14ac:dyDescent="0.2"/>
    <row r="280" ht="18.75" customHeight="1" x14ac:dyDescent="0.2"/>
    <row r="281" ht="18.75" customHeight="1" x14ac:dyDescent="0.2"/>
    <row r="282" ht="18.75" customHeight="1" x14ac:dyDescent="0.2"/>
    <row r="283" ht="18.75" customHeight="1" x14ac:dyDescent="0.2"/>
    <row r="284" ht="18.75" customHeight="1" x14ac:dyDescent="0.2"/>
    <row r="285" ht="18.75" customHeight="1" x14ac:dyDescent="0.2"/>
    <row r="286" ht="18.75" customHeight="1" x14ac:dyDescent="0.2"/>
    <row r="287" ht="18.75" customHeight="1" x14ac:dyDescent="0.2"/>
    <row r="288" ht="18.75" customHeight="1" x14ac:dyDescent="0.2"/>
    <row r="289" ht="18.75" customHeight="1" x14ac:dyDescent="0.2"/>
    <row r="290" ht="18.75" customHeight="1" x14ac:dyDescent="0.2"/>
    <row r="291" ht="18.75" customHeight="1" x14ac:dyDescent="0.2"/>
    <row r="292" ht="18.75" customHeight="1" x14ac:dyDescent="0.2"/>
    <row r="293" ht="18.75" customHeight="1" x14ac:dyDescent="0.2"/>
    <row r="294" ht="18.75" customHeight="1" x14ac:dyDescent="0.2"/>
    <row r="295" ht="18.75" customHeight="1" x14ac:dyDescent="0.2"/>
    <row r="296" ht="18.75" customHeight="1" x14ac:dyDescent="0.2"/>
    <row r="297" ht="18.75" customHeight="1" x14ac:dyDescent="0.2"/>
    <row r="298" ht="18.75" customHeight="1" x14ac:dyDescent="0.2"/>
    <row r="299" ht="18.75" customHeight="1" x14ac:dyDescent="0.2"/>
    <row r="300" ht="18.75" customHeight="1" x14ac:dyDescent="0.2"/>
    <row r="301" ht="18.75" customHeight="1" x14ac:dyDescent="0.2"/>
    <row r="302" ht="18.75" customHeight="1" x14ac:dyDescent="0.2"/>
    <row r="303" ht="18.75" customHeight="1" x14ac:dyDescent="0.2"/>
    <row r="304" ht="18.75" customHeight="1" x14ac:dyDescent="0.2"/>
    <row r="305" ht="18.75" customHeight="1" x14ac:dyDescent="0.2"/>
    <row r="306" ht="18.75" customHeight="1" x14ac:dyDescent="0.2"/>
    <row r="307" ht="18.75" customHeight="1" x14ac:dyDescent="0.2"/>
    <row r="308" ht="18.75" customHeight="1" x14ac:dyDescent="0.2"/>
    <row r="309" ht="18.75" customHeight="1" x14ac:dyDescent="0.2"/>
    <row r="310" ht="18.75" customHeight="1" x14ac:dyDescent="0.2"/>
    <row r="311" ht="18.75" customHeight="1" x14ac:dyDescent="0.2"/>
    <row r="312" ht="18.75" customHeight="1" x14ac:dyDescent="0.2"/>
    <row r="313" ht="18.75" customHeight="1" x14ac:dyDescent="0.2"/>
    <row r="314" ht="18.75" customHeight="1" x14ac:dyDescent="0.2"/>
    <row r="315" ht="18.75" customHeight="1" x14ac:dyDescent="0.2"/>
    <row r="316" ht="18.75" customHeight="1" x14ac:dyDescent="0.2"/>
    <row r="317" ht="18.75" customHeight="1" x14ac:dyDescent="0.2"/>
    <row r="318" ht="18.75" customHeight="1" x14ac:dyDescent="0.2"/>
    <row r="319" ht="18.75" customHeight="1" x14ac:dyDescent="0.2"/>
    <row r="320" ht="18.75" customHeight="1" x14ac:dyDescent="0.2"/>
    <row r="321" ht="18.75" customHeight="1" x14ac:dyDescent="0.2"/>
    <row r="322" ht="18.75" customHeight="1" x14ac:dyDescent="0.2"/>
    <row r="323" ht="18.75" customHeight="1" x14ac:dyDescent="0.2"/>
    <row r="324" ht="18.75" customHeight="1" x14ac:dyDescent="0.2"/>
    <row r="325" ht="18.75" customHeight="1" x14ac:dyDescent="0.2"/>
    <row r="326" ht="18.75" customHeight="1" x14ac:dyDescent="0.2"/>
    <row r="327" ht="18.75" customHeight="1" x14ac:dyDescent="0.2"/>
    <row r="328" ht="18.75" customHeight="1" x14ac:dyDescent="0.2"/>
    <row r="329" ht="18.75" customHeight="1" x14ac:dyDescent="0.2"/>
    <row r="330" ht="18.75" customHeight="1" x14ac:dyDescent="0.2"/>
    <row r="331" ht="18.75" customHeight="1" x14ac:dyDescent="0.2"/>
    <row r="332" ht="18.75" customHeight="1" x14ac:dyDescent="0.2"/>
    <row r="333" ht="18.75" customHeight="1" x14ac:dyDescent="0.2"/>
    <row r="334" ht="18.75" customHeight="1" x14ac:dyDescent="0.2"/>
    <row r="335" ht="18.75" customHeight="1" x14ac:dyDescent="0.2"/>
    <row r="336" ht="18.75" customHeight="1" x14ac:dyDescent="0.2"/>
    <row r="337" ht="18.75" customHeight="1" x14ac:dyDescent="0.2"/>
    <row r="338" ht="18.75" customHeight="1" x14ac:dyDescent="0.2"/>
    <row r="339" ht="18.75" customHeight="1" x14ac:dyDescent="0.2"/>
    <row r="340" ht="18.75" customHeight="1" x14ac:dyDescent="0.2"/>
    <row r="341" ht="18.75" customHeight="1" x14ac:dyDescent="0.2"/>
    <row r="342" ht="18.75" customHeight="1" x14ac:dyDescent="0.2"/>
    <row r="343" ht="18.75" customHeight="1" x14ac:dyDescent="0.2"/>
    <row r="344" ht="18.75" customHeight="1" x14ac:dyDescent="0.2"/>
    <row r="345" ht="18.75" customHeight="1" x14ac:dyDescent="0.2"/>
    <row r="346" ht="18.75" customHeight="1" x14ac:dyDescent="0.2"/>
    <row r="347" ht="18.75" customHeight="1" x14ac:dyDescent="0.2"/>
    <row r="348" ht="18.75" customHeight="1" x14ac:dyDescent="0.2"/>
    <row r="349" ht="18.75" customHeight="1" x14ac:dyDescent="0.2"/>
    <row r="350" ht="18.75" customHeight="1" x14ac:dyDescent="0.2"/>
    <row r="351" ht="18.75" customHeight="1" x14ac:dyDescent="0.2"/>
    <row r="352" ht="18.75" customHeight="1" x14ac:dyDescent="0.2"/>
    <row r="353" ht="18.75" customHeight="1" x14ac:dyDescent="0.2"/>
    <row r="354" ht="18.75" customHeight="1" x14ac:dyDescent="0.2"/>
    <row r="355" ht="18.75" customHeight="1" x14ac:dyDescent="0.2"/>
    <row r="356" ht="18.75" customHeight="1" x14ac:dyDescent="0.2"/>
    <row r="357" ht="18.75" customHeight="1" x14ac:dyDescent="0.2"/>
    <row r="358" ht="18.75" customHeight="1" x14ac:dyDescent="0.2"/>
    <row r="359" ht="18.75" customHeight="1" x14ac:dyDescent="0.2"/>
    <row r="360" ht="18.75" customHeight="1" x14ac:dyDescent="0.2"/>
    <row r="361" ht="18.75" customHeight="1" x14ac:dyDescent="0.2"/>
    <row r="362" ht="18.75" customHeight="1" x14ac:dyDescent="0.2"/>
    <row r="363" ht="18.75" customHeight="1" x14ac:dyDescent="0.2"/>
    <row r="364" ht="18.75" customHeight="1" x14ac:dyDescent="0.2"/>
    <row r="365" ht="18.75" customHeight="1" x14ac:dyDescent="0.2"/>
    <row r="366" ht="18.75" customHeight="1" x14ac:dyDescent="0.2"/>
    <row r="367" ht="18.75" customHeight="1" x14ac:dyDescent="0.2"/>
    <row r="368" ht="18.75" customHeight="1" x14ac:dyDescent="0.2"/>
    <row r="369" ht="18.75" customHeight="1" x14ac:dyDescent="0.2"/>
    <row r="370" ht="18.75" customHeight="1" x14ac:dyDescent="0.2"/>
    <row r="371" ht="18.75" customHeight="1" x14ac:dyDescent="0.2"/>
    <row r="372" ht="18.75" customHeight="1" x14ac:dyDescent="0.2"/>
    <row r="373" ht="18.75" customHeight="1" x14ac:dyDescent="0.2"/>
    <row r="374" ht="18.75" customHeight="1" x14ac:dyDescent="0.2"/>
    <row r="375" ht="18.75" customHeight="1" x14ac:dyDescent="0.2"/>
    <row r="376" ht="18.75" customHeight="1" x14ac:dyDescent="0.2"/>
    <row r="377" ht="18.75" customHeight="1" x14ac:dyDescent="0.2"/>
    <row r="378" ht="18.75" customHeight="1" x14ac:dyDescent="0.2"/>
    <row r="379" ht="18.75" customHeight="1" x14ac:dyDescent="0.2"/>
    <row r="380" ht="18.75" customHeight="1" x14ac:dyDescent="0.2"/>
    <row r="381" ht="18.75" customHeight="1" x14ac:dyDescent="0.2"/>
    <row r="382" ht="18.75" customHeight="1" x14ac:dyDescent="0.2"/>
    <row r="383" ht="18.75" customHeight="1" x14ac:dyDescent="0.2"/>
    <row r="384" ht="18.75" customHeight="1" x14ac:dyDescent="0.2"/>
    <row r="385" ht="18.75" customHeight="1" x14ac:dyDescent="0.2"/>
    <row r="386" ht="18.75" customHeight="1" x14ac:dyDescent="0.2"/>
    <row r="387" ht="18.75" customHeight="1" x14ac:dyDescent="0.2"/>
    <row r="388" ht="18.75" customHeight="1" x14ac:dyDescent="0.2"/>
    <row r="389" ht="18.75" customHeight="1" x14ac:dyDescent="0.2"/>
    <row r="390" ht="18.75" customHeight="1" x14ac:dyDescent="0.2"/>
    <row r="391" ht="18.75" customHeight="1" x14ac:dyDescent="0.2"/>
    <row r="392" ht="18.75" customHeight="1" x14ac:dyDescent="0.2"/>
    <row r="393" ht="18.75" customHeight="1" x14ac:dyDescent="0.2"/>
    <row r="394" ht="18.75" customHeight="1" x14ac:dyDescent="0.2"/>
    <row r="395" ht="18.75" customHeight="1" x14ac:dyDescent="0.2"/>
    <row r="396" ht="18.75" customHeight="1" x14ac:dyDescent="0.2"/>
    <row r="397" ht="18.75" customHeight="1" x14ac:dyDescent="0.2"/>
    <row r="398" ht="18.75" customHeight="1" x14ac:dyDescent="0.2"/>
    <row r="399" ht="18.75" customHeight="1" x14ac:dyDescent="0.2"/>
    <row r="400" ht="18.75" customHeight="1" x14ac:dyDescent="0.2"/>
    <row r="401" ht="18.75" customHeight="1" x14ac:dyDescent="0.2"/>
    <row r="402" ht="18.75" customHeight="1" x14ac:dyDescent="0.2"/>
    <row r="403" ht="18.75" customHeight="1" x14ac:dyDescent="0.2"/>
    <row r="404" ht="18.75" customHeight="1" x14ac:dyDescent="0.2"/>
    <row r="405" ht="18.75" customHeight="1" x14ac:dyDescent="0.2"/>
    <row r="406" ht="18.75" customHeight="1" x14ac:dyDescent="0.2"/>
    <row r="407" ht="18.75" customHeight="1" x14ac:dyDescent="0.2"/>
    <row r="408" ht="18.75" customHeight="1" x14ac:dyDescent="0.2"/>
    <row r="409" ht="18.75" customHeight="1" x14ac:dyDescent="0.2"/>
    <row r="410" ht="18.75" customHeight="1" x14ac:dyDescent="0.2"/>
    <row r="411" ht="18.75" customHeight="1" x14ac:dyDescent="0.2"/>
    <row r="412" ht="18.75" customHeight="1" x14ac:dyDescent="0.2"/>
    <row r="413" ht="18.75" customHeight="1" x14ac:dyDescent="0.2"/>
    <row r="414" ht="18.75" customHeight="1" x14ac:dyDescent="0.2"/>
    <row r="415" ht="18.75" customHeight="1" x14ac:dyDescent="0.2"/>
    <row r="416" ht="18.75" customHeight="1" x14ac:dyDescent="0.2"/>
    <row r="417" ht="18.75" customHeight="1" x14ac:dyDescent="0.2"/>
    <row r="418" ht="18.75" customHeight="1" x14ac:dyDescent="0.2"/>
    <row r="419" ht="18.75" customHeight="1" x14ac:dyDescent="0.2"/>
    <row r="420" ht="18.75" customHeight="1" x14ac:dyDescent="0.2"/>
    <row r="421" ht="18.75" customHeight="1" x14ac:dyDescent="0.2"/>
    <row r="422" ht="18.75" customHeight="1" x14ac:dyDescent="0.2"/>
    <row r="423" ht="18.75" customHeight="1" x14ac:dyDescent="0.2"/>
    <row r="424" ht="18.75" customHeight="1" x14ac:dyDescent="0.2"/>
    <row r="425" ht="18.75" customHeight="1" x14ac:dyDescent="0.2"/>
    <row r="426" ht="18.75" customHeight="1" x14ac:dyDescent="0.2"/>
    <row r="427" ht="18.75" customHeight="1" x14ac:dyDescent="0.2"/>
    <row r="428" ht="18.75" customHeight="1" x14ac:dyDescent="0.2"/>
    <row r="429" ht="18.75" customHeight="1" x14ac:dyDescent="0.2"/>
    <row r="430" ht="18.75" customHeight="1" x14ac:dyDescent="0.2"/>
    <row r="431" ht="18.75" customHeight="1" x14ac:dyDescent="0.2"/>
    <row r="432" ht="18.75" customHeight="1" x14ac:dyDescent="0.2"/>
    <row r="433" ht="18.75" customHeight="1" x14ac:dyDescent="0.2"/>
    <row r="434" ht="18.75" customHeight="1" x14ac:dyDescent="0.2"/>
    <row r="435" ht="18.75" customHeight="1" x14ac:dyDescent="0.2"/>
    <row r="436" ht="18.75" customHeight="1" x14ac:dyDescent="0.2"/>
    <row r="437" ht="18.75" customHeight="1" x14ac:dyDescent="0.2"/>
    <row r="438" ht="18.75" customHeight="1" x14ac:dyDescent="0.2"/>
    <row r="439" ht="18.75" customHeight="1" x14ac:dyDescent="0.2"/>
    <row r="440" ht="18.75" customHeight="1" x14ac:dyDescent="0.2"/>
    <row r="441" ht="18.75" customHeight="1" x14ac:dyDescent="0.2"/>
    <row r="442" ht="18.75" customHeight="1" x14ac:dyDescent="0.2"/>
    <row r="443" ht="18.75" customHeight="1" x14ac:dyDescent="0.2"/>
    <row r="444" ht="18.75" customHeight="1" x14ac:dyDescent="0.2"/>
    <row r="445" ht="18.75" customHeight="1" x14ac:dyDescent="0.2"/>
    <row r="446" ht="18.75" customHeight="1" x14ac:dyDescent="0.2"/>
    <row r="447" ht="18.75" customHeight="1" x14ac:dyDescent="0.2"/>
    <row r="448" ht="18.75" customHeight="1" x14ac:dyDescent="0.2"/>
    <row r="449" ht="18.75" customHeight="1" x14ac:dyDescent="0.2"/>
    <row r="450" ht="18.75" customHeight="1" x14ac:dyDescent="0.2"/>
    <row r="451" ht="18.75" customHeight="1" x14ac:dyDescent="0.2"/>
    <row r="452" ht="18.75" customHeight="1" x14ac:dyDescent="0.2"/>
    <row r="453" ht="18.75" customHeight="1" x14ac:dyDescent="0.2"/>
    <row r="454" ht="18.75" customHeight="1" x14ac:dyDescent="0.2"/>
    <row r="455" ht="18.75" customHeight="1" x14ac:dyDescent="0.2"/>
    <row r="456" ht="18.75" customHeight="1" x14ac:dyDescent="0.2"/>
    <row r="457" ht="18.75" customHeight="1" x14ac:dyDescent="0.2"/>
    <row r="458" ht="18.75" customHeight="1" x14ac:dyDescent="0.2"/>
    <row r="459" ht="18.75" customHeight="1" x14ac:dyDescent="0.2"/>
    <row r="460" ht="18.75" customHeight="1" x14ac:dyDescent="0.2"/>
    <row r="461" ht="18.75" customHeight="1" x14ac:dyDescent="0.2"/>
    <row r="462" ht="18.75" customHeight="1" x14ac:dyDescent="0.2"/>
    <row r="463" ht="18.75" customHeight="1" x14ac:dyDescent="0.2"/>
    <row r="464" ht="18.75" customHeight="1" x14ac:dyDescent="0.2"/>
    <row r="465" ht="18.75" customHeight="1" x14ac:dyDescent="0.2"/>
    <row r="466" ht="18.75" customHeight="1" x14ac:dyDescent="0.2"/>
    <row r="467" ht="18.75" customHeight="1" x14ac:dyDescent="0.2"/>
    <row r="468" ht="18.75" customHeight="1" x14ac:dyDescent="0.2"/>
    <row r="469" ht="18.75" customHeight="1" x14ac:dyDescent="0.2"/>
    <row r="470" ht="18.75" customHeight="1" x14ac:dyDescent="0.2"/>
    <row r="471" ht="18.75" customHeight="1" x14ac:dyDescent="0.2"/>
    <row r="472" ht="18.75" customHeight="1" x14ac:dyDescent="0.2"/>
    <row r="473" ht="18.75" customHeight="1" x14ac:dyDescent="0.2"/>
    <row r="474" ht="18.75" customHeight="1" x14ac:dyDescent="0.2"/>
    <row r="475" ht="18.75" customHeight="1" x14ac:dyDescent="0.2"/>
    <row r="476" ht="18.75" customHeight="1" x14ac:dyDescent="0.2"/>
    <row r="477" ht="18.75" customHeight="1" x14ac:dyDescent="0.2"/>
    <row r="478" ht="18.75" customHeight="1" x14ac:dyDescent="0.2"/>
    <row r="479" ht="18.75" customHeight="1" x14ac:dyDescent="0.2"/>
    <row r="480" ht="18.75" customHeight="1" x14ac:dyDescent="0.2"/>
    <row r="481" ht="18.75" customHeight="1" x14ac:dyDescent="0.2"/>
    <row r="482" ht="18.75" customHeight="1" x14ac:dyDescent="0.2"/>
    <row r="483" ht="18.75" customHeight="1" x14ac:dyDescent="0.2"/>
    <row r="484" ht="18.75" customHeight="1" x14ac:dyDescent="0.2"/>
    <row r="485" ht="18.75" customHeight="1" x14ac:dyDescent="0.2"/>
    <row r="486" ht="18.75" customHeight="1" x14ac:dyDescent="0.2"/>
    <row r="487" ht="18.75" customHeight="1" x14ac:dyDescent="0.2"/>
    <row r="488" ht="18.75" customHeight="1" x14ac:dyDescent="0.2"/>
    <row r="489" ht="18.75" customHeight="1" x14ac:dyDescent="0.2"/>
    <row r="490" ht="18.75" customHeight="1" x14ac:dyDescent="0.2"/>
    <row r="491" ht="18.75" customHeight="1" x14ac:dyDescent="0.2"/>
    <row r="492" ht="18.75" customHeight="1" x14ac:dyDescent="0.2"/>
    <row r="493" ht="18.75" customHeight="1" x14ac:dyDescent="0.2"/>
    <row r="494" ht="18.75" customHeight="1" x14ac:dyDescent="0.2"/>
    <row r="495" ht="18.75" customHeight="1" x14ac:dyDescent="0.2"/>
    <row r="496" ht="18.75" customHeight="1" x14ac:dyDescent="0.2"/>
    <row r="497" ht="18.75" customHeight="1" x14ac:dyDescent="0.2"/>
    <row r="498" ht="18.75" customHeight="1" x14ac:dyDescent="0.2"/>
    <row r="499" ht="18.75" customHeight="1" x14ac:dyDescent="0.2"/>
    <row r="500" ht="18.75" customHeight="1" x14ac:dyDescent="0.2"/>
    <row r="501" ht="18.75" customHeight="1" x14ac:dyDescent="0.2"/>
    <row r="502" ht="18.75" customHeight="1" x14ac:dyDescent="0.2"/>
    <row r="503" ht="18.75" customHeight="1" x14ac:dyDescent="0.2"/>
    <row r="504" ht="18.75" customHeight="1" x14ac:dyDescent="0.2"/>
    <row r="505" ht="18.75" customHeight="1" x14ac:dyDescent="0.2"/>
    <row r="506" ht="18.75" customHeight="1" x14ac:dyDescent="0.2"/>
    <row r="507" ht="18.75" customHeight="1" x14ac:dyDescent="0.2"/>
    <row r="508" ht="18.75" customHeight="1" x14ac:dyDescent="0.2"/>
    <row r="509" ht="18.75" customHeight="1" x14ac:dyDescent="0.2"/>
    <row r="510" ht="18.75" customHeight="1" x14ac:dyDescent="0.2"/>
    <row r="511" ht="18.75" customHeight="1" x14ac:dyDescent="0.2"/>
    <row r="512" ht="18.75" customHeight="1" x14ac:dyDescent="0.2"/>
    <row r="513" ht="18.75" customHeight="1" x14ac:dyDescent="0.2"/>
    <row r="514" ht="18.75" customHeight="1" x14ac:dyDescent="0.2"/>
    <row r="515" ht="18.75" customHeight="1" x14ac:dyDescent="0.2"/>
    <row r="516" ht="18.75" customHeight="1" x14ac:dyDescent="0.2"/>
    <row r="517" ht="18.75" customHeight="1" x14ac:dyDescent="0.2"/>
    <row r="518" ht="18.75" customHeight="1" x14ac:dyDescent="0.2"/>
    <row r="519" ht="18.75" customHeight="1" x14ac:dyDescent="0.2"/>
    <row r="520" ht="18.75" customHeight="1" x14ac:dyDescent="0.2"/>
    <row r="521" ht="18.75" customHeight="1" x14ac:dyDescent="0.2"/>
    <row r="522" ht="18.75" customHeight="1" x14ac:dyDescent="0.2"/>
    <row r="523" ht="18.75" customHeight="1" x14ac:dyDescent="0.2"/>
    <row r="524" ht="18.75" customHeight="1" x14ac:dyDescent="0.2"/>
    <row r="525" ht="18.75" customHeight="1" x14ac:dyDescent="0.2"/>
    <row r="526" ht="18.75" customHeight="1" x14ac:dyDescent="0.2"/>
    <row r="527" ht="18.75" customHeight="1" x14ac:dyDescent="0.2"/>
    <row r="528" ht="18.75" customHeight="1" x14ac:dyDescent="0.2"/>
    <row r="529" ht="18.75" customHeight="1" x14ac:dyDescent="0.2"/>
    <row r="530" ht="18.75" customHeight="1" x14ac:dyDescent="0.2"/>
    <row r="531" ht="18.75" customHeight="1" x14ac:dyDescent="0.2"/>
    <row r="532" ht="18.75" customHeight="1" x14ac:dyDescent="0.2"/>
    <row r="533" ht="18.75" customHeight="1" x14ac:dyDescent="0.2"/>
    <row r="534" ht="18.75" customHeight="1" x14ac:dyDescent="0.2"/>
    <row r="535" ht="18.75" customHeight="1" x14ac:dyDescent="0.2"/>
    <row r="536" ht="18.75" customHeight="1" x14ac:dyDescent="0.2"/>
    <row r="537" ht="18.75" customHeight="1" x14ac:dyDescent="0.2"/>
    <row r="538" ht="18.75" customHeight="1" x14ac:dyDescent="0.2"/>
    <row r="539" ht="18.75" customHeight="1" x14ac:dyDescent="0.2"/>
    <row r="540" ht="18.75" customHeight="1" x14ac:dyDescent="0.2"/>
    <row r="541" ht="18.75" customHeight="1" x14ac:dyDescent="0.2"/>
    <row r="542" ht="18.75" customHeight="1" x14ac:dyDescent="0.2"/>
    <row r="543" ht="18.75" customHeight="1" x14ac:dyDescent="0.2"/>
    <row r="544" ht="18.75" customHeight="1" x14ac:dyDescent="0.2"/>
    <row r="545" ht="18.75" customHeight="1" x14ac:dyDescent="0.2"/>
    <row r="546" ht="18.75" customHeight="1" x14ac:dyDescent="0.2"/>
    <row r="547" ht="18.75" customHeight="1" x14ac:dyDescent="0.2"/>
    <row r="548" ht="18.75" customHeight="1" x14ac:dyDescent="0.2"/>
    <row r="549" ht="18.75" customHeight="1" x14ac:dyDescent="0.2"/>
    <row r="550" ht="18.75" customHeight="1" x14ac:dyDescent="0.2"/>
    <row r="551" ht="18.75" customHeight="1" x14ac:dyDescent="0.2"/>
    <row r="552" ht="18.75" customHeight="1" x14ac:dyDescent="0.2"/>
    <row r="553" ht="18.75" customHeight="1" x14ac:dyDescent="0.2"/>
    <row r="554" ht="18.75" customHeight="1" x14ac:dyDescent="0.2"/>
    <row r="555" ht="18.75" customHeight="1" x14ac:dyDescent="0.2"/>
    <row r="556" ht="18.75" customHeight="1" x14ac:dyDescent="0.2"/>
    <row r="557" ht="18.75" customHeight="1" x14ac:dyDescent="0.2"/>
    <row r="558" ht="18.75" customHeight="1" x14ac:dyDescent="0.2"/>
    <row r="559" ht="18.75" customHeight="1" x14ac:dyDescent="0.2"/>
    <row r="560" ht="18.75" customHeight="1" x14ac:dyDescent="0.2"/>
    <row r="561" ht="18.75" customHeight="1" x14ac:dyDescent="0.2"/>
    <row r="562" ht="18.75" customHeight="1" x14ac:dyDescent="0.2"/>
    <row r="563" ht="18.75" customHeight="1" x14ac:dyDescent="0.2"/>
    <row r="564" ht="18.75" customHeight="1" x14ac:dyDescent="0.2"/>
    <row r="565" ht="18.75" customHeight="1" x14ac:dyDescent="0.2"/>
    <row r="566" ht="18.75" customHeight="1" x14ac:dyDescent="0.2"/>
    <row r="567" ht="18.75" customHeight="1" x14ac:dyDescent="0.2"/>
    <row r="568" ht="18.75" customHeight="1" x14ac:dyDescent="0.2"/>
    <row r="569" ht="18.75" customHeight="1" x14ac:dyDescent="0.2"/>
    <row r="570" ht="18.75" customHeight="1" x14ac:dyDescent="0.2"/>
    <row r="571" ht="18.75" customHeight="1" x14ac:dyDescent="0.2"/>
    <row r="572" ht="18.75" customHeight="1" x14ac:dyDescent="0.2"/>
    <row r="573" ht="18.75" customHeight="1" x14ac:dyDescent="0.2"/>
    <row r="574" ht="18.75" customHeight="1" x14ac:dyDescent="0.2"/>
    <row r="575" ht="18.75" customHeight="1" x14ac:dyDescent="0.2"/>
    <row r="576" ht="18.75" customHeight="1" x14ac:dyDescent="0.2"/>
    <row r="577" ht="18.75" customHeight="1" x14ac:dyDescent="0.2"/>
    <row r="578" ht="18.75" customHeight="1" x14ac:dyDescent="0.2"/>
    <row r="579" ht="18.75" customHeight="1" x14ac:dyDescent="0.2"/>
    <row r="580" ht="18.75" customHeight="1" x14ac:dyDescent="0.2"/>
    <row r="581" ht="18.75" customHeight="1" x14ac:dyDescent="0.2"/>
    <row r="582" ht="18.75" customHeight="1" x14ac:dyDescent="0.2"/>
    <row r="583" ht="18.75" customHeight="1" x14ac:dyDescent="0.2"/>
    <row r="584" ht="18.75" customHeight="1" x14ac:dyDescent="0.2"/>
    <row r="585" ht="18.75" customHeight="1" x14ac:dyDescent="0.2"/>
    <row r="586" ht="18.75" customHeight="1" x14ac:dyDescent="0.2"/>
    <row r="587" ht="18.75" customHeight="1" x14ac:dyDescent="0.2"/>
    <row r="588" ht="18.75" customHeight="1" x14ac:dyDescent="0.2"/>
    <row r="589" ht="18.75" customHeight="1" x14ac:dyDescent="0.2"/>
    <row r="590" ht="18.75" customHeight="1" x14ac:dyDescent="0.2"/>
    <row r="591" ht="18.75" customHeight="1" x14ac:dyDescent="0.2"/>
    <row r="592" ht="18.75" customHeight="1" x14ac:dyDescent="0.2"/>
    <row r="593" ht="18.75" customHeight="1" x14ac:dyDescent="0.2"/>
    <row r="594" ht="18.75" customHeight="1" x14ac:dyDescent="0.2"/>
    <row r="595" ht="18.75" customHeight="1" x14ac:dyDescent="0.2"/>
    <row r="596" ht="18.75" customHeight="1" x14ac:dyDescent="0.2"/>
    <row r="597" ht="18.75" customHeight="1" x14ac:dyDescent="0.2"/>
    <row r="598" ht="18.75" customHeight="1" x14ac:dyDescent="0.2"/>
    <row r="599" ht="18.75" customHeight="1" x14ac:dyDescent="0.2"/>
    <row r="600" ht="18.75" customHeight="1" x14ac:dyDescent="0.2"/>
    <row r="601" ht="18.75" customHeight="1" x14ac:dyDescent="0.2"/>
    <row r="602" ht="18.75" customHeight="1" x14ac:dyDescent="0.2"/>
    <row r="603" ht="18.75" customHeight="1" x14ac:dyDescent="0.2"/>
    <row r="604" ht="18.75" customHeight="1" x14ac:dyDescent="0.2"/>
    <row r="605" ht="18.75" customHeight="1" x14ac:dyDescent="0.2"/>
    <row r="606" ht="18.75" customHeight="1" x14ac:dyDescent="0.2"/>
    <row r="607" ht="18.75" customHeight="1" x14ac:dyDescent="0.2"/>
    <row r="608" ht="18.75" customHeight="1" x14ac:dyDescent="0.2"/>
    <row r="609" ht="18.75" customHeight="1" x14ac:dyDescent="0.2"/>
    <row r="610" ht="18.75" customHeight="1" x14ac:dyDescent="0.2"/>
    <row r="611" ht="18.75" customHeight="1" x14ac:dyDescent="0.2"/>
    <row r="612" ht="18.75" customHeight="1" x14ac:dyDescent="0.2"/>
    <row r="613" ht="18.75" customHeight="1" x14ac:dyDescent="0.2"/>
    <row r="614" ht="18.75" customHeight="1" x14ac:dyDescent="0.2"/>
    <row r="615" ht="18.75" customHeight="1" x14ac:dyDescent="0.2"/>
    <row r="616" ht="18.75" customHeight="1" x14ac:dyDescent="0.2"/>
    <row r="617" ht="18.75" customHeight="1" x14ac:dyDescent="0.2"/>
    <row r="618" ht="18.75" customHeight="1" x14ac:dyDescent="0.2"/>
    <row r="619" ht="18.75" customHeight="1" x14ac:dyDescent="0.2"/>
    <row r="620" ht="18.75" customHeight="1" x14ac:dyDescent="0.2"/>
    <row r="621" ht="18.75" customHeight="1" x14ac:dyDescent="0.2"/>
    <row r="622" ht="18.75" customHeight="1" x14ac:dyDescent="0.2"/>
    <row r="623" ht="18.75" customHeight="1" x14ac:dyDescent="0.2"/>
    <row r="624" ht="18.75" customHeight="1" x14ac:dyDescent="0.2"/>
    <row r="625" ht="18.75" customHeight="1" x14ac:dyDescent="0.2"/>
    <row r="626" ht="18.75" customHeight="1" x14ac:dyDescent="0.2"/>
    <row r="627" ht="18.75" customHeight="1" x14ac:dyDescent="0.2"/>
    <row r="628" ht="18.75" customHeight="1" x14ac:dyDescent="0.2"/>
    <row r="629" ht="18.75" customHeight="1" x14ac:dyDescent="0.2"/>
    <row r="630" ht="18.75" customHeight="1" x14ac:dyDescent="0.2"/>
    <row r="631" ht="18.75" customHeight="1" x14ac:dyDescent="0.2"/>
    <row r="632" ht="18.75" customHeight="1" x14ac:dyDescent="0.2"/>
    <row r="633" ht="18.75" customHeight="1" x14ac:dyDescent="0.2"/>
    <row r="634" ht="18.75" customHeight="1" x14ac:dyDescent="0.2"/>
    <row r="635" ht="18.75" customHeight="1" x14ac:dyDescent="0.2"/>
    <row r="636" ht="18.75" customHeight="1" x14ac:dyDescent="0.2"/>
    <row r="637" ht="18.75" customHeight="1" x14ac:dyDescent="0.2"/>
    <row r="638" ht="18.75" customHeight="1" x14ac:dyDescent="0.2"/>
    <row r="639" ht="18.75" customHeight="1" x14ac:dyDescent="0.2"/>
    <row r="640" ht="18.75" customHeight="1" x14ac:dyDescent="0.2"/>
    <row r="641" ht="18.75" customHeight="1" x14ac:dyDescent="0.2"/>
    <row r="642" ht="18.75" customHeight="1" x14ac:dyDescent="0.2"/>
    <row r="643" ht="18.75" customHeight="1" x14ac:dyDescent="0.2"/>
    <row r="644" ht="18.75" customHeight="1" x14ac:dyDescent="0.2"/>
    <row r="645" ht="18.75" customHeight="1" x14ac:dyDescent="0.2"/>
    <row r="646" ht="18.75" customHeight="1" x14ac:dyDescent="0.2"/>
    <row r="647" ht="18.75" customHeight="1" x14ac:dyDescent="0.2"/>
    <row r="648" ht="18.75" customHeight="1" x14ac:dyDescent="0.2"/>
    <row r="649" ht="18.75" customHeight="1" x14ac:dyDescent="0.2"/>
    <row r="650" ht="18.75" customHeight="1" x14ac:dyDescent="0.2"/>
    <row r="651" ht="18.75" customHeight="1" x14ac:dyDescent="0.2"/>
    <row r="652" ht="18.75" customHeight="1" x14ac:dyDescent="0.2"/>
    <row r="653" ht="18.75" customHeight="1" x14ac:dyDescent="0.2"/>
    <row r="654" ht="18.75" customHeight="1" x14ac:dyDescent="0.2"/>
    <row r="655" ht="18.75" customHeight="1" x14ac:dyDescent="0.2"/>
    <row r="656" ht="18.75" customHeight="1" x14ac:dyDescent="0.2"/>
    <row r="657" ht="18.75" customHeight="1" x14ac:dyDescent="0.2"/>
    <row r="658" ht="18.75" customHeight="1" x14ac:dyDescent="0.2"/>
    <row r="659" ht="18.75" customHeight="1" x14ac:dyDescent="0.2"/>
    <row r="660" ht="18.75" customHeight="1" x14ac:dyDescent="0.2"/>
    <row r="661" ht="18.75" customHeight="1" x14ac:dyDescent="0.2"/>
    <row r="662" ht="18.75" customHeight="1" x14ac:dyDescent="0.2"/>
    <row r="663" ht="18.75" customHeight="1" x14ac:dyDescent="0.2"/>
    <row r="664" ht="18.75" customHeight="1" x14ac:dyDescent="0.2"/>
    <row r="665" ht="18.75" customHeight="1" x14ac:dyDescent="0.2"/>
    <row r="666" ht="18.75" customHeight="1" x14ac:dyDescent="0.2"/>
    <row r="667" ht="18.75" customHeight="1" x14ac:dyDescent="0.2"/>
    <row r="668" ht="18.75" customHeight="1" x14ac:dyDescent="0.2"/>
    <row r="669" ht="18.75" customHeight="1" x14ac:dyDescent="0.2"/>
    <row r="670" ht="18.75" customHeight="1" x14ac:dyDescent="0.2"/>
    <row r="671" ht="18.75" customHeight="1" x14ac:dyDescent="0.2"/>
    <row r="672" ht="18.75" customHeight="1" x14ac:dyDescent="0.2"/>
    <row r="673" ht="18.75" customHeight="1" x14ac:dyDescent="0.2"/>
    <row r="674" ht="18.75" customHeight="1" x14ac:dyDescent="0.2"/>
    <row r="675" ht="18.75" customHeight="1" x14ac:dyDescent="0.2"/>
    <row r="676" ht="18.75" customHeight="1" x14ac:dyDescent="0.2"/>
    <row r="677" ht="18.75" customHeight="1" x14ac:dyDescent="0.2"/>
    <row r="678" ht="18.75" customHeight="1" x14ac:dyDescent="0.2"/>
    <row r="679" ht="18.75" customHeight="1" x14ac:dyDescent="0.2"/>
    <row r="680" ht="18.75" customHeight="1" x14ac:dyDescent="0.2"/>
    <row r="681" ht="18.75" customHeight="1" x14ac:dyDescent="0.2"/>
    <row r="682" ht="18.75" customHeight="1" x14ac:dyDescent="0.2"/>
    <row r="683" ht="18.75" customHeight="1" x14ac:dyDescent="0.2"/>
    <row r="684" ht="18.75" customHeight="1" x14ac:dyDescent="0.2"/>
    <row r="685" ht="18.75" customHeight="1" x14ac:dyDescent="0.2"/>
    <row r="686" ht="18.75" customHeight="1" x14ac:dyDescent="0.2"/>
    <row r="687" ht="18.75" customHeight="1" x14ac:dyDescent="0.2"/>
    <row r="688" ht="18.75" customHeight="1" x14ac:dyDescent="0.2"/>
    <row r="689" ht="18.75" customHeight="1" x14ac:dyDescent="0.2"/>
    <row r="690" ht="18.75" customHeight="1" x14ac:dyDescent="0.2"/>
    <row r="691" ht="18.75" customHeight="1" x14ac:dyDescent="0.2"/>
    <row r="692" ht="18.75" customHeight="1" x14ac:dyDescent="0.2"/>
    <row r="693" ht="18.75" customHeight="1" x14ac:dyDescent="0.2"/>
    <row r="694" ht="18.75" customHeight="1" x14ac:dyDescent="0.2"/>
    <row r="695" ht="18.75" customHeight="1" x14ac:dyDescent="0.2"/>
    <row r="696" ht="18.75" customHeight="1" x14ac:dyDescent="0.2"/>
    <row r="697" ht="18.75" customHeight="1" x14ac:dyDescent="0.2"/>
    <row r="698" ht="18.75" customHeight="1" x14ac:dyDescent="0.2"/>
    <row r="699" ht="18.75" customHeight="1" x14ac:dyDescent="0.2"/>
    <row r="700" ht="18.75" customHeight="1" x14ac:dyDescent="0.2"/>
    <row r="701" ht="18.75" customHeight="1" x14ac:dyDescent="0.2"/>
    <row r="702" ht="18.75" customHeight="1" x14ac:dyDescent="0.2"/>
    <row r="703" ht="18.75" customHeight="1" x14ac:dyDescent="0.2"/>
    <row r="704" ht="18.75" customHeight="1" x14ac:dyDescent="0.2"/>
    <row r="705" ht="18.75" customHeight="1" x14ac:dyDescent="0.2"/>
    <row r="706" ht="18.75" customHeight="1" x14ac:dyDescent="0.2"/>
    <row r="707" ht="18.75" customHeight="1" x14ac:dyDescent="0.2"/>
    <row r="708" ht="18.75" customHeight="1" x14ac:dyDescent="0.2"/>
    <row r="709" ht="18.75" customHeight="1" x14ac:dyDescent="0.2"/>
    <row r="710" ht="18.75" customHeight="1" x14ac:dyDescent="0.2"/>
    <row r="711" ht="18.75" customHeight="1" x14ac:dyDescent="0.2"/>
    <row r="712" ht="18.75" customHeight="1" x14ac:dyDescent="0.2"/>
    <row r="713" ht="18.75" customHeight="1" x14ac:dyDescent="0.2"/>
    <row r="714" ht="18.75" customHeight="1" x14ac:dyDescent="0.2"/>
    <row r="715" ht="18.75" customHeight="1" x14ac:dyDescent="0.2"/>
    <row r="716" ht="18.75" customHeight="1" x14ac:dyDescent="0.2"/>
    <row r="717" ht="18.75" customHeight="1" x14ac:dyDescent="0.2"/>
    <row r="718" ht="18.75" customHeight="1" x14ac:dyDescent="0.2"/>
    <row r="719" ht="18.75" customHeight="1" x14ac:dyDescent="0.2"/>
    <row r="720" ht="18.75" customHeight="1" x14ac:dyDescent="0.2"/>
    <row r="721" ht="18.75" customHeight="1" x14ac:dyDescent="0.2"/>
    <row r="722" ht="18.75" customHeight="1" x14ac:dyDescent="0.2"/>
    <row r="723" ht="18.75" customHeight="1" x14ac:dyDescent="0.2"/>
    <row r="724" ht="18.75" customHeight="1" x14ac:dyDescent="0.2"/>
    <row r="725" ht="18.75" customHeight="1" x14ac:dyDescent="0.2"/>
    <row r="726" ht="18.75" customHeight="1" x14ac:dyDescent="0.2"/>
    <row r="727" ht="18.75" customHeight="1" x14ac:dyDescent="0.2"/>
    <row r="728" ht="18.75" customHeight="1" x14ac:dyDescent="0.2"/>
    <row r="729" ht="18.75" customHeight="1" x14ac:dyDescent="0.2"/>
    <row r="730" ht="18.75" customHeight="1" x14ac:dyDescent="0.2"/>
    <row r="731" ht="18.75" customHeight="1" x14ac:dyDescent="0.2"/>
    <row r="732" ht="18.75" customHeight="1" x14ac:dyDescent="0.2"/>
    <row r="733" ht="18.75" customHeight="1" x14ac:dyDescent="0.2"/>
    <row r="734" ht="18.75" customHeight="1" x14ac:dyDescent="0.2"/>
    <row r="735" ht="18.75" customHeight="1" x14ac:dyDescent="0.2"/>
    <row r="736" ht="18.75" customHeight="1" x14ac:dyDescent="0.2"/>
    <row r="737" ht="18.75" customHeight="1" x14ac:dyDescent="0.2"/>
    <row r="738" ht="18.75" customHeight="1" x14ac:dyDescent="0.2"/>
    <row r="739" ht="18.75" customHeight="1" x14ac:dyDescent="0.2"/>
    <row r="740" ht="18.75" customHeight="1" x14ac:dyDescent="0.2"/>
    <row r="741" ht="18.75" customHeight="1" x14ac:dyDescent="0.2"/>
    <row r="742" ht="18.75" customHeight="1" x14ac:dyDescent="0.2"/>
    <row r="743" ht="18.75" customHeight="1" x14ac:dyDescent="0.2"/>
    <row r="744" ht="18.75" customHeight="1" x14ac:dyDescent="0.2"/>
    <row r="745" ht="18.75" customHeight="1" x14ac:dyDescent="0.2"/>
    <row r="746" ht="18.75" customHeight="1" x14ac:dyDescent="0.2"/>
    <row r="747" ht="18.75" customHeight="1" x14ac:dyDescent="0.2"/>
    <row r="748" ht="18.75" customHeight="1" x14ac:dyDescent="0.2"/>
    <row r="749" ht="18.75" customHeight="1" x14ac:dyDescent="0.2"/>
    <row r="750" ht="18.75" customHeight="1" x14ac:dyDescent="0.2"/>
    <row r="751" ht="18.75" customHeight="1" x14ac:dyDescent="0.2"/>
    <row r="752" ht="18.75" customHeight="1" x14ac:dyDescent="0.2"/>
    <row r="753" ht="18.75" customHeight="1" x14ac:dyDescent="0.2"/>
    <row r="754" ht="18.75" customHeight="1" x14ac:dyDescent="0.2"/>
    <row r="755" ht="18.75" customHeight="1" x14ac:dyDescent="0.2"/>
    <row r="756" ht="18.75" customHeight="1" x14ac:dyDescent="0.2"/>
    <row r="757" ht="18.75" customHeight="1" x14ac:dyDescent="0.2"/>
    <row r="758" ht="18.75" customHeight="1" x14ac:dyDescent="0.2"/>
    <row r="759" ht="18.75" customHeight="1" x14ac:dyDescent="0.2"/>
    <row r="760" ht="18.75" customHeight="1" x14ac:dyDescent="0.2"/>
    <row r="761" ht="18.75" customHeight="1" x14ac:dyDescent="0.2"/>
    <row r="762" ht="18.75" customHeight="1" x14ac:dyDescent="0.2"/>
    <row r="763" ht="18.75" customHeight="1" x14ac:dyDescent="0.2"/>
    <row r="764" ht="18.75" customHeight="1" x14ac:dyDescent="0.2"/>
    <row r="765" ht="18.75" customHeight="1" x14ac:dyDescent="0.2"/>
    <row r="766" ht="18.75" customHeight="1" x14ac:dyDescent="0.2"/>
    <row r="767" ht="18.75" customHeight="1" x14ac:dyDescent="0.2"/>
    <row r="768" ht="18.75" customHeight="1" x14ac:dyDescent="0.2"/>
    <row r="769" ht="18.75" customHeight="1" x14ac:dyDescent="0.2"/>
    <row r="770" ht="18.75" customHeight="1" x14ac:dyDescent="0.2"/>
    <row r="771" ht="18.75" customHeight="1" x14ac:dyDescent="0.2"/>
    <row r="772" ht="18.75" customHeight="1" x14ac:dyDescent="0.2"/>
    <row r="773" ht="18.75" customHeight="1" x14ac:dyDescent="0.2"/>
    <row r="774" ht="18.75" customHeight="1" x14ac:dyDescent="0.2"/>
    <row r="775" ht="18.75" customHeight="1" x14ac:dyDescent="0.2"/>
    <row r="776" ht="18.75" customHeight="1" x14ac:dyDescent="0.2"/>
    <row r="777" ht="18.75" customHeight="1" x14ac:dyDescent="0.2"/>
    <row r="778" ht="18.75" customHeight="1" x14ac:dyDescent="0.2"/>
    <row r="779" ht="18.75" customHeight="1" x14ac:dyDescent="0.2"/>
    <row r="780" ht="18.75" customHeight="1" x14ac:dyDescent="0.2"/>
    <row r="781" ht="18.75" customHeight="1" x14ac:dyDescent="0.2"/>
    <row r="782" ht="18.75" customHeight="1" x14ac:dyDescent="0.2"/>
    <row r="783" ht="18.75" customHeight="1" x14ac:dyDescent="0.2"/>
    <row r="784" ht="18.75" customHeight="1" x14ac:dyDescent="0.2"/>
    <row r="785" ht="18.75" customHeight="1" x14ac:dyDescent="0.2"/>
    <row r="786" ht="18.75" customHeight="1" x14ac:dyDescent="0.2"/>
    <row r="787" ht="18.75" customHeight="1" x14ac:dyDescent="0.2"/>
    <row r="788" ht="18.75" customHeight="1" x14ac:dyDescent="0.2"/>
    <row r="789" ht="18.75" customHeight="1" x14ac:dyDescent="0.2"/>
    <row r="790" ht="18.75" customHeight="1" x14ac:dyDescent="0.2"/>
    <row r="791" ht="18.75" customHeight="1" x14ac:dyDescent="0.2"/>
    <row r="792" ht="18.75" customHeight="1" x14ac:dyDescent="0.2"/>
    <row r="793" ht="18.75" customHeight="1" x14ac:dyDescent="0.2"/>
    <row r="794" ht="18.75" customHeight="1" x14ac:dyDescent="0.2"/>
    <row r="795" ht="18.75" customHeight="1" x14ac:dyDescent="0.2"/>
    <row r="796" ht="18.75" customHeight="1" x14ac:dyDescent="0.2"/>
    <row r="797" ht="18.75" customHeight="1" x14ac:dyDescent="0.2"/>
    <row r="798" ht="18.75" customHeight="1" x14ac:dyDescent="0.2"/>
    <row r="799" ht="18.75" customHeight="1" x14ac:dyDescent="0.2"/>
    <row r="800" ht="18.75" customHeight="1" x14ac:dyDescent="0.2"/>
    <row r="801" ht="18.75" customHeight="1" x14ac:dyDescent="0.2"/>
    <row r="802" ht="18.75" customHeight="1" x14ac:dyDescent="0.2"/>
    <row r="803" ht="18.75" customHeight="1" x14ac:dyDescent="0.2"/>
    <row r="804" ht="18.75" customHeight="1" x14ac:dyDescent="0.2"/>
    <row r="805" ht="18.75" customHeight="1" x14ac:dyDescent="0.2"/>
    <row r="806" ht="18.75" customHeight="1" x14ac:dyDescent="0.2"/>
    <row r="807" ht="18.75" customHeight="1" x14ac:dyDescent="0.2"/>
    <row r="808" ht="18.75" customHeight="1" x14ac:dyDescent="0.2"/>
    <row r="809" ht="18.75" customHeight="1" x14ac:dyDescent="0.2"/>
    <row r="810" ht="18.75" customHeight="1" x14ac:dyDescent="0.2"/>
    <row r="811" ht="18.75" customHeight="1" x14ac:dyDescent="0.2"/>
    <row r="812" ht="18.75" customHeight="1" x14ac:dyDescent="0.2"/>
    <row r="813" ht="18.75" customHeight="1" x14ac:dyDescent="0.2"/>
    <row r="814" ht="18.75" customHeight="1" x14ac:dyDescent="0.2"/>
    <row r="815" ht="18.75" customHeight="1" x14ac:dyDescent="0.2"/>
    <row r="816" ht="18.75" customHeight="1" x14ac:dyDescent="0.2"/>
    <row r="817" ht="18.75" customHeight="1" x14ac:dyDescent="0.2"/>
    <row r="818" ht="18.75" customHeight="1" x14ac:dyDescent="0.2"/>
    <row r="819" ht="18.75" customHeight="1" x14ac:dyDescent="0.2"/>
    <row r="820" ht="18.75" customHeight="1" x14ac:dyDescent="0.2"/>
    <row r="821" ht="18.75" customHeight="1" x14ac:dyDescent="0.2"/>
    <row r="822" ht="18.75" customHeight="1" x14ac:dyDescent="0.2"/>
    <row r="823" ht="18.75" customHeight="1" x14ac:dyDescent="0.2"/>
    <row r="824" ht="18.75" customHeight="1" x14ac:dyDescent="0.2"/>
    <row r="825" ht="18.75" customHeight="1" x14ac:dyDescent="0.2"/>
    <row r="826" ht="18.75" customHeight="1" x14ac:dyDescent="0.2"/>
    <row r="827" ht="18.75" customHeight="1" x14ac:dyDescent="0.2"/>
    <row r="828" ht="18.75" customHeight="1" x14ac:dyDescent="0.2"/>
    <row r="829" ht="18.75" customHeight="1" x14ac:dyDescent="0.2"/>
    <row r="830" ht="18.75" customHeight="1" x14ac:dyDescent="0.2"/>
    <row r="831" ht="18.75" customHeight="1" x14ac:dyDescent="0.2"/>
    <row r="832" ht="18.75" customHeight="1" x14ac:dyDescent="0.2"/>
    <row r="833" ht="18.75" customHeight="1" x14ac:dyDescent="0.2"/>
    <row r="834" ht="18.75" customHeight="1" x14ac:dyDescent="0.2"/>
    <row r="835" ht="18.75" customHeight="1" x14ac:dyDescent="0.2"/>
    <row r="836" ht="18.75" customHeight="1" x14ac:dyDescent="0.2"/>
    <row r="837" ht="18.75" customHeight="1" x14ac:dyDescent="0.2"/>
    <row r="838" ht="18.75" customHeight="1" x14ac:dyDescent="0.2"/>
    <row r="839" ht="18.75" customHeight="1" x14ac:dyDescent="0.2"/>
    <row r="840" ht="18.75" customHeight="1" x14ac:dyDescent="0.2"/>
    <row r="841" ht="18.75" customHeight="1" x14ac:dyDescent="0.2"/>
    <row r="842" ht="18.75" customHeight="1" x14ac:dyDescent="0.2"/>
    <row r="843" ht="18.75" customHeight="1" x14ac:dyDescent="0.2"/>
    <row r="844" ht="18.75" customHeight="1" x14ac:dyDescent="0.2"/>
    <row r="845" ht="18.75" customHeight="1" x14ac:dyDescent="0.2"/>
    <row r="846" ht="18.75" customHeight="1" x14ac:dyDescent="0.2"/>
    <row r="847" ht="18.75" customHeight="1" x14ac:dyDescent="0.2"/>
    <row r="848" ht="18.75" customHeight="1" x14ac:dyDescent="0.2"/>
    <row r="849" ht="18.75" customHeight="1" x14ac:dyDescent="0.2"/>
    <row r="850" ht="18.75" customHeight="1" x14ac:dyDescent="0.2"/>
    <row r="851" ht="18.75" customHeight="1" x14ac:dyDescent="0.2"/>
    <row r="852" ht="18.75" customHeight="1" x14ac:dyDescent="0.2"/>
    <row r="853" ht="18.75" customHeight="1" x14ac:dyDescent="0.2"/>
    <row r="854" ht="18.75" customHeight="1" x14ac:dyDescent="0.2"/>
    <row r="855" ht="18.75" customHeight="1" x14ac:dyDescent="0.2"/>
    <row r="856" ht="18.75" customHeight="1" x14ac:dyDescent="0.2"/>
    <row r="857" ht="18.75" customHeight="1" x14ac:dyDescent="0.2"/>
    <row r="858" ht="18.75" customHeight="1" x14ac:dyDescent="0.2"/>
    <row r="859" ht="18.75" customHeight="1" x14ac:dyDescent="0.2"/>
    <row r="860" ht="18.75" customHeight="1" x14ac:dyDescent="0.2"/>
    <row r="861" ht="18.75" customHeight="1" x14ac:dyDescent="0.2"/>
    <row r="862" ht="18.75" customHeight="1" x14ac:dyDescent="0.2"/>
    <row r="863" ht="18.75" customHeight="1" x14ac:dyDescent="0.2"/>
    <row r="864" ht="18.75" customHeight="1" x14ac:dyDescent="0.2"/>
    <row r="865" ht="18.75" customHeight="1" x14ac:dyDescent="0.2"/>
    <row r="866" ht="18.75" customHeight="1" x14ac:dyDescent="0.2"/>
    <row r="867" ht="18.75" customHeight="1" x14ac:dyDescent="0.2"/>
    <row r="868" ht="18.75" customHeight="1" x14ac:dyDescent="0.2"/>
    <row r="869" ht="18.75" customHeight="1" x14ac:dyDescent="0.2"/>
    <row r="870" ht="18.75" customHeight="1" x14ac:dyDescent="0.2"/>
    <row r="871" ht="18.75" customHeight="1" x14ac:dyDescent="0.2"/>
    <row r="872" ht="18.75" customHeight="1" x14ac:dyDescent="0.2"/>
    <row r="873" ht="18.75" customHeight="1" x14ac:dyDescent="0.2"/>
    <row r="874" ht="18.75" customHeight="1" x14ac:dyDescent="0.2"/>
    <row r="875" ht="18.75" customHeight="1" x14ac:dyDescent="0.2"/>
    <row r="876" ht="18.75" customHeight="1" x14ac:dyDescent="0.2"/>
    <row r="877" ht="18.75" customHeight="1" x14ac:dyDescent="0.2"/>
    <row r="878" ht="18.75" customHeight="1" x14ac:dyDescent="0.2"/>
    <row r="879" ht="18.75" customHeight="1" x14ac:dyDescent="0.2"/>
    <row r="880" ht="18.75" customHeight="1" x14ac:dyDescent="0.2"/>
    <row r="881" ht="18.75" customHeight="1" x14ac:dyDescent="0.2"/>
    <row r="882" ht="18.75" customHeight="1" x14ac:dyDescent="0.2"/>
    <row r="883" ht="18.75" customHeight="1" x14ac:dyDescent="0.2"/>
    <row r="884" ht="18.75" customHeight="1" x14ac:dyDescent="0.2"/>
    <row r="885" ht="18.75" customHeight="1" x14ac:dyDescent="0.2"/>
    <row r="886" ht="18.75" customHeight="1" x14ac:dyDescent="0.2"/>
    <row r="887" ht="18.75" customHeight="1" x14ac:dyDescent="0.2"/>
    <row r="888" ht="18.75" customHeight="1" x14ac:dyDescent="0.2"/>
    <row r="889" ht="18.75" customHeight="1" x14ac:dyDescent="0.2"/>
    <row r="890" ht="18.75" customHeight="1" x14ac:dyDescent="0.2"/>
    <row r="891" ht="18.75" customHeight="1" x14ac:dyDescent="0.2"/>
    <row r="892" ht="18.75" customHeight="1" x14ac:dyDescent="0.2"/>
    <row r="893" ht="18.75" customHeight="1" x14ac:dyDescent="0.2"/>
    <row r="894" ht="18.75" customHeight="1" x14ac:dyDescent="0.2"/>
    <row r="895" ht="18.75" customHeight="1" x14ac:dyDescent="0.2"/>
    <row r="896" ht="18.75" customHeight="1" x14ac:dyDescent="0.2"/>
    <row r="897" ht="18.75" customHeight="1" x14ac:dyDescent="0.2"/>
    <row r="898" ht="18.75" customHeight="1" x14ac:dyDescent="0.2"/>
    <row r="899" ht="18.75" customHeight="1" x14ac:dyDescent="0.2"/>
    <row r="900" ht="18.75" customHeight="1" x14ac:dyDescent="0.2"/>
    <row r="901" ht="18.75" customHeight="1" x14ac:dyDescent="0.2"/>
    <row r="902" ht="18.75" customHeight="1" x14ac:dyDescent="0.2"/>
    <row r="903" ht="18.75" customHeight="1" x14ac:dyDescent="0.2"/>
    <row r="904" ht="18.75" customHeight="1" x14ac:dyDescent="0.2"/>
    <row r="905" ht="18.75" customHeight="1" x14ac:dyDescent="0.2"/>
    <row r="906" ht="18.75" customHeight="1" x14ac:dyDescent="0.2"/>
    <row r="907" ht="18.75" customHeight="1" x14ac:dyDescent="0.2"/>
    <row r="908" ht="18.75" customHeight="1" x14ac:dyDescent="0.2"/>
    <row r="909" ht="18.75" customHeight="1" x14ac:dyDescent="0.2"/>
    <row r="910" ht="18.75" customHeight="1" x14ac:dyDescent="0.2"/>
    <row r="911" ht="18.75" customHeight="1" x14ac:dyDescent="0.2"/>
    <row r="912" ht="18.75" customHeight="1" x14ac:dyDescent="0.2"/>
    <row r="913" ht="18.75" customHeight="1" x14ac:dyDescent="0.2"/>
    <row r="914" ht="18.75" customHeight="1" x14ac:dyDescent="0.2"/>
    <row r="915" ht="18.75" customHeight="1" x14ac:dyDescent="0.2"/>
    <row r="916" ht="18.75" customHeight="1" x14ac:dyDescent="0.2"/>
    <row r="917" ht="18.75" customHeight="1" x14ac:dyDescent="0.2"/>
    <row r="918" ht="18.75" customHeight="1" x14ac:dyDescent="0.2"/>
    <row r="919" ht="18.75" customHeight="1" x14ac:dyDescent="0.2"/>
    <row r="920" ht="18.75" customHeight="1" x14ac:dyDescent="0.2"/>
    <row r="921" ht="18.75" customHeight="1" x14ac:dyDescent="0.2"/>
    <row r="922" ht="18.75" customHeight="1" x14ac:dyDescent="0.2"/>
    <row r="923" ht="18.75" customHeight="1" x14ac:dyDescent="0.2"/>
    <row r="924" ht="18.75" customHeight="1" x14ac:dyDescent="0.2"/>
    <row r="925" ht="18.75" customHeight="1" x14ac:dyDescent="0.2"/>
    <row r="926" ht="18.75" customHeight="1" x14ac:dyDescent="0.2"/>
    <row r="927" ht="18.75" customHeight="1" x14ac:dyDescent="0.2"/>
    <row r="928" ht="18.75" customHeight="1" x14ac:dyDescent="0.2"/>
    <row r="929" ht="18.75" customHeight="1" x14ac:dyDescent="0.2"/>
    <row r="930" ht="18.75" customHeight="1" x14ac:dyDescent="0.2"/>
    <row r="931" ht="18.75" customHeight="1" x14ac:dyDescent="0.2"/>
    <row r="932" ht="18.75" customHeight="1" x14ac:dyDescent="0.2"/>
    <row r="933" ht="18.75" customHeight="1" x14ac:dyDescent="0.2"/>
    <row r="934" ht="18.75" customHeight="1" x14ac:dyDescent="0.2"/>
    <row r="935" ht="18.75" customHeight="1" x14ac:dyDescent="0.2"/>
    <row r="936" ht="18.75" customHeight="1" x14ac:dyDescent="0.2"/>
    <row r="937" ht="18.75" customHeight="1" x14ac:dyDescent="0.2"/>
    <row r="938" ht="18.75" customHeight="1" x14ac:dyDescent="0.2"/>
    <row r="939" ht="18.75" customHeight="1" x14ac:dyDescent="0.2"/>
    <row r="940" ht="18.75" customHeight="1" x14ac:dyDescent="0.2"/>
    <row r="941" ht="18.75" customHeight="1" x14ac:dyDescent="0.2"/>
    <row r="942" ht="18.75" customHeight="1" x14ac:dyDescent="0.2"/>
    <row r="943" ht="18.75" customHeight="1" x14ac:dyDescent="0.2"/>
    <row r="944" ht="18.75" customHeight="1" x14ac:dyDescent="0.2"/>
    <row r="945" ht="18.75" customHeight="1" x14ac:dyDescent="0.2"/>
    <row r="946" ht="18.75" customHeight="1" x14ac:dyDescent="0.2"/>
    <row r="947" ht="18.75" customHeight="1" x14ac:dyDescent="0.2"/>
    <row r="948" ht="18.75" customHeight="1" x14ac:dyDescent="0.2"/>
    <row r="949" ht="18.75" customHeight="1" x14ac:dyDescent="0.2"/>
    <row r="950" ht="18.75" customHeight="1" x14ac:dyDescent="0.2"/>
    <row r="951" ht="18.75" customHeight="1" x14ac:dyDescent="0.2"/>
    <row r="952" ht="18.75" customHeight="1" x14ac:dyDescent="0.2"/>
    <row r="953" ht="18.75" customHeight="1" x14ac:dyDescent="0.2"/>
    <row r="954" ht="18.75" customHeight="1" x14ac:dyDescent="0.2"/>
    <row r="955" ht="18.75" customHeight="1" x14ac:dyDescent="0.2"/>
    <row r="956" ht="18.75" customHeight="1" x14ac:dyDescent="0.2"/>
    <row r="957" ht="18.75" customHeight="1" x14ac:dyDescent="0.2"/>
    <row r="958" ht="18.75" customHeight="1" x14ac:dyDescent="0.2"/>
    <row r="959" ht="18.75" customHeight="1" x14ac:dyDescent="0.2"/>
    <row r="960" ht="18.75" customHeight="1" x14ac:dyDescent="0.2"/>
    <row r="961" ht="18.75" customHeight="1" x14ac:dyDescent="0.2"/>
    <row r="962" ht="18.75" customHeight="1" x14ac:dyDescent="0.2"/>
    <row r="963" ht="18.75" customHeight="1" x14ac:dyDescent="0.2"/>
    <row r="964" ht="18.75" customHeight="1" x14ac:dyDescent="0.2"/>
    <row r="965" ht="18.75" customHeight="1" x14ac:dyDescent="0.2"/>
    <row r="966" ht="18.75" customHeight="1" x14ac:dyDescent="0.2"/>
    <row r="967" ht="18.75" customHeight="1" x14ac:dyDescent="0.2"/>
    <row r="968" ht="18.75" customHeight="1" x14ac:dyDescent="0.2"/>
    <row r="969" ht="18.75" customHeight="1" x14ac:dyDescent="0.2"/>
    <row r="970" ht="18.75" customHeight="1" x14ac:dyDescent="0.2"/>
    <row r="971" ht="18.75" customHeight="1" x14ac:dyDescent="0.2"/>
    <row r="972" ht="18.75" customHeight="1" x14ac:dyDescent="0.2"/>
    <row r="973" ht="18.75" customHeight="1" x14ac:dyDescent="0.2"/>
    <row r="974" ht="18.75" customHeight="1" x14ac:dyDescent="0.2"/>
    <row r="975" ht="18.75" customHeight="1" x14ac:dyDescent="0.2"/>
    <row r="976" ht="18.75" customHeight="1" x14ac:dyDescent="0.2"/>
    <row r="977" ht="18.75" customHeight="1" x14ac:dyDescent="0.2"/>
    <row r="978" ht="18.75" customHeight="1" x14ac:dyDescent="0.2"/>
    <row r="979" ht="18.75" customHeight="1" x14ac:dyDescent="0.2"/>
    <row r="980" ht="18.75" customHeight="1" x14ac:dyDescent="0.2"/>
    <row r="981" ht="18.75" customHeight="1" x14ac:dyDescent="0.2"/>
    <row r="982" ht="18.75" customHeight="1" x14ac:dyDescent="0.2"/>
    <row r="983" ht="18.75" customHeight="1" x14ac:dyDescent="0.2"/>
    <row r="984" ht="18.75" customHeight="1" x14ac:dyDescent="0.2"/>
    <row r="985" ht="18.75" customHeight="1" x14ac:dyDescent="0.2"/>
    <row r="986" ht="18.75" customHeight="1" x14ac:dyDescent="0.2"/>
    <row r="987" ht="18.75" customHeight="1" x14ac:dyDescent="0.2"/>
    <row r="988" ht="18.75" customHeight="1" x14ac:dyDescent="0.2"/>
    <row r="989" ht="18.75" customHeight="1" x14ac:dyDescent="0.2"/>
    <row r="990" ht="18.75" customHeight="1" x14ac:dyDescent="0.2"/>
    <row r="991" ht="18.75" customHeight="1" x14ac:dyDescent="0.2"/>
    <row r="992" ht="18.75" customHeight="1" x14ac:dyDescent="0.2"/>
    <row r="993" ht="18.75" customHeight="1" x14ac:dyDescent="0.2"/>
    <row r="994" ht="18.75" customHeight="1" x14ac:dyDescent="0.2"/>
    <row r="995" ht="18.75" customHeight="1" x14ac:dyDescent="0.2"/>
    <row r="996" ht="18.75" customHeight="1" x14ac:dyDescent="0.2"/>
    <row r="997" ht="18.75" customHeight="1" x14ac:dyDescent="0.2"/>
    <row r="998" ht="18.75" customHeight="1" x14ac:dyDescent="0.2"/>
    <row r="999" ht="18.75" customHeight="1" x14ac:dyDescent="0.2"/>
    <row r="1000" ht="18.75" customHeight="1" x14ac:dyDescent="0.2"/>
    <row r="1001" ht="18.75" customHeight="1" x14ac:dyDescent="0.2"/>
    <row r="1002" ht="18.75" customHeight="1" x14ac:dyDescent="0.2"/>
    <row r="1003" ht="18.75" customHeight="1" x14ac:dyDescent="0.2"/>
    <row r="1004" ht="18.75" customHeight="1" x14ac:dyDescent="0.2"/>
    <row r="1005" ht="18.75" customHeight="1" x14ac:dyDescent="0.2"/>
    <row r="1006" ht="18.75" customHeight="1" x14ac:dyDescent="0.2"/>
    <row r="1007" ht="18.75" customHeight="1" x14ac:dyDescent="0.2"/>
    <row r="1008" ht="18.75" customHeight="1" x14ac:dyDescent="0.2"/>
    <row r="1009" ht="18.75" customHeight="1" x14ac:dyDescent="0.2"/>
    <row r="1010" ht="18.75" customHeight="1" x14ac:dyDescent="0.2"/>
    <row r="1011" ht="18.75" customHeight="1" x14ac:dyDescent="0.2"/>
    <row r="1012" ht="18.75" customHeight="1" x14ac:dyDescent="0.2"/>
    <row r="1013" ht="18.75" customHeight="1" x14ac:dyDescent="0.2"/>
    <row r="1014" ht="18.75" customHeight="1" x14ac:dyDescent="0.2"/>
    <row r="1015" ht="18.75" customHeight="1" x14ac:dyDescent="0.2"/>
    <row r="1016" ht="18.75" customHeight="1" x14ac:dyDescent="0.2"/>
    <row r="1017" ht="18.75" customHeight="1" x14ac:dyDescent="0.2"/>
    <row r="1018" ht="18.75" customHeight="1" x14ac:dyDescent="0.2"/>
    <row r="1019" ht="18.75" customHeight="1" x14ac:dyDescent="0.2"/>
    <row r="1020" ht="18.75" customHeight="1" x14ac:dyDescent="0.2"/>
    <row r="1021" ht="18.75" customHeight="1" x14ac:dyDescent="0.2"/>
    <row r="1022" ht="18.75" customHeight="1" x14ac:dyDescent="0.2"/>
    <row r="1023" ht="18.75" customHeight="1" x14ac:dyDescent="0.2"/>
    <row r="1024" ht="18.75" customHeight="1" x14ac:dyDescent="0.2"/>
    <row r="1025" ht="18.75" customHeight="1" x14ac:dyDescent="0.2"/>
    <row r="1026" ht="18.75" customHeight="1" x14ac:dyDescent="0.2"/>
    <row r="1027" ht="18.75" customHeight="1" x14ac:dyDescent="0.2"/>
    <row r="1028" ht="18.75" customHeight="1" x14ac:dyDescent="0.2"/>
    <row r="1029" ht="18.75" customHeight="1" x14ac:dyDescent="0.2"/>
    <row r="1030" ht="18.75" customHeight="1" x14ac:dyDescent="0.2"/>
    <row r="1031" ht="18.75" customHeight="1" x14ac:dyDescent="0.2"/>
    <row r="1032" ht="18.75" customHeight="1" x14ac:dyDescent="0.2"/>
    <row r="1033" ht="18.75" customHeight="1" x14ac:dyDescent="0.2"/>
    <row r="1034" ht="18.75" customHeight="1" x14ac:dyDescent="0.2"/>
    <row r="1035" ht="18.75" customHeight="1" x14ac:dyDescent="0.2"/>
    <row r="1036" ht="18.75" customHeight="1" x14ac:dyDescent="0.2"/>
    <row r="1037" ht="18.75" customHeight="1" x14ac:dyDescent="0.2"/>
    <row r="1038" ht="18.75" customHeight="1" x14ac:dyDescent="0.2"/>
    <row r="1039" ht="18.75" customHeight="1" x14ac:dyDescent="0.2"/>
    <row r="1040" ht="18.75" customHeight="1" x14ac:dyDescent="0.2"/>
    <row r="1041" ht="18.75" customHeight="1" x14ac:dyDescent="0.2"/>
    <row r="1042" ht="18.75" customHeight="1" x14ac:dyDescent="0.2"/>
    <row r="1043" ht="18.75" customHeight="1" x14ac:dyDescent="0.2"/>
    <row r="1044" ht="18.75" customHeight="1" x14ac:dyDescent="0.2"/>
    <row r="1045" ht="18.75" customHeight="1" x14ac:dyDescent="0.2"/>
    <row r="1046" ht="18.75" customHeight="1" x14ac:dyDescent="0.2"/>
    <row r="1047" ht="18.75" customHeight="1" x14ac:dyDescent="0.2"/>
    <row r="1048" ht="18.75" customHeight="1" x14ac:dyDescent="0.2"/>
    <row r="1049" ht="18.75" customHeight="1" x14ac:dyDescent="0.2"/>
    <row r="1050" ht="18.75" customHeight="1" x14ac:dyDescent="0.2"/>
    <row r="1051" ht="18.75" customHeight="1" x14ac:dyDescent="0.2"/>
    <row r="1052" ht="18.75" customHeight="1" x14ac:dyDescent="0.2"/>
    <row r="1053" ht="18.75" customHeight="1" x14ac:dyDescent="0.2"/>
    <row r="1054" ht="18.75" customHeight="1" x14ac:dyDescent="0.2"/>
    <row r="1055" ht="18.75" customHeight="1" x14ac:dyDescent="0.2"/>
    <row r="1056" ht="18.75" customHeight="1" x14ac:dyDescent="0.2"/>
    <row r="1057" ht="18.75" customHeight="1" x14ac:dyDescent="0.2"/>
    <row r="1058" ht="18.75" customHeight="1" x14ac:dyDescent="0.2"/>
    <row r="1059" ht="18.75" customHeight="1" x14ac:dyDescent="0.2"/>
    <row r="1060" ht="18.75" customHeight="1" x14ac:dyDescent="0.2"/>
    <row r="1061" ht="18.75" customHeight="1" x14ac:dyDescent="0.2"/>
    <row r="1062" ht="18.75" customHeight="1" x14ac:dyDescent="0.2"/>
    <row r="1063" ht="18.75" customHeight="1" x14ac:dyDescent="0.2"/>
    <row r="1064" ht="18.75" customHeight="1" x14ac:dyDescent="0.2"/>
    <row r="1065" ht="18.75" customHeight="1" x14ac:dyDescent="0.2"/>
    <row r="1066" ht="18.75" customHeight="1" x14ac:dyDescent="0.2"/>
    <row r="1067" ht="18.75" customHeight="1" x14ac:dyDescent="0.2"/>
    <row r="1068" ht="18.75" customHeight="1" x14ac:dyDescent="0.2"/>
    <row r="1069" ht="18.75" customHeight="1" x14ac:dyDescent="0.2"/>
    <row r="1070" ht="18.75" customHeight="1" x14ac:dyDescent="0.2"/>
    <row r="1071" ht="18.75" customHeight="1" x14ac:dyDescent="0.2"/>
    <row r="1072" ht="18.75" customHeight="1" x14ac:dyDescent="0.2"/>
    <row r="1073" ht="18.75" customHeight="1" x14ac:dyDescent="0.2"/>
    <row r="1074" ht="18.75" customHeight="1" x14ac:dyDescent="0.2"/>
    <row r="1075" ht="18.75" customHeight="1" x14ac:dyDescent="0.2"/>
    <row r="1076" ht="18.75" customHeight="1" x14ac:dyDescent="0.2"/>
    <row r="1077" ht="18.75" customHeight="1" x14ac:dyDescent="0.2"/>
    <row r="1078" ht="18.75" customHeight="1" x14ac:dyDescent="0.2"/>
    <row r="1079" ht="18.75" customHeight="1" x14ac:dyDescent="0.2"/>
    <row r="1080" ht="18.75" customHeight="1" x14ac:dyDescent="0.2"/>
    <row r="1081" ht="18.75" customHeight="1" x14ac:dyDescent="0.2"/>
    <row r="1082" ht="18.75" customHeight="1" x14ac:dyDescent="0.2"/>
    <row r="1083" ht="18.75" customHeight="1" x14ac:dyDescent="0.2"/>
    <row r="1084" ht="18.75" customHeight="1" x14ac:dyDescent="0.2"/>
    <row r="1085" ht="18.75" customHeight="1" x14ac:dyDescent="0.2"/>
    <row r="1086" ht="18.75" customHeight="1" x14ac:dyDescent="0.2"/>
    <row r="1087" ht="18.75" customHeight="1" x14ac:dyDescent="0.2"/>
    <row r="1088" ht="18.75" customHeight="1" x14ac:dyDescent="0.2"/>
    <row r="1089" ht="18.75" customHeight="1" x14ac:dyDescent="0.2"/>
    <row r="1090" ht="18.75" customHeight="1" x14ac:dyDescent="0.2"/>
    <row r="1091" ht="18.75" customHeight="1" x14ac:dyDescent="0.2"/>
    <row r="1092" ht="18.75" customHeight="1" x14ac:dyDescent="0.2"/>
    <row r="1093" ht="18.75" customHeight="1" x14ac:dyDescent="0.2"/>
    <row r="1094" ht="18.75" customHeight="1" x14ac:dyDescent="0.2"/>
    <row r="1095" ht="18.75" customHeight="1" x14ac:dyDescent="0.2"/>
  </sheetData>
  <mergeCells count="7">
    <mergeCell ref="J4:K4"/>
    <mergeCell ref="J6:K6"/>
    <mergeCell ref="B2:C2"/>
    <mergeCell ref="J7:K7"/>
    <mergeCell ref="F4:G4"/>
    <mergeCell ref="F3:G3"/>
    <mergeCell ref="J3:K3"/>
  </mergeCells>
  <conditionalFormatting sqref="M10:M185">
    <cfRule type="cellIs" dxfId="114" priority="29" operator="equal">
      <formula>"Réglé"</formula>
    </cfRule>
  </conditionalFormatting>
  <conditionalFormatting sqref="B10:M185">
    <cfRule type="expression" dxfId="113" priority="1">
      <formula>WEEKDAY($C10)=5</formula>
    </cfRule>
  </conditionalFormatting>
  <dataValidations count="2">
    <dataValidation type="list" allowBlank="1" showInputMessage="1" showErrorMessage="1" sqref="E4">
      <formula1>"RA,AB"</formula1>
    </dataValidation>
    <dataValidation type="list" allowBlank="1" showInputMessage="1" showErrorMessage="1" sqref="F4:G4">
      <formula1>$R$9:$R$47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9" scale="99" fitToHeight="0" orientation="landscape" r:id="rId1"/>
  <headerFooter>
    <oddFooter>&amp;R&amp;"Arial,Normal"&amp;8&amp;P sur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W103"/>
  <sheetViews>
    <sheetView showZeros="0" zoomScaleNormal="100" workbookViewId="0">
      <pane ySplit="3" topLeftCell="A4" activePane="bottomLeft" state="frozen"/>
      <selection pane="bottomLeft" activeCell="B3" sqref="B3"/>
    </sheetView>
  </sheetViews>
  <sheetFormatPr baseColWidth="10" defaultColWidth="11.42578125" defaultRowHeight="15" x14ac:dyDescent="0.25"/>
  <cols>
    <col min="1" max="1" width="7.140625" style="25" customWidth="1"/>
    <col min="2" max="3" width="11.42578125" style="25" customWidth="1"/>
    <col min="4" max="4" width="12.85546875" style="25" customWidth="1"/>
    <col min="5" max="5" width="12.85546875" style="25" hidden="1" customWidth="1"/>
    <col min="6" max="6" width="12.85546875" style="25" customWidth="1"/>
    <col min="7" max="7" width="13" style="25" customWidth="1"/>
    <col min="8" max="9" width="11.42578125" style="25" customWidth="1"/>
    <col min="10" max="10" width="10" style="25" customWidth="1"/>
    <col min="11" max="11" width="14.28515625" style="25" customWidth="1"/>
    <col min="12" max="12" width="11.5703125" style="25" customWidth="1"/>
    <col min="13" max="21" width="10" style="25" customWidth="1"/>
    <col min="22" max="22" width="14.28515625" style="25" customWidth="1"/>
    <col min="23" max="23" width="15.7109375" style="25" customWidth="1"/>
    <col min="24" max="16384" width="11.42578125" style="25"/>
  </cols>
  <sheetData>
    <row r="1" spans="2:23" ht="18.75" customHeight="1" x14ac:dyDescent="0.25"/>
    <row r="2" spans="2:23" ht="18.75" customHeight="1" x14ac:dyDescent="0.25"/>
    <row r="3" spans="2:23" ht="22.5" customHeight="1" x14ac:dyDescent="0.25">
      <c r="B3" s="28" t="s">
        <v>8</v>
      </c>
      <c r="C3" s="28" t="s">
        <v>39</v>
      </c>
      <c r="D3" s="28" t="s">
        <v>20</v>
      </c>
      <c r="E3" s="28" t="s">
        <v>9</v>
      </c>
      <c r="F3" s="28" t="s">
        <v>21</v>
      </c>
      <c r="G3" s="28" t="s">
        <v>30</v>
      </c>
      <c r="H3" s="28" t="s">
        <v>38</v>
      </c>
      <c r="I3" s="28" t="s">
        <v>22</v>
      </c>
      <c r="J3" s="28" t="s">
        <v>3</v>
      </c>
      <c r="K3" s="28" t="s">
        <v>52</v>
      </c>
      <c r="L3" s="28" t="s">
        <v>24</v>
      </c>
      <c r="M3" s="28" t="s">
        <v>40</v>
      </c>
      <c r="N3" s="28" t="s">
        <v>25</v>
      </c>
      <c r="O3" s="28" t="s">
        <v>36</v>
      </c>
      <c r="P3" s="28" t="s">
        <v>49</v>
      </c>
      <c r="Q3" s="28" t="s">
        <v>37</v>
      </c>
      <c r="R3" s="28" t="s">
        <v>27</v>
      </c>
      <c r="S3" s="28" t="s">
        <v>28</v>
      </c>
      <c r="T3" s="28" t="s">
        <v>23</v>
      </c>
      <c r="U3" s="28" t="s">
        <v>29</v>
      </c>
      <c r="V3" s="28" t="s">
        <v>34</v>
      </c>
      <c r="W3" s="28" t="s">
        <v>31</v>
      </c>
    </row>
    <row r="4" spans="2:23" ht="22.5" customHeight="1" x14ac:dyDescent="0.25">
      <c r="B4" s="30">
        <f>Tableau116[[#This Row],[Date Ach]]</f>
        <v>41943</v>
      </c>
      <c r="C4" s="29">
        <v>41943</v>
      </c>
      <c r="D4" s="27" t="e">
        <f>SUMIFS(#REF!,#REF!,Tableau116[[#This Row],[Date Ach]],#REF!,"ABATTOIRE")</f>
        <v>#REF!</v>
      </c>
      <c r="E4" s="32">
        <f>Tableau116[[#This Row],[Date Ach]]+1</f>
        <v>41944</v>
      </c>
      <c r="F4" s="31" t="e">
        <f>SUMIFS(#REF!,#REF!,Tableau116[[#This Row],[Date Ach]]+1)</f>
        <v>#REF!</v>
      </c>
      <c r="G4" s="33" t="e">
        <f>IF(OR(Tableau116[[#This Row],[Vente]]=0,Tableau116[[#This Row],[Achat]]=0),0,Tableau116[[#This Row],[Vente]]-Tableau116[[#This Row],[Achat]])</f>
        <v>#REF!</v>
      </c>
      <c r="H4" s="34" t="e">
        <f>SUMIF(#REF!,Tableau116[[#This Row],[Date Ach]],#REF!)+SUMIF(#REF!,Tableau116[[#This Row],[Date Ach]],#REF!)</f>
        <v>#REF!</v>
      </c>
      <c r="I4" s="33" t="e">
        <f>SUMIFS(#REF!,#REF!,"ABATTOIRE",#REF!,Tableau116[[#This Row],[Date Ach]])*18</f>
        <v>#REF!</v>
      </c>
      <c r="J4" s="33" t="e">
        <f>SUMIF(#REF!,Tableau116[[#This Row],[Date Ach]],#REF!)</f>
        <v>#REF!</v>
      </c>
      <c r="K4" s="33" t="e">
        <f>SUMIF(#REF!,Tableau116[[#This Row],[Date Ach]],#REF!)-SUMIF(#REF!,Tableau116[[#This Row],[Date Ach]],#REF!)</f>
        <v>#REF!</v>
      </c>
      <c r="L4" s="26">
        <v>14400</v>
      </c>
      <c r="M4" s="26">
        <v>1600</v>
      </c>
      <c r="N4" s="26">
        <v>2000</v>
      </c>
      <c r="O4" s="26">
        <v>200</v>
      </c>
      <c r="P4" s="26">
        <v>800</v>
      </c>
      <c r="Q4" s="26">
        <v>300</v>
      </c>
      <c r="R4" s="26">
        <v>500</v>
      </c>
      <c r="S4" s="33" t="e">
        <f>Tableau116[[#This Row],[Qté Glob]]*0.5</f>
        <v>#REF!</v>
      </c>
      <c r="T4" s="33" t="e">
        <f>ROUND(Tableau116[[#This Row],[Qté Glob]]*0.525,-1)</f>
        <v>#REF!</v>
      </c>
      <c r="U4" s="33" t="e">
        <f>ROUND(Tableau116[[#This Row],[Qté Glob]]*2.47,-1)</f>
        <v>#REF!</v>
      </c>
      <c r="V4" s="33" t="e">
        <f>SUM(Tableau116[[#This Row],[Personnel]:[Syllophane]])</f>
        <v>#REF!</v>
      </c>
      <c r="W4" s="33" t="e">
        <f>IF(Tableau116[[#This Row],[Achat]]=0,0,SUM(G4,I4:K4)-Tableau116[[#This Row],[Charges]])</f>
        <v>#REF!</v>
      </c>
    </row>
    <row r="5" spans="2:23" ht="18.75" customHeight="1" x14ac:dyDescent="0.25">
      <c r="B5" s="30">
        <f>Tableau116[[#This Row],[Date Ach]]</f>
        <v>41944</v>
      </c>
      <c r="C5" s="29">
        <v>41944</v>
      </c>
      <c r="D5" s="27" t="e">
        <f>SUMIFS(#REF!,#REF!,Tableau116[[#This Row],[Date Ach]],#REF!,"ABATTOIRE")</f>
        <v>#REF!</v>
      </c>
      <c r="E5" s="32">
        <f>Tableau116[[#This Row],[Date Ach]]+1</f>
        <v>41945</v>
      </c>
      <c r="F5" s="31" t="e">
        <f>SUMIFS(#REF!,#REF!,Tableau116[[#This Row],[Date Ach]]+1)</f>
        <v>#REF!</v>
      </c>
      <c r="G5" s="33" t="e">
        <f>IF(OR(Tableau116[[#This Row],[Vente]]=0,Tableau116[[#This Row],[Achat]]=0),0,Tableau116[[#This Row],[Vente]]-Tableau116[[#This Row],[Achat]])</f>
        <v>#REF!</v>
      </c>
      <c r="H5" s="34" t="e">
        <f>SUMIF(#REF!,Tableau116[[#This Row],[Date Ach]],#REF!)+SUMIF(#REF!,Tableau116[[#This Row],[Date Ach]],#REF!)</f>
        <v>#REF!</v>
      </c>
      <c r="I5" s="33" t="e">
        <f>SUMIFS(#REF!,#REF!,"ABATTOIRE",#REF!,Tableau116[[#This Row],[Date Ach]])*18</f>
        <v>#REF!</v>
      </c>
      <c r="J5" s="33" t="e">
        <f>SUMIF(#REF!,Tableau116[[#This Row],[Date Ach]],#REF!)</f>
        <v>#REF!</v>
      </c>
      <c r="K5" s="33" t="e">
        <f>SUMIF(#REF!,Tableau116[[#This Row],[Date Ach]],#REF!)-SUMIF(#REF!,Tableau116[[#This Row],[Date Ach]],#REF!)</f>
        <v>#REF!</v>
      </c>
      <c r="L5" s="26">
        <v>14400</v>
      </c>
      <c r="M5" s="26">
        <v>1600</v>
      </c>
      <c r="N5" s="26">
        <v>2000</v>
      </c>
      <c r="O5" s="26">
        <v>200</v>
      </c>
      <c r="P5" s="26">
        <v>800</v>
      </c>
      <c r="Q5" s="26">
        <v>300</v>
      </c>
      <c r="R5" s="26">
        <v>500</v>
      </c>
      <c r="S5" s="33" t="e">
        <f>Tableau116[[#This Row],[Qté Glob]]*0.5</f>
        <v>#REF!</v>
      </c>
      <c r="T5" s="33" t="e">
        <f>ROUND(Tableau116[[#This Row],[Qté Glob]]*0.525,-1)</f>
        <v>#REF!</v>
      </c>
      <c r="U5" s="33" t="e">
        <f>ROUND(Tableau116[[#This Row],[Qté Glob]]*2.47,-1)</f>
        <v>#REF!</v>
      </c>
      <c r="V5" s="33" t="e">
        <f>SUM(Tableau116[[#This Row],[Personnel]:[Syllophane]])</f>
        <v>#REF!</v>
      </c>
      <c r="W5" s="33" t="e">
        <f>IF(Tableau116[[#This Row],[Achat]]=0,0,SUM(G5,I5:K5)-Tableau116[[#This Row],[Charges]])</f>
        <v>#REF!</v>
      </c>
    </row>
    <row r="6" spans="2:23" ht="18.75" customHeight="1" x14ac:dyDescent="0.25">
      <c r="B6" s="30">
        <f>Tableau116[[#This Row],[Date Ach]]</f>
        <v>41945</v>
      </c>
      <c r="C6" s="29">
        <v>41945</v>
      </c>
      <c r="D6" s="27" t="e">
        <f>SUMIFS(#REF!,#REF!,Tableau116[[#This Row],[Date Ach]],#REF!,"ABATTOIRE")</f>
        <v>#REF!</v>
      </c>
      <c r="E6" s="32">
        <f>Tableau116[[#This Row],[Date Ach]]+1</f>
        <v>41946</v>
      </c>
      <c r="F6" s="31" t="e">
        <f>SUMIFS(#REF!,#REF!,Tableau116[[#This Row],[Date Ach]]+1)</f>
        <v>#REF!</v>
      </c>
      <c r="G6" s="33" t="e">
        <f>IF(OR(Tableau116[[#This Row],[Vente]]=0,Tableau116[[#This Row],[Achat]]=0),0,Tableau116[[#This Row],[Vente]]-Tableau116[[#This Row],[Achat]])</f>
        <v>#REF!</v>
      </c>
      <c r="H6" s="34" t="e">
        <f>SUMIF(#REF!,Tableau116[[#This Row],[Date Ach]],#REF!)+SUMIF(#REF!,Tableau116[[#This Row],[Date Ach]],#REF!)</f>
        <v>#REF!</v>
      </c>
      <c r="I6" s="33" t="e">
        <f>SUMIFS(#REF!,#REF!,"ABATTOIRE",#REF!,Tableau116[[#This Row],[Date Ach]])*18</f>
        <v>#REF!</v>
      </c>
      <c r="J6" s="33" t="e">
        <f>SUMIF(#REF!,Tableau116[[#This Row],[Date Ach]],#REF!)</f>
        <v>#REF!</v>
      </c>
      <c r="K6" s="33" t="e">
        <f>SUMIF(#REF!,Tableau116[[#This Row],[Date Ach]],#REF!)-SUMIF(#REF!,Tableau116[[#This Row],[Date Ach]],#REF!)</f>
        <v>#REF!</v>
      </c>
      <c r="L6" s="26">
        <v>14400</v>
      </c>
      <c r="M6" s="26">
        <v>1600</v>
      </c>
      <c r="N6" s="26">
        <v>2000</v>
      </c>
      <c r="O6" s="26">
        <v>200</v>
      </c>
      <c r="P6" s="26">
        <v>800</v>
      </c>
      <c r="Q6" s="26">
        <v>300</v>
      </c>
      <c r="R6" s="26">
        <v>500</v>
      </c>
      <c r="S6" s="33" t="e">
        <f>Tableau116[[#This Row],[Qté Glob]]*0.5</f>
        <v>#REF!</v>
      </c>
      <c r="T6" s="33" t="e">
        <f>ROUND(Tableau116[[#This Row],[Qté Glob]]*0.525,-1)</f>
        <v>#REF!</v>
      </c>
      <c r="U6" s="33" t="e">
        <f>ROUND(Tableau116[[#This Row],[Qté Glob]]*2.47,-1)</f>
        <v>#REF!</v>
      </c>
      <c r="V6" s="33" t="e">
        <f>SUM(Tableau116[[#This Row],[Personnel]:[Syllophane]])</f>
        <v>#REF!</v>
      </c>
      <c r="W6" s="33" t="e">
        <f>IF(Tableau116[[#This Row],[Achat]]=0,0,SUM(G6,I6:K6)-Tableau116[[#This Row],[Charges]])</f>
        <v>#REF!</v>
      </c>
    </row>
    <row r="7" spans="2:23" ht="18.75" customHeight="1" x14ac:dyDescent="0.25">
      <c r="B7" s="30">
        <f>Tableau116[[#This Row],[Date Ach]]</f>
        <v>41946</v>
      </c>
      <c r="C7" s="29">
        <v>41946</v>
      </c>
      <c r="D7" s="27" t="e">
        <f>SUMIFS(#REF!,#REF!,Tableau116[[#This Row],[Date Ach]],#REF!,"ABATTOIRE")</f>
        <v>#REF!</v>
      </c>
      <c r="E7" s="32">
        <f>Tableau116[[#This Row],[Date Ach]]+1</f>
        <v>41947</v>
      </c>
      <c r="F7" s="31" t="e">
        <f>SUMIFS(#REF!,#REF!,Tableau116[[#This Row],[Date Ach]]+1)</f>
        <v>#REF!</v>
      </c>
      <c r="G7" s="33" t="e">
        <f>IF(OR(Tableau116[[#This Row],[Vente]]=0,Tableau116[[#This Row],[Achat]]=0),0,Tableau116[[#This Row],[Vente]]-Tableau116[[#This Row],[Achat]])</f>
        <v>#REF!</v>
      </c>
      <c r="H7" s="34" t="e">
        <f>SUMIF(#REF!,Tableau116[[#This Row],[Date Ach]],#REF!)+SUMIF(#REF!,Tableau116[[#This Row],[Date Ach]],#REF!)</f>
        <v>#REF!</v>
      </c>
      <c r="I7" s="33" t="e">
        <f>SUMIFS(#REF!,#REF!,"ABATTOIRE",#REF!,Tableau116[[#This Row],[Date Ach]])*18</f>
        <v>#REF!</v>
      </c>
      <c r="J7" s="33" t="e">
        <f>SUMIF(#REF!,Tableau116[[#This Row],[Date Ach]],#REF!)</f>
        <v>#REF!</v>
      </c>
      <c r="K7" s="33" t="e">
        <f>SUMIF(#REF!,Tableau116[[#This Row],[Date Ach]],#REF!)-SUMIF(#REF!,Tableau116[[#This Row],[Date Ach]],#REF!)</f>
        <v>#REF!</v>
      </c>
      <c r="L7" s="26">
        <v>14400</v>
      </c>
      <c r="M7" s="26">
        <v>1600</v>
      </c>
      <c r="N7" s="26">
        <v>2000</v>
      </c>
      <c r="O7" s="26">
        <v>200</v>
      </c>
      <c r="P7" s="26">
        <v>800</v>
      </c>
      <c r="Q7" s="26">
        <v>300</v>
      </c>
      <c r="R7" s="26">
        <v>500</v>
      </c>
      <c r="S7" s="33" t="e">
        <f>Tableau116[[#This Row],[Qté Glob]]*0.5</f>
        <v>#REF!</v>
      </c>
      <c r="T7" s="33" t="e">
        <f>ROUND(Tableau116[[#This Row],[Qté Glob]]*0.525,-1)</f>
        <v>#REF!</v>
      </c>
      <c r="U7" s="33" t="e">
        <f>ROUND(Tableau116[[#This Row],[Qté Glob]]*2.47,-1)</f>
        <v>#REF!</v>
      </c>
      <c r="V7" s="33" t="e">
        <f>SUM(Tableau116[[#This Row],[Personnel]:[Syllophane]])</f>
        <v>#REF!</v>
      </c>
      <c r="W7" s="33" t="e">
        <f>IF(Tableau116[[#This Row],[Achat]]=0,0,SUM(G7,I7:K7)-Tableau116[[#This Row],[Charges]])</f>
        <v>#REF!</v>
      </c>
    </row>
    <row r="8" spans="2:23" ht="18.75" customHeight="1" x14ac:dyDescent="0.25">
      <c r="B8" s="30">
        <f>Tableau116[[#This Row],[Date Ach]]</f>
        <v>41947</v>
      </c>
      <c r="C8" s="29">
        <v>41947</v>
      </c>
      <c r="D8" s="27" t="e">
        <f>SUMIFS(#REF!,#REF!,Tableau116[[#This Row],[Date Ach]],#REF!,"ABATTOIRE")</f>
        <v>#REF!</v>
      </c>
      <c r="E8" s="32">
        <f>Tableau116[[#This Row],[Date Ach]]+1</f>
        <v>41948</v>
      </c>
      <c r="F8" s="31" t="e">
        <f>SUMIFS(#REF!,#REF!,Tableau116[[#This Row],[Date Ach]]+1)</f>
        <v>#REF!</v>
      </c>
      <c r="G8" s="33" t="e">
        <f>IF(OR(Tableau116[[#This Row],[Vente]]=0,Tableau116[[#This Row],[Achat]]=0),0,Tableau116[[#This Row],[Vente]]-Tableau116[[#This Row],[Achat]])</f>
        <v>#REF!</v>
      </c>
      <c r="H8" s="34" t="e">
        <f>SUMIF(#REF!,Tableau116[[#This Row],[Date Ach]],#REF!)+SUMIF(#REF!,Tableau116[[#This Row],[Date Ach]],#REF!)</f>
        <v>#REF!</v>
      </c>
      <c r="I8" s="33" t="e">
        <f>SUMIFS(#REF!,#REF!,"ABATTOIRE",#REF!,Tableau116[[#This Row],[Date Ach]])*18</f>
        <v>#REF!</v>
      </c>
      <c r="J8" s="33" t="e">
        <f>SUMIF(#REF!,Tableau116[[#This Row],[Date Ach]],#REF!)</f>
        <v>#REF!</v>
      </c>
      <c r="K8" s="33" t="e">
        <f>SUMIF(#REF!,Tableau116[[#This Row],[Date Ach]],#REF!)-SUMIF(#REF!,Tableau116[[#This Row],[Date Ach]],#REF!)</f>
        <v>#REF!</v>
      </c>
      <c r="L8" s="26">
        <v>14400</v>
      </c>
      <c r="M8" s="26">
        <v>1600</v>
      </c>
      <c r="N8" s="26">
        <v>2000</v>
      </c>
      <c r="O8" s="26">
        <v>200</v>
      </c>
      <c r="P8" s="26">
        <v>800</v>
      </c>
      <c r="Q8" s="26">
        <v>300</v>
      </c>
      <c r="R8" s="26">
        <v>500</v>
      </c>
      <c r="S8" s="33" t="e">
        <f>Tableau116[[#This Row],[Qté Glob]]*0.5</f>
        <v>#REF!</v>
      </c>
      <c r="T8" s="33" t="e">
        <f>ROUND(Tableau116[[#This Row],[Qté Glob]]*0.525,-1)</f>
        <v>#REF!</v>
      </c>
      <c r="U8" s="33" t="e">
        <f>ROUND(Tableau116[[#This Row],[Qté Glob]]*2.47,-1)</f>
        <v>#REF!</v>
      </c>
      <c r="V8" s="33" t="e">
        <f>SUM(Tableau116[[#This Row],[Personnel]:[Syllophane]])</f>
        <v>#REF!</v>
      </c>
      <c r="W8" s="33" t="e">
        <f>IF(Tableau116[[#This Row],[Achat]]=0,0,SUM(G8,I8:K8)-Tableau116[[#This Row],[Charges]])</f>
        <v>#REF!</v>
      </c>
    </row>
    <row r="9" spans="2:23" ht="18.75" customHeight="1" x14ac:dyDescent="0.25">
      <c r="B9" s="30">
        <f>Tableau116[[#This Row],[Date Ach]]</f>
        <v>41948</v>
      </c>
      <c r="C9" s="29">
        <v>41948</v>
      </c>
      <c r="D9" s="27" t="e">
        <f>SUMIFS(#REF!,#REF!,Tableau116[[#This Row],[Date Ach]],#REF!,"ABATTOIRE")</f>
        <v>#REF!</v>
      </c>
      <c r="E9" s="32">
        <f>Tableau116[[#This Row],[Date Ach]]+1</f>
        <v>41949</v>
      </c>
      <c r="F9" s="31" t="e">
        <f>SUMIFS(#REF!,#REF!,Tableau116[[#This Row],[Date Ach]]+1)</f>
        <v>#REF!</v>
      </c>
      <c r="G9" s="33" t="e">
        <f>IF(OR(Tableau116[[#This Row],[Vente]]=0,Tableau116[[#This Row],[Achat]]=0),0,Tableau116[[#This Row],[Vente]]-Tableau116[[#This Row],[Achat]])</f>
        <v>#REF!</v>
      </c>
      <c r="H9" s="34" t="e">
        <f>SUMIF(#REF!,Tableau116[[#This Row],[Date Ach]],#REF!)+SUMIF(#REF!,Tableau116[[#This Row],[Date Ach]],#REF!)</f>
        <v>#REF!</v>
      </c>
      <c r="I9" s="33" t="e">
        <f>SUMIFS(#REF!,#REF!,"ABATTOIRE",#REF!,Tableau116[[#This Row],[Date Ach]])*18</f>
        <v>#REF!</v>
      </c>
      <c r="J9" s="33" t="e">
        <f>SUMIF(#REF!,Tableau116[[#This Row],[Date Ach]],#REF!)</f>
        <v>#REF!</v>
      </c>
      <c r="K9" s="33" t="e">
        <f>SUMIF(#REF!,Tableau116[[#This Row],[Date Ach]],#REF!)-SUMIF(#REF!,Tableau116[[#This Row],[Date Ach]],#REF!)</f>
        <v>#REF!</v>
      </c>
      <c r="L9" s="26">
        <v>14400</v>
      </c>
      <c r="M9" s="26">
        <v>1600</v>
      </c>
      <c r="N9" s="26">
        <v>2000</v>
      </c>
      <c r="O9" s="26">
        <v>200</v>
      </c>
      <c r="P9" s="26">
        <v>800</v>
      </c>
      <c r="Q9" s="26">
        <v>300</v>
      </c>
      <c r="R9" s="26">
        <v>500</v>
      </c>
      <c r="S9" s="33" t="e">
        <f>Tableau116[[#This Row],[Qté Glob]]*0.5</f>
        <v>#REF!</v>
      </c>
      <c r="T9" s="33" t="e">
        <f>ROUND(Tableau116[[#This Row],[Qté Glob]]*0.525,-1)</f>
        <v>#REF!</v>
      </c>
      <c r="U9" s="33" t="e">
        <f>ROUND(Tableau116[[#This Row],[Qté Glob]]*2.47,-1)</f>
        <v>#REF!</v>
      </c>
      <c r="V9" s="33" t="e">
        <f>SUM(Tableau116[[#This Row],[Personnel]:[Syllophane]])</f>
        <v>#REF!</v>
      </c>
      <c r="W9" s="33" t="e">
        <f>IF(Tableau116[[#This Row],[Achat]]=0,0,SUM(G9,I9:K9)-Tableau116[[#This Row],[Charges]])</f>
        <v>#REF!</v>
      </c>
    </row>
    <row r="10" spans="2:23" ht="18.75" customHeight="1" x14ac:dyDescent="0.25">
      <c r="B10" s="30">
        <f>Tableau116[[#This Row],[Date Ach]]</f>
        <v>41949</v>
      </c>
      <c r="C10" s="29">
        <v>41949</v>
      </c>
      <c r="D10" s="27" t="e">
        <f>SUMIFS(#REF!,#REF!,Tableau116[[#This Row],[Date Ach]],#REF!,"ABATTOIRE")</f>
        <v>#REF!</v>
      </c>
      <c r="E10" s="32">
        <f>Tableau116[[#This Row],[Date Ach]]+1</f>
        <v>41950</v>
      </c>
      <c r="F10" s="31" t="e">
        <f>SUMIFS(#REF!,#REF!,Tableau116[[#This Row],[Date Ach]]+1)</f>
        <v>#REF!</v>
      </c>
      <c r="G10" s="33" t="e">
        <f>IF(OR(Tableau116[[#This Row],[Vente]]=0,Tableau116[[#This Row],[Achat]]=0),0,Tableau116[[#This Row],[Vente]]-Tableau116[[#This Row],[Achat]])</f>
        <v>#REF!</v>
      </c>
      <c r="H10" s="34" t="e">
        <f>SUMIF(#REF!,Tableau116[[#This Row],[Date Ach]],#REF!)+SUMIF(#REF!,Tableau116[[#This Row],[Date Ach]],#REF!)</f>
        <v>#REF!</v>
      </c>
      <c r="I10" s="33" t="e">
        <f>SUMIFS(#REF!,#REF!,"ABATTOIRE",#REF!,Tableau116[[#This Row],[Date Ach]])*18</f>
        <v>#REF!</v>
      </c>
      <c r="J10" s="33" t="e">
        <f>SUMIF(#REF!,Tableau116[[#This Row],[Date Ach]],#REF!)</f>
        <v>#REF!</v>
      </c>
      <c r="K10" s="33" t="e">
        <f>SUMIF(#REF!,Tableau116[[#This Row],[Date Ach]],#REF!)-SUMIF(#REF!,Tableau116[[#This Row],[Date Ach]],#REF!)</f>
        <v>#REF!</v>
      </c>
      <c r="L10" s="26"/>
      <c r="M10" s="26"/>
      <c r="N10" s="26"/>
      <c r="O10" s="26"/>
      <c r="P10" s="26"/>
      <c r="Q10" s="26"/>
      <c r="R10" s="26"/>
      <c r="S10" s="33"/>
      <c r="T10" s="33"/>
      <c r="U10" s="33"/>
      <c r="V10" s="33">
        <f>SUM(Tableau116[[#This Row],[Personnel]:[Syllophane]])</f>
        <v>0</v>
      </c>
      <c r="W10" s="33" t="e">
        <f>IF(Tableau116[[#This Row],[Achat]]=0,0,SUM(G10,I10:K10)-Tableau116[[#This Row],[Charges]])</f>
        <v>#REF!</v>
      </c>
    </row>
    <row r="11" spans="2:23" ht="18.75" customHeight="1" x14ac:dyDescent="0.25">
      <c r="B11" s="30">
        <f>Tableau116[[#This Row],[Date Ach]]</f>
        <v>41950</v>
      </c>
      <c r="C11" s="29">
        <v>41950</v>
      </c>
      <c r="D11" s="27" t="e">
        <f>SUMIFS(#REF!,#REF!,Tableau116[[#This Row],[Date Ach]],#REF!,"ABATTOIRE")</f>
        <v>#REF!</v>
      </c>
      <c r="E11" s="32">
        <f>Tableau116[[#This Row],[Date Ach]]+1</f>
        <v>41951</v>
      </c>
      <c r="F11" s="31" t="e">
        <f>SUMIFS(#REF!,#REF!,Tableau116[[#This Row],[Date Ach]]+1)</f>
        <v>#REF!</v>
      </c>
      <c r="G11" s="33" t="e">
        <f>IF(OR(Tableau116[[#This Row],[Vente]]=0,Tableau116[[#This Row],[Achat]]=0),0,Tableau116[[#This Row],[Vente]]-Tableau116[[#This Row],[Achat]])</f>
        <v>#REF!</v>
      </c>
      <c r="H11" s="34" t="e">
        <f>SUMIF(#REF!,Tableau116[[#This Row],[Date Ach]],#REF!)+SUMIF(#REF!,Tableau116[[#This Row],[Date Ach]],#REF!)</f>
        <v>#REF!</v>
      </c>
      <c r="I11" s="33" t="e">
        <f>SUMIFS(#REF!,#REF!,"ABATTOIRE",#REF!,Tableau116[[#This Row],[Date Ach]])*18</f>
        <v>#REF!</v>
      </c>
      <c r="J11" s="33" t="e">
        <f>SUMIF(#REF!,Tableau116[[#This Row],[Date Ach]],#REF!)</f>
        <v>#REF!</v>
      </c>
      <c r="K11" s="33" t="e">
        <f>SUMIF(#REF!,Tableau116[[#This Row],[Date Ach]],#REF!)-SUMIF(#REF!,Tableau116[[#This Row],[Date Ach]],#REF!)</f>
        <v>#REF!</v>
      </c>
      <c r="L11" s="26">
        <v>14400</v>
      </c>
      <c r="M11" s="33"/>
      <c r="N11" s="33"/>
      <c r="O11" s="33"/>
      <c r="P11" s="33"/>
      <c r="Q11" s="33"/>
      <c r="R11" s="33"/>
      <c r="S11" s="33" t="e">
        <f>Tableau116[[#This Row],[Qté Glob]]*0.5</f>
        <v>#REF!</v>
      </c>
      <c r="T11" s="33" t="e">
        <f>ROUND(Tableau116[[#This Row],[Qté Glob]]*0.525,-1)</f>
        <v>#REF!</v>
      </c>
      <c r="U11" s="33" t="e">
        <f>ROUND(Tableau116[[#This Row],[Qté Glob]]*2.47,-1)</f>
        <v>#REF!</v>
      </c>
      <c r="V11" s="33" t="e">
        <f>SUM(Tableau116[[#This Row],[Personnel]:[Syllophane]])</f>
        <v>#REF!</v>
      </c>
      <c r="W11" s="33" t="e">
        <f>IF(Tableau116[[#This Row],[Achat]]=0,0,SUM(G11,I11:K11)-Tableau116[[#This Row],[Charges]])</f>
        <v>#REF!</v>
      </c>
    </row>
    <row r="12" spans="2:23" ht="18.75" customHeight="1" x14ac:dyDescent="0.25">
      <c r="B12" s="30">
        <f>Tableau116[[#This Row],[Date Ach]]</f>
        <v>41951</v>
      </c>
      <c r="C12" s="29">
        <v>41951</v>
      </c>
      <c r="D12" s="27" t="e">
        <f>SUMIFS(#REF!,#REF!,Tableau116[[#This Row],[Date Ach]],#REF!,"ABATTOIRE")</f>
        <v>#REF!</v>
      </c>
      <c r="E12" s="32">
        <f>Tableau116[[#This Row],[Date Ach]]+1</f>
        <v>41952</v>
      </c>
      <c r="F12" s="31" t="e">
        <f>SUMIFS(#REF!,#REF!,Tableau116[[#This Row],[Date Ach]]+1)</f>
        <v>#REF!</v>
      </c>
      <c r="G12" s="33" t="e">
        <f>IF(OR(Tableau116[[#This Row],[Vente]]=0,Tableau116[[#This Row],[Achat]]=0),0,Tableau116[[#This Row],[Vente]]-Tableau116[[#This Row],[Achat]])</f>
        <v>#REF!</v>
      </c>
      <c r="H12" s="34" t="e">
        <f>SUMIF(#REF!,Tableau116[[#This Row],[Date Ach]],#REF!)+SUMIF(#REF!,Tableau116[[#This Row],[Date Ach]],#REF!)</f>
        <v>#REF!</v>
      </c>
      <c r="I12" s="33" t="e">
        <f>SUMIFS(#REF!,#REF!,"ABATTOIRE",#REF!,Tableau116[[#This Row],[Date Ach]])*18</f>
        <v>#REF!</v>
      </c>
      <c r="J12" s="33" t="e">
        <f>SUMIF(#REF!,Tableau116[[#This Row],[Date Ach]],#REF!)</f>
        <v>#REF!</v>
      </c>
      <c r="K12" s="33" t="e">
        <f>SUMIF(#REF!,Tableau116[[#This Row],[Date Ach]],#REF!)-SUMIF(#REF!,Tableau116[[#This Row],[Date Ach]],#REF!)</f>
        <v>#REF!</v>
      </c>
      <c r="L12" s="26">
        <v>14400</v>
      </c>
      <c r="M12" s="26">
        <v>3000</v>
      </c>
      <c r="N12" s="26">
        <v>2000</v>
      </c>
      <c r="O12" s="26">
        <v>200</v>
      </c>
      <c r="P12" s="26">
        <v>800</v>
      </c>
      <c r="Q12" s="26">
        <v>300</v>
      </c>
      <c r="R12" s="26">
        <v>500</v>
      </c>
      <c r="S12" s="33" t="e">
        <f>Tableau116[[#This Row],[Qté Glob]]*0.5</f>
        <v>#REF!</v>
      </c>
      <c r="T12" s="33" t="e">
        <f>ROUND(Tableau116[[#This Row],[Qté Glob]]*0.525,-1)</f>
        <v>#REF!</v>
      </c>
      <c r="U12" s="33" t="e">
        <f>ROUND(Tableau116[[#This Row],[Qté Glob]]*2.47,-1)</f>
        <v>#REF!</v>
      </c>
      <c r="V12" s="33" t="e">
        <f>SUM(Tableau116[[#This Row],[Personnel]:[Syllophane]])</f>
        <v>#REF!</v>
      </c>
      <c r="W12" s="33" t="e">
        <f>IF(Tableau116[[#This Row],[Achat]]=0,0,SUM(G12,I12:K12)-Tableau116[[#This Row],[Charges]])</f>
        <v>#REF!</v>
      </c>
    </row>
    <row r="13" spans="2:23" ht="18.75" customHeight="1" x14ac:dyDescent="0.25">
      <c r="B13" s="30">
        <f>Tableau116[[#This Row],[Date Ach]]</f>
        <v>41952</v>
      </c>
      <c r="C13" s="29">
        <v>41952</v>
      </c>
      <c r="D13" s="27" t="e">
        <f>SUMIFS(#REF!,#REF!,Tableau116[[#This Row],[Date Ach]],#REF!,"ABATTOIRE")</f>
        <v>#REF!</v>
      </c>
      <c r="E13" s="32">
        <f>Tableau116[[#This Row],[Date Ach]]+1</f>
        <v>41953</v>
      </c>
      <c r="F13" s="31" t="e">
        <f>SUMIFS(#REF!,#REF!,Tableau116[[#This Row],[Date Ach]]+1)</f>
        <v>#REF!</v>
      </c>
      <c r="G13" s="33" t="e">
        <f>IF(OR(Tableau116[[#This Row],[Vente]]=0,Tableau116[[#This Row],[Achat]]=0),0,Tableau116[[#This Row],[Vente]]-Tableau116[[#This Row],[Achat]])</f>
        <v>#REF!</v>
      </c>
      <c r="H13" s="34" t="e">
        <f>SUMIF(#REF!,Tableau116[[#This Row],[Date Ach]],#REF!)+SUMIF(#REF!,Tableau116[[#This Row],[Date Ach]],#REF!)</f>
        <v>#REF!</v>
      </c>
      <c r="I13" s="33" t="e">
        <f>SUMIFS(#REF!,#REF!,"ABATTOIRE",#REF!,Tableau116[[#This Row],[Date Ach]])*18</f>
        <v>#REF!</v>
      </c>
      <c r="J13" s="33" t="e">
        <f>SUMIF(#REF!,Tableau116[[#This Row],[Date Ach]],#REF!)</f>
        <v>#REF!</v>
      </c>
      <c r="K13" s="33" t="e">
        <f>SUMIF(#REF!,Tableau116[[#This Row],[Date Ach]],#REF!)-SUMIF(#REF!,Tableau116[[#This Row],[Date Ach]],#REF!)</f>
        <v>#REF!</v>
      </c>
      <c r="L13" s="26">
        <v>14400</v>
      </c>
      <c r="M13" s="26">
        <v>3000</v>
      </c>
      <c r="N13" s="26">
        <v>2000</v>
      </c>
      <c r="O13" s="26">
        <v>200</v>
      </c>
      <c r="P13" s="26">
        <v>800</v>
      </c>
      <c r="Q13" s="26">
        <v>300</v>
      </c>
      <c r="R13" s="26">
        <v>500</v>
      </c>
      <c r="S13" s="33" t="e">
        <f>Tableau116[[#This Row],[Qté Glob]]*0.5</f>
        <v>#REF!</v>
      </c>
      <c r="T13" s="33" t="e">
        <f>ROUND(Tableau116[[#This Row],[Qté Glob]]*0.525,-1)</f>
        <v>#REF!</v>
      </c>
      <c r="U13" s="33" t="e">
        <f>ROUND(Tableau116[[#This Row],[Qté Glob]]*2.47,-1)</f>
        <v>#REF!</v>
      </c>
      <c r="V13" s="33" t="e">
        <f>SUM(Tableau116[[#This Row],[Personnel]:[Syllophane]])</f>
        <v>#REF!</v>
      </c>
      <c r="W13" s="33" t="e">
        <f>IF(Tableau116[[#This Row],[Achat]]=0,0,SUM(G13,I13:K13)-Tableau116[[#This Row],[Charges]])</f>
        <v>#REF!</v>
      </c>
    </row>
    <row r="14" spans="2:23" ht="18.75" customHeight="1" x14ac:dyDescent="0.25">
      <c r="B14" s="30">
        <f>Tableau116[[#This Row],[Date Ach]]</f>
        <v>41953</v>
      </c>
      <c r="C14" s="29">
        <v>41953</v>
      </c>
      <c r="D14" s="27" t="e">
        <f>SUMIFS(#REF!,#REF!,Tableau116[[#This Row],[Date Ach]],#REF!,"ABATTOIRE")</f>
        <v>#REF!</v>
      </c>
      <c r="E14" s="32">
        <f>Tableau116[[#This Row],[Date Ach]]+1</f>
        <v>41954</v>
      </c>
      <c r="F14" s="31" t="e">
        <f>SUMIFS(#REF!,#REF!,Tableau116[[#This Row],[Date Ach]]+1)</f>
        <v>#REF!</v>
      </c>
      <c r="G14" s="33" t="e">
        <f>IF(OR(Tableau116[[#This Row],[Vente]]=0,Tableau116[[#This Row],[Achat]]=0),0,Tableau116[[#This Row],[Vente]]-Tableau116[[#This Row],[Achat]])</f>
        <v>#REF!</v>
      </c>
      <c r="H14" s="34" t="e">
        <f>SUMIF(#REF!,Tableau116[[#This Row],[Date Ach]],#REF!)+SUMIF(#REF!,Tableau116[[#This Row],[Date Ach]],#REF!)</f>
        <v>#REF!</v>
      </c>
      <c r="I14" s="33" t="e">
        <f>SUMIFS(#REF!,#REF!,"ABATTOIRE",#REF!,Tableau116[[#This Row],[Date Ach]])*18</f>
        <v>#REF!</v>
      </c>
      <c r="J14" s="33" t="e">
        <f>SUMIF(#REF!,Tableau116[[#This Row],[Date Ach]],#REF!)</f>
        <v>#REF!</v>
      </c>
      <c r="K14" s="33" t="e">
        <f>SUMIF(#REF!,Tableau116[[#This Row],[Date Ach]],#REF!)-SUMIF(#REF!,Tableau116[[#This Row],[Date Ach]],#REF!)</f>
        <v>#REF!</v>
      </c>
      <c r="L14" s="26">
        <v>14400</v>
      </c>
      <c r="M14" s="26">
        <v>3000</v>
      </c>
      <c r="N14" s="26">
        <v>2000</v>
      </c>
      <c r="O14" s="26">
        <v>200</v>
      </c>
      <c r="P14" s="26">
        <v>800</v>
      </c>
      <c r="Q14" s="26">
        <v>300</v>
      </c>
      <c r="R14" s="26">
        <v>500</v>
      </c>
      <c r="S14" s="33" t="e">
        <f>Tableau116[[#This Row],[Qté Glob]]*0.5</f>
        <v>#REF!</v>
      </c>
      <c r="T14" s="33" t="e">
        <f>ROUND(Tableau116[[#This Row],[Qté Glob]]*0.525,-1)</f>
        <v>#REF!</v>
      </c>
      <c r="U14" s="33" t="e">
        <f>ROUND(Tableau116[[#This Row],[Qté Glob]]*2.47,-1)</f>
        <v>#REF!</v>
      </c>
      <c r="V14" s="33" t="e">
        <f>SUM(Tableau116[[#This Row],[Personnel]:[Syllophane]])</f>
        <v>#REF!</v>
      </c>
      <c r="W14" s="33" t="e">
        <f>IF(Tableau116[[#This Row],[Achat]]=0,0,SUM(G14,I14:K14)-Tableau116[[#This Row],[Charges]])</f>
        <v>#REF!</v>
      </c>
    </row>
    <row r="15" spans="2:23" ht="18.75" customHeight="1" x14ac:dyDescent="0.25">
      <c r="B15" s="30">
        <f>Tableau116[[#This Row],[Date Ach]]</f>
        <v>41954</v>
      </c>
      <c r="C15" s="29">
        <v>41954</v>
      </c>
      <c r="D15" s="27" t="e">
        <f>SUMIFS(#REF!,#REF!,Tableau116[[#This Row],[Date Ach]],#REF!,"ABATTOIRE")</f>
        <v>#REF!</v>
      </c>
      <c r="E15" s="32">
        <f>Tableau116[[#This Row],[Date Ach]]+1</f>
        <v>41955</v>
      </c>
      <c r="F15" s="31" t="e">
        <f>SUMIFS(#REF!,#REF!,Tableau116[[#This Row],[Date Ach]]+1)</f>
        <v>#REF!</v>
      </c>
      <c r="G15" s="33" t="e">
        <f>IF(OR(Tableau116[[#This Row],[Vente]]=0,Tableau116[[#This Row],[Achat]]=0),0,Tableau116[[#This Row],[Vente]]-Tableau116[[#This Row],[Achat]])</f>
        <v>#REF!</v>
      </c>
      <c r="H15" s="34" t="e">
        <f>SUMIF(#REF!,Tableau116[[#This Row],[Date Ach]],#REF!)+SUMIF(#REF!,Tableau116[[#This Row],[Date Ach]],#REF!)</f>
        <v>#REF!</v>
      </c>
      <c r="I15" s="33" t="e">
        <f>SUMIFS(#REF!,#REF!,"ABATTOIRE",#REF!,Tableau116[[#This Row],[Date Ach]])*18</f>
        <v>#REF!</v>
      </c>
      <c r="J15" s="33" t="e">
        <f>SUMIF(#REF!,Tableau116[[#This Row],[Date Ach]],#REF!)</f>
        <v>#REF!</v>
      </c>
      <c r="K15" s="33" t="e">
        <f>SUMIF(#REF!,Tableau116[[#This Row],[Date Ach]],#REF!)-SUMIF(#REF!,Tableau116[[#This Row],[Date Ach]],#REF!)</f>
        <v>#REF!</v>
      </c>
      <c r="L15" s="26">
        <v>14400</v>
      </c>
      <c r="M15" s="26">
        <v>3000</v>
      </c>
      <c r="N15" s="26">
        <v>2000</v>
      </c>
      <c r="O15" s="26">
        <v>200</v>
      </c>
      <c r="P15" s="26">
        <v>800</v>
      </c>
      <c r="Q15" s="26">
        <v>300</v>
      </c>
      <c r="R15" s="26">
        <v>500</v>
      </c>
      <c r="S15" s="33" t="e">
        <f>Tableau116[[#This Row],[Qté Glob]]*0.5</f>
        <v>#REF!</v>
      </c>
      <c r="T15" s="33" t="e">
        <f>ROUND(Tableau116[[#This Row],[Qté Glob]]*0.525,-1)</f>
        <v>#REF!</v>
      </c>
      <c r="U15" s="33" t="e">
        <f>ROUND(Tableau116[[#This Row],[Qté Glob]]*2.47,-1)</f>
        <v>#REF!</v>
      </c>
      <c r="V15" s="33" t="e">
        <f>SUM(Tableau116[[#This Row],[Personnel]:[Syllophane]])</f>
        <v>#REF!</v>
      </c>
      <c r="W15" s="33" t="e">
        <f>IF(Tableau116[[#This Row],[Achat]]=0,0,SUM(G15,I15:K15)-Tableau116[[#This Row],[Charges]])</f>
        <v>#REF!</v>
      </c>
    </row>
    <row r="16" spans="2:23" ht="18.75" customHeight="1" x14ac:dyDescent="0.25">
      <c r="B16" s="30">
        <f>Tableau116[[#This Row],[Date Ach]]</f>
        <v>41955</v>
      </c>
      <c r="C16" s="29">
        <v>41955</v>
      </c>
      <c r="D16" s="27" t="e">
        <f>SUMIFS(#REF!,#REF!,Tableau116[[#This Row],[Date Ach]],#REF!,"ABATTOIRE")</f>
        <v>#REF!</v>
      </c>
      <c r="E16" s="32">
        <f>Tableau116[[#This Row],[Date Ach]]+1</f>
        <v>41956</v>
      </c>
      <c r="F16" s="31" t="e">
        <f>SUMIFS(#REF!,#REF!,Tableau116[[#This Row],[Date Ach]]+1)</f>
        <v>#REF!</v>
      </c>
      <c r="G16" s="33" t="e">
        <f>IF(OR(Tableau116[[#This Row],[Vente]]=0,Tableau116[[#This Row],[Achat]]=0),0,Tableau116[[#This Row],[Vente]]-Tableau116[[#This Row],[Achat]])</f>
        <v>#REF!</v>
      </c>
      <c r="H16" s="34" t="e">
        <f>SUMIF(#REF!,Tableau116[[#This Row],[Date Ach]],#REF!)+SUMIF(#REF!,Tableau116[[#This Row],[Date Ach]],#REF!)</f>
        <v>#REF!</v>
      </c>
      <c r="I16" s="33" t="e">
        <f>SUMIFS(#REF!,#REF!,"ABATTOIRE",#REF!,Tableau116[[#This Row],[Date Ach]])*18</f>
        <v>#REF!</v>
      </c>
      <c r="J16" s="33" t="e">
        <f>SUMIF(#REF!,Tableau116[[#This Row],[Date Ach]],#REF!)</f>
        <v>#REF!</v>
      </c>
      <c r="K16" s="33" t="e">
        <f>SUMIF(#REF!,Tableau116[[#This Row],[Date Ach]],#REF!)-SUMIF(#REF!,Tableau116[[#This Row],[Date Ach]],#REF!)</f>
        <v>#REF!</v>
      </c>
      <c r="L16" s="26">
        <v>14400</v>
      </c>
      <c r="M16" s="26">
        <v>3000</v>
      </c>
      <c r="N16" s="26">
        <v>2000</v>
      </c>
      <c r="O16" s="26">
        <v>200</v>
      </c>
      <c r="P16" s="26">
        <v>800</v>
      </c>
      <c r="Q16" s="26">
        <v>300</v>
      </c>
      <c r="R16" s="26">
        <v>500</v>
      </c>
      <c r="S16" s="33" t="e">
        <f>Tableau116[[#This Row],[Qté Glob]]*0.5</f>
        <v>#REF!</v>
      </c>
      <c r="T16" s="33" t="e">
        <f>ROUND(Tableau116[[#This Row],[Qté Glob]]*0.525,-1)</f>
        <v>#REF!</v>
      </c>
      <c r="U16" s="33" t="e">
        <f>ROUND(Tableau116[[#This Row],[Qté Glob]]*2.47,-1)</f>
        <v>#REF!</v>
      </c>
      <c r="V16" s="33" t="e">
        <f>SUM(Tableau116[[#This Row],[Personnel]:[Syllophane]])</f>
        <v>#REF!</v>
      </c>
      <c r="W16" s="33" t="e">
        <f>IF(Tableau116[[#This Row],[Achat]]=0,0,SUM(G16,I16:K16)-Tableau116[[#This Row],[Charges]])</f>
        <v>#REF!</v>
      </c>
    </row>
    <row r="17" spans="2:23" ht="18.75" customHeight="1" x14ac:dyDescent="0.25">
      <c r="B17" s="30">
        <f>Tableau116[[#This Row],[Date Ach]]</f>
        <v>41956</v>
      </c>
      <c r="C17" s="29">
        <v>41956</v>
      </c>
      <c r="D17" s="27"/>
      <c r="E17" s="32">
        <f>Tableau116[[#This Row],[Date Ach]]+1</f>
        <v>41957</v>
      </c>
      <c r="F17" s="31" t="e">
        <f>SUMIFS(#REF!,#REF!,Tableau116[[#This Row],[Date Ach]]+1)</f>
        <v>#REF!</v>
      </c>
      <c r="G17" s="33" t="e">
        <f>IF(OR(Tableau116[[#This Row],[Vente]]=0,Tableau116[[#This Row],[Achat]]=0),0,Tableau116[[#This Row],[Vente]]-Tableau116[[#This Row],[Achat]])</f>
        <v>#REF!</v>
      </c>
      <c r="H17" s="34" t="e">
        <f>SUMIF(#REF!,Tableau116[[#This Row],[Date Ach]],#REF!)+SUMIF(#REF!,Tableau116[[#This Row],[Date Ach]],#REF!)</f>
        <v>#REF!</v>
      </c>
      <c r="I17" s="33" t="e">
        <f>SUMIFS(#REF!,#REF!,"ABATTOIRE",#REF!,Tableau116[[#This Row],[Date Ach]])*18</f>
        <v>#REF!</v>
      </c>
      <c r="J17" s="33" t="e">
        <f>SUMIF(#REF!,Tableau116[[#This Row],[Date Ach]],#REF!)</f>
        <v>#REF!</v>
      </c>
      <c r="K17" s="33" t="e">
        <f>SUMIF(#REF!,Tableau116[[#This Row],[Date Ach]],#REF!)-SUMIF(#REF!,Tableau116[[#This Row],[Date Ach]],#REF!)</f>
        <v>#REF!</v>
      </c>
      <c r="L17" s="26">
        <v>14400</v>
      </c>
      <c r="M17" s="26"/>
      <c r="N17" s="26"/>
      <c r="O17" s="26"/>
      <c r="P17" s="26"/>
      <c r="Q17" s="26"/>
      <c r="R17" s="26"/>
      <c r="S17" s="33" t="e">
        <f>Tableau116[[#This Row],[Qté Glob]]*0.5</f>
        <v>#REF!</v>
      </c>
      <c r="T17" s="33" t="e">
        <f>ROUND(Tableau116[[#This Row],[Qté Glob]]*0.525,-1)</f>
        <v>#REF!</v>
      </c>
      <c r="U17" s="33" t="e">
        <f>ROUND(Tableau116[[#This Row],[Qté Glob]]*2.47,-1)</f>
        <v>#REF!</v>
      </c>
      <c r="V17" s="33" t="e">
        <f>SUM(Tableau116[[#This Row],[Personnel]:[Syllophane]])</f>
        <v>#REF!</v>
      </c>
      <c r="W17" s="33">
        <f>IF(Tableau116[[#This Row],[Achat]]=0,0,SUM(G17,I17:K17)-Tableau116[[#This Row],[Charges]])</f>
        <v>0</v>
      </c>
    </row>
    <row r="18" spans="2:23" ht="18.75" customHeight="1" x14ac:dyDescent="0.25">
      <c r="B18" s="30">
        <f>Tableau116[[#This Row],[Date Ach]]</f>
        <v>41957</v>
      </c>
      <c r="C18" s="29">
        <v>41957</v>
      </c>
      <c r="D18" s="27"/>
      <c r="E18" s="32">
        <f>Tableau116[[#This Row],[Date Ach]]+1</f>
        <v>41958</v>
      </c>
      <c r="F18" s="31" t="e">
        <f>SUMIFS(#REF!,#REF!,Tableau116[[#This Row],[Date Ach]]+1)</f>
        <v>#REF!</v>
      </c>
      <c r="G18" s="33" t="e">
        <f>IF(OR(Tableau116[[#This Row],[Vente]]=0,Tableau116[[#This Row],[Achat]]=0),0,Tableau116[[#This Row],[Vente]]-Tableau116[[#This Row],[Achat]])</f>
        <v>#REF!</v>
      </c>
      <c r="H18" s="34" t="e">
        <f>SUMIF(#REF!,Tableau116[[#This Row],[Date Ach]],#REF!)+SUMIF(#REF!,Tableau116[[#This Row],[Date Ach]],#REF!)</f>
        <v>#REF!</v>
      </c>
      <c r="I18" s="33" t="e">
        <f>SUMIFS(#REF!,#REF!,"ABATTOIRE",#REF!,Tableau116[[#This Row],[Date Ach]])*18</f>
        <v>#REF!</v>
      </c>
      <c r="J18" s="33" t="e">
        <f>SUMIF(#REF!,Tableau116[[#This Row],[Date Ach]],#REF!)</f>
        <v>#REF!</v>
      </c>
      <c r="K18" s="33" t="e">
        <f>SUMIF(#REF!,Tableau116[[#This Row],[Date Ach]],#REF!)-SUMIF(#REF!,Tableau116[[#This Row],[Date Ach]],#REF!)</f>
        <v>#REF!</v>
      </c>
      <c r="L18" s="26">
        <v>14400</v>
      </c>
      <c r="M18" s="26"/>
      <c r="N18" s="26"/>
      <c r="O18" s="26"/>
      <c r="P18" s="26"/>
      <c r="Q18" s="26"/>
      <c r="R18" s="26"/>
      <c r="S18" s="33" t="e">
        <f>Tableau116[[#This Row],[Qté Glob]]*0.5</f>
        <v>#REF!</v>
      </c>
      <c r="T18" s="33" t="e">
        <f>ROUND(Tableau116[[#This Row],[Qté Glob]]*0.525,-1)</f>
        <v>#REF!</v>
      </c>
      <c r="U18" s="33" t="e">
        <f>ROUND(Tableau116[[#This Row],[Qté Glob]]*2.47,-1)</f>
        <v>#REF!</v>
      </c>
      <c r="V18" s="33" t="e">
        <f>SUM(Tableau116[[#This Row],[Personnel]:[Syllophane]])</f>
        <v>#REF!</v>
      </c>
      <c r="W18" s="33">
        <f>IF(Tableau116[[#This Row],[Achat]]=0,0,SUM(G18,I18:K18)-Tableau116[[#This Row],[Charges]])</f>
        <v>0</v>
      </c>
    </row>
    <row r="19" spans="2:23" ht="18.75" customHeight="1" x14ac:dyDescent="0.25">
      <c r="B19" s="30">
        <f>Tableau116[[#This Row],[Date Ach]]</f>
        <v>41958</v>
      </c>
      <c r="C19" s="29">
        <v>41958</v>
      </c>
      <c r="D19" s="27"/>
      <c r="E19" s="32">
        <f>Tableau116[[#This Row],[Date Ach]]+1</f>
        <v>41959</v>
      </c>
      <c r="F19" s="31" t="e">
        <f>SUMIFS(#REF!,#REF!,Tableau116[[#This Row],[Date Ach]]+1)</f>
        <v>#REF!</v>
      </c>
      <c r="G19" s="33" t="e">
        <f>IF(OR(Tableau116[[#This Row],[Vente]]=0,Tableau116[[#This Row],[Achat]]=0),0,Tableau116[[#This Row],[Vente]]-Tableau116[[#This Row],[Achat]])</f>
        <v>#REF!</v>
      </c>
      <c r="H19" s="34" t="e">
        <f>SUMIF(#REF!,Tableau116[[#This Row],[Date Ach]],#REF!)+SUMIF(#REF!,Tableau116[[#This Row],[Date Ach]],#REF!)</f>
        <v>#REF!</v>
      </c>
      <c r="I19" s="33" t="e">
        <f>SUMIFS(#REF!,#REF!,"ABATTOIRE",#REF!,Tableau116[[#This Row],[Date Ach]])*18</f>
        <v>#REF!</v>
      </c>
      <c r="J19" s="33" t="e">
        <f>SUMIF(#REF!,Tableau116[[#This Row],[Date Ach]],#REF!)</f>
        <v>#REF!</v>
      </c>
      <c r="K19" s="33" t="e">
        <f>SUMIF(#REF!,Tableau116[[#This Row],[Date Ach]],#REF!)-SUMIF(#REF!,Tableau116[[#This Row],[Date Ach]],#REF!)</f>
        <v>#REF!</v>
      </c>
      <c r="L19" s="26">
        <v>14400</v>
      </c>
      <c r="M19" s="26"/>
      <c r="N19" s="26"/>
      <c r="O19" s="26"/>
      <c r="P19" s="26"/>
      <c r="Q19" s="26"/>
      <c r="R19" s="26"/>
      <c r="S19" s="33" t="e">
        <f>Tableau116[[#This Row],[Qté Glob]]*0.5</f>
        <v>#REF!</v>
      </c>
      <c r="T19" s="33" t="e">
        <f>ROUND(Tableau116[[#This Row],[Qté Glob]]*0.525,-1)</f>
        <v>#REF!</v>
      </c>
      <c r="U19" s="33" t="e">
        <f>ROUND(Tableau116[[#This Row],[Qté Glob]]*2.47,-1)</f>
        <v>#REF!</v>
      </c>
      <c r="V19" s="33" t="e">
        <f>SUM(Tableau116[[#This Row],[Personnel]:[Syllophane]])</f>
        <v>#REF!</v>
      </c>
      <c r="W19" s="33">
        <f>IF(Tableau116[[#This Row],[Achat]]=0,0,SUM(G19,I19:K19)-Tableau116[[#This Row],[Charges]])</f>
        <v>0</v>
      </c>
    </row>
    <row r="20" spans="2:23" ht="18.75" customHeight="1" x14ac:dyDescent="0.25">
      <c r="B20" s="30">
        <f>Tableau116[[#This Row],[Date Ach]]</f>
        <v>41959</v>
      </c>
      <c r="C20" s="29">
        <v>41959</v>
      </c>
      <c r="D20" s="27"/>
      <c r="E20" s="32">
        <f>Tableau116[[#This Row],[Date Ach]]+1</f>
        <v>41960</v>
      </c>
      <c r="F20" s="31" t="e">
        <f>SUMIFS(#REF!,#REF!,Tableau116[[#This Row],[Date Ach]]+1)</f>
        <v>#REF!</v>
      </c>
      <c r="G20" s="33" t="e">
        <f>IF(OR(Tableau116[[#This Row],[Vente]]=0,Tableau116[[#This Row],[Achat]]=0),0,Tableau116[[#This Row],[Vente]]-Tableau116[[#This Row],[Achat]])</f>
        <v>#REF!</v>
      </c>
      <c r="H20" s="34" t="e">
        <f>SUMIF(#REF!,Tableau116[[#This Row],[Date Ach]],#REF!)+SUMIF(#REF!,Tableau116[[#This Row],[Date Ach]],#REF!)</f>
        <v>#REF!</v>
      </c>
      <c r="I20" s="33" t="e">
        <f>SUMIFS(#REF!,#REF!,"ABATTOIRE",#REF!,Tableau116[[#This Row],[Date Ach]])*18</f>
        <v>#REF!</v>
      </c>
      <c r="J20" s="33" t="e">
        <f>SUMIF(#REF!,Tableau116[[#This Row],[Date Ach]],#REF!)</f>
        <v>#REF!</v>
      </c>
      <c r="K20" s="33" t="e">
        <f>SUMIF(#REF!,Tableau116[[#This Row],[Date Ach]],#REF!)-SUMIF(#REF!,Tableau116[[#This Row],[Date Ach]],#REF!)</f>
        <v>#REF!</v>
      </c>
      <c r="L20" s="26">
        <v>14400</v>
      </c>
      <c r="M20" s="26"/>
      <c r="N20" s="26"/>
      <c r="O20" s="26"/>
      <c r="P20" s="26"/>
      <c r="Q20" s="26"/>
      <c r="R20" s="26"/>
      <c r="S20" s="33" t="e">
        <f>Tableau116[[#This Row],[Qté Glob]]*0.5</f>
        <v>#REF!</v>
      </c>
      <c r="T20" s="33" t="e">
        <f>ROUND(Tableau116[[#This Row],[Qté Glob]]*0.525,-1)</f>
        <v>#REF!</v>
      </c>
      <c r="U20" s="33" t="e">
        <f>ROUND(Tableau116[[#This Row],[Qté Glob]]*2.47,-1)</f>
        <v>#REF!</v>
      </c>
      <c r="V20" s="33" t="e">
        <f>SUM(Tableau116[[#This Row],[Personnel]:[Syllophane]])</f>
        <v>#REF!</v>
      </c>
      <c r="W20" s="33">
        <f>IF(Tableau116[[#This Row],[Achat]]=0,0,SUM(G20,I20:K20)-Tableau116[[#This Row],[Charges]])</f>
        <v>0</v>
      </c>
    </row>
    <row r="21" spans="2:23" ht="18.75" customHeight="1" x14ac:dyDescent="0.25">
      <c r="B21" s="30">
        <f>Tableau116[[#This Row],[Date Ach]]</f>
        <v>41960</v>
      </c>
      <c r="C21" s="29">
        <v>41960</v>
      </c>
      <c r="D21" s="27"/>
      <c r="E21" s="32">
        <f>Tableau116[[#This Row],[Date Ach]]+1</f>
        <v>41961</v>
      </c>
      <c r="F21" s="31" t="e">
        <f>SUMIFS(#REF!,#REF!,Tableau116[[#This Row],[Date Ach]]+1)</f>
        <v>#REF!</v>
      </c>
      <c r="G21" s="33" t="e">
        <f>IF(OR(Tableau116[[#This Row],[Vente]]=0,Tableau116[[#This Row],[Achat]]=0),0,Tableau116[[#This Row],[Vente]]-Tableau116[[#This Row],[Achat]])</f>
        <v>#REF!</v>
      </c>
      <c r="H21" s="34" t="e">
        <f>SUMIF(#REF!,Tableau116[[#This Row],[Date Ach]],#REF!)+SUMIF(#REF!,Tableau116[[#This Row],[Date Ach]],#REF!)</f>
        <v>#REF!</v>
      </c>
      <c r="I21" s="33" t="e">
        <f>SUMIFS(#REF!,#REF!,"ABATTOIRE",#REF!,Tableau116[[#This Row],[Date Ach]])*18</f>
        <v>#REF!</v>
      </c>
      <c r="J21" s="33" t="e">
        <f>SUMIF(#REF!,Tableau116[[#This Row],[Date Ach]],#REF!)</f>
        <v>#REF!</v>
      </c>
      <c r="K21" s="33" t="e">
        <f>SUMIF(#REF!,Tableau116[[#This Row],[Date Ach]],#REF!)-SUMIF(#REF!,Tableau116[[#This Row],[Date Ach]],#REF!)</f>
        <v>#REF!</v>
      </c>
      <c r="L21" s="26">
        <v>14400</v>
      </c>
      <c r="M21" s="26"/>
      <c r="N21" s="26"/>
      <c r="O21" s="26"/>
      <c r="P21" s="26"/>
      <c r="Q21" s="26"/>
      <c r="R21" s="26"/>
      <c r="S21" s="33" t="e">
        <f>Tableau116[[#This Row],[Qté Glob]]*0.5</f>
        <v>#REF!</v>
      </c>
      <c r="T21" s="33" t="e">
        <f>ROUND(Tableau116[[#This Row],[Qté Glob]]*0.525,-1)</f>
        <v>#REF!</v>
      </c>
      <c r="U21" s="33" t="e">
        <f>ROUND(Tableau116[[#This Row],[Qté Glob]]*2.47,-1)</f>
        <v>#REF!</v>
      </c>
      <c r="V21" s="33" t="e">
        <f>SUM(Tableau116[[#This Row],[Personnel]:[Syllophane]])</f>
        <v>#REF!</v>
      </c>
      <c r="W21" s="33">
        <f>IF(Tableau116[[#This Row],[Achat]]=0,0,SUM(G21,I21:K21)-Tableau116[[#This Row],[Charges]])</f>
        <v>0</v>
      </c>
    </row>
    <row r="22" spans="2:23" ht="18.75" customHeight="1" x14ac:dyDescent="0.25">
      <c r="B22" s="30">
        <f>Tableau116[[#This Row],[Date Ach]]</f>
        <v>41961</v>
      </c>
      <c r="C22" s="29">
        <v>41961</v>
      </c>
      <c r="D22" s="27"/>
      <c r="E22" s="32">
        <f>Tableau116[[#This Row],[Date Ach]]+1</f>
        <v>41962</v>
      </c>
      <c r="F22" s="31" t="e">
        <f>SUMIFS(#REF!,#REF!,Tableau116[[#This Row],[Date Ach]]+1)</f>
        <v>#REF!</v>
      </c>
      <c r="G22" s="33" t="e">
        <f>IF(OR(Tableau116[[#This Row],[Vente]]=0,Tableau116[[#This Row],[Achat]]=0),0,Tableau116[[#This Row],[Vente]]-Tableau116[[#This Row],[Achat]])</f>
        <v>#REF!</v>
      </c>
      <c r="H22" s="34" t="e">
        <f>SUMIF(#REF!,Tableau116[[#This Row],[Date Ach]],#REF!)+SUMIF(#REF!,Tableau116[[#This Row],[Date Ach]],#REF!)</f>
        <v>#REF!</v>
      </c>
      <c r="I22" s="33" t="e">
        <f>SUMIFS(#REF!,#REF!,"ABATTOIRE",#REF!,Tableau116[[#This Row],[Date Ach]])*18</f>
        <v>#REF!</v>
      </c>
      <c r="J22" s="33" t="e">
        <f>SUMIF(#REF!,Tableau116[[#This Row],[Date Ach]],#REF!)</f>
        <v>#REF!</v>
      </c>
      <c r="K22" s="33" t="e">
        <f>SUMIF(#REF!,Tableau116[[#This Row],[Date Ach]],#REF!)-SUMIF(#REF!,Tableau116[[#This Row],[Date Ach]],#REF!)</f>
        <v>#REF!</v>
      </c>
      <c r="L22" s="26">
        <v>14400</v>
      </c>
      <c r="M22" s="26"/>
      <c r="N22" s="26"/>
      <c r="O22" s="26"/>
      <c r="P22" s="26"/>
      <c r="Q22" s="26"/>
      <c r="R22" s="26"/>
      <c r="S22" s="33" t="e">
        <f>Tableau116[[#This Row],[Qté Glob]]*0.5</f>
        <v>#REF!</v>
      </c>
      <c r="T22" s="33" t="e">
        <f>ROUND(Tableau116[[#This Row],[Qté Glob]]*0.525,-1)</f>
        <v>#REF!</v>
      </c>
      <c r="U22" s="33" t="e">
        <f>ROUND(Tableau116[[#This Row],[Qté Glob]]*2.47,-1)</f>
        <v>#REF!</v>
      </c>
      <c r="V22" s="33" t="e">
        <f>SUM(Tableau116[[#This Row],[Personnel]:[Syllophane]])</f>
        <v>#REF!</v>
      </c>
      <c r="W22" s="33">
        <f>IF(Tableau116[[#This Row],[Achat]]=0,0,SUM(G22,I22:K22)-Tableau116[[#This Row],[Charges]])</f>
        <v>0</v>
      </c>
    </row>
    <row r="23" spans="2:23" ht="18.75" customHeight="1" x14ac:dyDescent="0.25">
      <c r="B23" s="30">
        <f>Tableau116[[#This Row],[Date Ach]]</f>
        <v>41962</v>
      </c>
      <c r="C23" s="29">
        <v>41962</v>
      </c>
      <c r="D23" s="27"/>
      <c r="E23" s="32">
        <f>Tableau116[[#This Row],[Date Ach]]+1</f>
        <v>41963</v>
      </c>
      <c r="F23" s="31" t="e">
        <f>SUMIFS(#REF!,#REF!,Tableau116[[#This Row],[Date Ach]]+1)</f>
        <v>#REF!</v>
      </c>
      <c r="G23" s="33" t="e">
        <f>IF(OR(Tableau116[[#This Row],[Vente]]=0,Tableau116[[#This Row],[Achat]]=0),0,Tableau116[[#This Row],[Vente]]-Tableau116[[#This Row],[Achat]])</f>
        <v>#REF!</v>
      </c>
      <c r="H23" s="34" t="e">
        <f>SUMIF(#REF!,Tableau116[[#This Row],[Date Ach]],#REF!)+SUMIF(#REF!,Tableau116[[#This Row],[Date Ach]],#REF!)</f>
        <v>#REF!</v>
      </c>
      <c r="I23" s="33" t="e">
        <f>SUMIFS(#REF!,#REF!,"ABATTOIRE",#REF!,Tableau116[[#This Row],[Date Ach]])*18</f>
        <v>#REF!</v>
      </c>
      <c r="J23" s="33" t="e">
        <f>SUMIF(#REF!,Tableau116[[#This Row],[Date Ach]],#REF!)</f>
        <v>#REF!</v>
      </c>
      <c r="K23" s="33" t="e">
        <f>SUMIF(#REF!,Tableau116[[#This Row],[Date Ach]],#REF!)-SUMIF(#REF!,Tableau116[[#This Row],[Date Ach]],#REF!)</f>
        <v>#REF!</v>
      </c>
      <c r="L23" s="26">
        <v>14400</v>
      </c>
      <c r="M23" s="26"/>
      <c r="N23" s="26"/>
      <c r="O23" s="26"/>
      <c r="P23" s="26"/>
      <c r="Q23" s="26"/>
      <c r="R23" s="26"/>
      <c r="S23" s="33" t="e">
        <f>Tableau116[[#This Row],[Qté Glob]]*0.5</f>
        <v>#REF!</v>
      </c>
      <c r="T23" s="33" t="e">
        <f>ROUND(Tableau116[[#This Row],[Qté Glob]]*0.525,-1)</f>
        <v>#REF!</v>
      </c>
      <c r="U23" s="33" t="e">
        <f>ROUND(Tableau116[[#This Row],[Qté Glob]]*2.47,-1)</f>
        <v>#REF!</v>
      </c>
      <c r="V23" s="33" t="e">
        <f>SUM(Tableau116[[#This Row],[Personnel]:[Syllophane]])</f>
        <v>#REF!</v>
      </c>
      <c r="W23" s="33">
        <f>IF(Tableau116[[#This Row],[Achat]]=0,0,SUM(G23,I23:K23)-Tableau116[[#This Row],[Charges]])</f>
        <v>0</v>
      </c>
    </row>
    <row r="24" spans="2:23" ht="18.75" customHeight="1" x14ac:dyDescent="0.25">
      <c r="B24" s="30">
        <f>Tableau116[[#This Row],[Date Ach]]</f>
        <v>41963</v>
      </c>
      <c r="C24" s="29">
        <v>41963</v>
      </c>
      <c r="D24" s="27"/>
      <c r="E24" s="32">
        <f>Tableau116[[#This Row],[Date Ach]]+1</f>
        <v>41964</v>
      </c>
      <c r="F24" s="31" t="e">
        <f>SUMIFS(#REF!,#REF!,Tableau116[[#This Row],[Date Ach]]+1)</f>
        <v>#REF!</v>
      </c>
      <c r="G24" s="33" t="e">
        <f>IF(OR(Tableau116[[#This Row],[Vente]]=0,Tableau116[[#This Row],[Achat]]=0),0,Tableau116[[#This Row],[Vente]]-Tableau116[[#This Row],[Achat]])</f>
        <v>#REF!</v>
      </c>
      <c r="H24" s="34" t="e">
        <f>SUMIF(#REF!,Tableau116[[#This Row],[Date Ach]],#REF!)+SUMIF(#REF!,Tableau116[[#This Row],[Date Ach]],#REF!)</f>
        <v>#REF!</v>
      </c>
      <c r="I24" s="33" t="e">
        <f>SUMIFS(#REF!,#REF!,"ABATTOIRE",#REF!,Tableau116[[#This Row],[Date Ach]])*18</f>
        <v>#REF!</v>
      </c>
      <c r="J24" s="33" t="e">
        <f>SUMIF(#REF!,Tableau116[[#This Row],[Date Ach]],#REF!)</f>
        <v>#REF!</v>
      </c>
      <c r="K24" s="33" t="e">
        <f>SUMIF(#REF!,Tableau116[[#This Row],[Date Ach]],#REF!)-SUMIF(#REF!,Tableau116[[#This Row],[Date Ach]],#REF!)</f>
        <v>#REF!</v>
      </c>
      <c r="L24" s="26">
        <v>14400</v>
      </c>
      <c r="M24" s="26"/>
      <c r="N24" s="26"/>
      <c r="O24" s="26"/>
      <c r="P24" s="26"/>
      <c r="Q24" s="26"/>
      <c r="R24" s="26"/>
      <c r="S24" s="33" t="e">
        <f>Tableau116[[#This Row],[Qté Glob]]*0.5</f>
        <v>#REF!</v>
      </c>
      <c r="T24" s="33" t="e">
        <f>ROUND(Tableau116[[#This Row],[Qté Glob]]*0.525,-1)</f>
        <v>#REF!</v>
      </c>
      <c r="U24" s="33" t="e">
        <f>ROUND(Tableau116[[#This Row],[Qté Glob]]*2.47,-1)</f>
        <v>#REF!</v>
      </c>
      <c r="V24" s="33" t="e">
        <f>SUM(Tableau116[[#This Row],[Personnel]:[Syllophane]])</f>
        <v>#REF!</v>
      </c>
      <c r="W24" s="33">
        <f>IF(Tableau116[[#This Row],[Achat]]=0,0,SUM(G24,I24:K24)-Tableau116[[#This Row],[Charges]])</f>
        <v>0</v>
      </c>
    </row>
    <row r="25" spans="2:23" ht="18.75" customHeight="1" x14ac:dyDescent="0.25">
      <c r="B25" s="30">
        <f>Tableau116[[#This Row],[Date Ach]]</f>
        <v>41964</v>
      </c>
      <c r="C25" s="29">
        <v>41964</v>
      </c>
      <c r="D25" s="27"/>
      <c r="E25" s="32">
        <f>Tableau116[[#This Row],[Date Ach]]+1</f>
        <v>41965</v>
      </c>
      <c r="F25" s="31" t="e">
        <f>SUMIFS(#REF!,#REF!,Tableau116[[#This Row],[Date Ach]]+1)</f>
        <v>#REF!</v>
      </c>
      <c r="G25" s="33" t="e">
        <f>IF(OR(Tableau116[[#This Row],[Vente]]=0,Tableau116[[#This Row],[Achat]]=0),0,Tableau116[[#This Row],[Vente]]-Tableau116[[#This Row],[Achat]])</f>
        <v>#REF!</v>
      </c>
      <c r="H25" s="34" t="e">
        <f>SUMIF(#REF!,Tableau116[[#This Row],[Date Ach]],#REF!)+SUMIF(#REF!,Tableau116[[#This Row],[Date Ach]],#REF!)</f>
        <v>#REF!</v>
      </c>
      <c r="I25" s="33" t="e">
        <f>SUMIFS(#REF!,#REF!,"ABATTOIRE",#REF!,Tableau116[[#This Row],[Date Ach]])*18</f>
        <v>#REF!</v>
      </c>
      <c r="J25" s="33" t="e">
        <f>SUMIF(#REF!,Tableau116[[#This Row],[Date Ach]],#REF!)</f>
        <v>#REF!</v>
      </c>
      <c r="K25" s="33" t="e">
        <f>SUMIF(#REF!,Tableau116[[#This Row],[Date Ach]],#REF!)-SUMIF(#REF!,Tableau116[[#This Row],[Date Ach]],#REF!)</f>
        <v>#REF!</v>
      </c>
      <c r="L25" s="26">
        <v>14400</v>
      </c>
      <c r="M25" s="26"/>
      <c r="N25" s="26"/>
      <c r="O25" s="26"/>
      <c r="P25" s="26"/>
      <c r="Q25" s="26"/>
      <c r="R25" s="26"/>
      <c r="S25" s="33" t="e">
        <f>Tableau116[[#This Row],[Qté Glob]]*0.5</f>
        <v>#REF!</v>
      </c>
      <c r="T25" s="33" t="e">
        <f>ROUND(Tableau116[[#This Row],[Qté Glob]]*0.525,-1)</f>
        <v>#REF!</v>
      </c>
      <c r="U25" s="33" t="e">
        <f>ROUND(Tableau116[[#This Row],[Qté Glob]]*2.47,-1)</f>
        <v>#REF!</v>
      </c>
      <c r="V25" s="33" t="e">
        <f>SUM(Tableau116[[#This Row],[Personnel]:[Syllophane]])</f>
        <v>#REF!</v>
      </c>
      <c r="W25" s="33">
        <f>IF(Tableau116[[#This Row],[Achat]]=0,0,SUM(G25,I25:K25)-Tableau116[[#This Row],[Charges]])</f>
        <v>0</v>
      </c>
    </row>
    <row r="26" spans="2:23" ht="18.75" customHeight="1" x14ac:dyDescent="0.25">
      <c r="B26" s="30">
        <f>Tableau116[[#This Row],[Date Ach]]</f>
        <v>41965</v>
      </c>
      <c r="C26" s="29">
        <v>41965</v>
      </c>
      <c r="D26" s="27"/>
      <c r="E26" s="32">
        <f>Tableau116[[#This Row],[Date Ach]]+1</f>
        <v>41966</v>
      </c>
      <c r="F26" s="31" t="e">
        <f>SUMIFS(#REF!,#REF!,Tableau116[[#This Row],[Date Ach]]+1)</f>
        <v>#REF!</v>
      </c>
      <c r="G26" s="33" t="e">
        <f>IF(OR(Tableau116[[#This Row],[Vente]]=0,Tableau116[[#This Row],[Achat]]=0),0,Tableau116[[#This Row],[Vente]]-Tableau116[[#This Row],[Achat]])</f>
        <v>#REF!</v>
      </c>
      <c r="H26" s="34" t="e">
        <f>SUMIF(#REF!,Tableau116[[#This Row],[Date Ach]],#REF!)+SUMIF(#REF!,Tableau116[[#This Row],[Date Ach]],#REF!)</f>
        <v>#REF!</v>
      </c>
      <c r="I26" s="33" t="e">
        <f>SUMIFS(#REF!,#REF!,"ABATTOIRE",#REF!,Tableau116[[#This Row],[Date Ach]])*18</f>
        <v>#REF!</v>
      </c>
      <c r="J26" s="33" t="e">
        <f>SUMIF(#REF!,Tableau116[[#This Row],[Date Ach]],#REF!)</f>
        <v>#REF!</v>
      </c>
      <c r="K26" s="33" t="e">
        <f>SUMIF(#REF!,Tableau116[[#This Row],[Date Ach]],#REF!)-SUMIF(#REF!,Tableau116[[#This Row],[Date Ach]],#REF!)</f>
        <v>#REF!</v>
      </c>
      <c r="L26" s="26">
        <v>14400</v>
      </c>
      <c r="M26" s="26"/>
      <c r="N26" s="26"/>
      <c r="O26" s="26"/>
      <c r="P26" s="26"/>
      <c r="Q26" s="26"/>
      <c r="R26" s="26"/>
      <c r="S26" s="33" t="e">
        <f>Tableau116[[#This Row],[Qté Glob]]*0.5</f>
        <v>#REF!</v>
      </c>
      <c r="T26" s="33" t="e">
        <f>ROUND(Tableau116[[#This Row],[Qté Glob]]*0.525,-1)</f>
        <v>#REF!</v>
      </c>
      <c r="U26" s="33" t="e">
        <f>ROUND(Tableau116[[#This Row],[Qté Glob]]*2.47,-1)</f>
        <v>#REF!</v>
      </c>
      <c r="V26" s="33" t="e">
        <f>SUM(Tableau116[[#This Row],[Personnel]:[Syllophane]])</f>
        <v>#REF!</v>
      </c>
      <c r="W26" s="33">
        <f>IF(Tableau116[[#This Row],[Achat]]=0,0,SUM(G26,I26:K26)-Tableau116[[#This Row],[Charges]])</f>
        <v>0</v>
      </c>
    </row>
    <row r="27" spans="2:23" ht="18.75" customHeight="1" x14ac:dyDescent="0.25">
      <c r="B27" s="30">
        <f>Tableau116[[#This Row],[Date Ach]]</f>
        <v>41966</v>
      </c>
      <c r="C27" s="29">
        <v>41966</v>
      </c>
      <c r="D27" s="27"/>
      <c r="E27" s="32">
        <f>Tableau116[[#This Row],[Date Ach]]+1</f>
        <v>41967</v>
      </c>
      <c r="F27" s="31" t="e">
        <f>SUMIFS(#REF!,#REF!,Tableau116[[#This Row],[Date Ach]]+1)</f>
        <v>#REF!</v>
      </c>
      <c r="G27" s="33" t="e">
        <f>IF(OR(Tableau116[[#This Row],[Vente]]=0,Tableau116[[#This Row],[Achat]]=0),0,Tableau116[[#This Row],[Vente]]-Tableau116[[#This Row],[Achat]])</f>
        <v>#REF!</v>
      </c>
      <c r="H27" s="34" t="e">
        <f>SUMIF(#REF!,Tableau116[[#This Row],[Date Ach]],#REF!)+SUMIF(#REF!,Tableau116[[#This Row],[Date Ach]],#REF!)</f>
        <v>#REF!</v>
      </c>
      <c r="I27" s="33" t="e">
        <f>SUMIFS(#REF!,#REF!,"ABATTOIRE",#REF!,Tableau116[[#This Row],[Date Ach]])*18</f>
        <v>#REF!</v>
      </c>
      <c r="J27" s="33" t="e">
        <f>SUMIF(#REF!,Tableau116[[#This Row],[Date Ach]],#REF!)</f>
        <v>#REF!</v>
      </c>
      <c r="K27" s="33" t="e">
        <f>SUMIF(#REF!,Tableau116[[#This Row],[Date Ach]],#REF!)-SUMIF(#REF!,Tableau116[[#This Row],[Date Ach]],#REF!)</f>
        <v>#REF!</v>
      </c>
      <c r="L27" s="26">
        <v>14400</v>
      </c>
      <c r="M27" s="26"/>
      <c r="N27" s="26"/>
      <c r="O27" s="26"/>
      <c r="P27" s="26"/>
      <c r="Q27" s="26"/>
      <c r="R27" s="26"/>
      <c r="S27" s="33" t="e">
        <f>Tableau116[[#This Row],[Qté Glob]]*0.5</f>
        <v>#REF!</v>
      </c>
      <c r="T27" s="33" t="e">
        <f>ROUND(Tableau116[[#This Row],[Qté Glob]]*0.525,-1)</f>
        <v>#REF!</v>
      </c>
      <c r="U27" s="33" t="e">
        <f>ROUND(Tableau116[[#This Row],[Qté Glob]]*2.47,-1)</f>
        <v>#REF!</v>
      </c>
      <c r="V27" s="33" t="e">
        <f>SUM(Tableau116[[#This Row],[Personnel]:[Syllophane]])</f>
        <v>#REF!</v>
      </c>
      <c r="W27" s="33">
        <f>IF(Tableau116[[#This Row],[Achat]]=0,0,SUM(G27,I27:K27)-Tableau116[[#This Row],[Charges]])</f>
        <v>0</v>
      </c>
    </row>
    <row r="28" spans="2:23" ht="18.75" customHeight="1" x14ac:dyDescent="0.25">
      <c r="B28" s="30">
        <f>Tableau116[[#This Row],[Date Ach]]</f>
        <v>41967</v>
      </c>
      <c r="C28" s="29">
        <v>41967</v>
      </c>
      <c r="D28" s="27"/>
      <c r="E28" s="32">
        <f>Tableau116[[#This Row],[Date Ach]]+1</f>
        <v>41968</v>
      </c>
      <c r="F28" s="31" t="e">
        <f>SUMIFS(#REF!,#REF!,Tableau116[[#This Row],[Date Ach]]+1)</f>
        <v>#REF!</v>
      </c>
      <c r="G28" s="33" t="e">
        <f>IF(OR(Tableau116[[#This Row],[Vente]]=0,Tableau116[[#This Row],[Achat]]=0),0,Tableau116[[#This Row],[Vente]]-Tableau116[[#This Row],[Achat]])</f>
        <v>#REF!</v>
      </c>
      <c r="H28" s="34" t="e">
        <f>SUMIF(#REF!,Tableau116[[#This Row],[Date Ach]],#REF!)+SUMIF(#REF!,Tableau116[[#This Row],[Date Ach]],#REF!)</f>
        <v>#REF!</v>
      </c>
      <c r="I28" s="33" t="e">
        <f>SUMIFS(#REF!,#REF!,"ABATTOIRE",#REF!,Tableau116[[#This Row],[Date Ach]])*18</f>
        <v>#REF!</v>
      </c>
      <c r="J28" s="33" t="e">
        <f>SUMIF(#REF!,Tableau116[[#This Row],[Date Ach]],#REF!)</f>
        <v>#REF!</v>
      </c>
      <c r="K28" s="33" t="e">
        <f>SUMIF(#REF!,Tableau116[[#This Row],[Date Ach]],#REF!)-SUMIF(#REF!,Tableau116[[#This Row],[Date Ach]],#REF!)</f>
        <v>#REF!</v>
      </c>
      <c r="L28" s="26">
        <v>14400</v>
      </c>
      <c r="M28" s="26"/>
      <c r="N28" s="26"/>
      <c r="O28" s="26"/>
      <c r="P28" s="26"/>
      <c r="Q28" s="26"/>
      <c r="R28" s="26"/>
      <c r="S28" s="33" t="e">
        <f>Tableau116[[#This Row],[Qté Glob]]*0.5</f>
        <v>#REF!</v>
      </c>
      <c r="T28" s="33" t="e">
        <f>ROUND(Tableau116[[#This Row],[Qté Glob]]*0.525,-1)</f>
        <v>#REF!</v>
      </c>
      <c r="U28" s="33" t="e">
        <f>ROUND(Tableau116[[#This Row],[Qté Glob]]*2.47,-1)</f>
        <v>#REF!</v>
      </c>
      <c r="V28" s="33" t="e">
        <f>SUM(Tableau116[[#This Row],[Personnel]:[Syllophane]])</f>
        <v>#REF!</v>
      </c>
      <c r="W28" s="33">
        <f>IF(Tableau116[[#This Row],[Achat]]=0,0,SUM(G28,I28:K28)-Tableau116[[#This Row],[Charges]])</f>
        <v>0</v>
      </c>
    </row>
    <row r="29" spans="2:23" ht="18.75" customHeight="1" x14ac:dyDescent="0.25">
      <c r="B29" s="30">
        <f>Tableau116[[#This Row],[Date Ach]]</f>
        <v>41968</v>
      </c>
      <c r="C29" s="29">
        <v>41968</v>
      </c>
      <c r="D29" s="27"/>
      <c r="E29" s="32">
        <f>Tableau116[[#This Row],[Date Ach]]+1</f>
        <v>41969</v>
      </c>
      <c r="F29" s="31" t="e">
        <f>SUMIFS(#REF!,#REF!,Tableau116[[#This Row],[Date Ach]]+1)</f>
        <v>#REF!</v>
      </c>
      <c r="G29" s="33" t="e">
        <f>IF(OR(Tableau116[[#This Row],[Vente]]=0,Tableau116[[#This Row],[Achat]]=0),0,Tableau116[[#This Row],[Vente]]-Tableau116[[#This Row],[Achat]])</f>
        <v>#REF!</v>
      </c>
      <c r="H29" s="34" t="e">
        <f>SUMIF(#REF!,Tableau116[[#This Row],[Date Ach]],#REF!)+SUMIF(#REF!,Tableau116[[#This Row],[Date Ach]],#REF!)</f>
        <v>#REF!</v>
      </c>
      <c r="I29" s="33" t="e">
        <f>SUMIFS(#REF!,#REF!,"ABATTOIRE",#REF!,Tableau116[[#This Row],[Date Ach]])*18</f>
        <v>#REF!</v>
      </c>
      <c r="J29" s="33" t="e">
        <f>SUMIF(#REF!,Tableau116[[#This Row],[Date Ach]],#REF!)</f>
        <v>#REF!</v>
      </c>
      <c r="K29" s="33" t="e">
        <f>SUMIF(#REF!,Tableau116[[#This Row],[Date Ach]],#REF!)-SUMIF(#REF!,Tableau116[[#This Row],[Date Ach]],#REF!)</f>
        <v>#REF!</v>
      </c>
      <c r="L29" s="26">
        <v>14400</v>
      </c>
      <c r="M29" s="26"/>
      <c r="N29" s="26"/>
      <c r="O29" s="26"/>
      <c r="P29" s="26"/>
      <c r="Q29" s="26"/>
      <c r="R29" s="26"/>
      <c r="S29" s="33" t="e">
        <f>Tableau116[[#This Row],[Qté Glob]]*0.5</f>
        <v>#REF!</v>
      </c>
      <c r="T29" s="33" t="e">
        <f>ROUND(Tableau116[[#This Row],[Qté Glob]]*0.525,-1)</f>
        <v>#REF!</v>
      </c>
      <c r="U29" s="33" t="e">
        <f>ROUND(Tableau116[[#This Row],[Qté Glob]]*2.47,-1)</f>
        <v>#REF!</v>
      </c>
      <c r="V29" s="33" t="e">
        <f>SUM(Tableau116[[#This Row],[Personnel]:[Syllophane]])</f>
        <v>#REF!</v>
      </c>
      <c r="W29" s="33">
        <f>IF(Tableau116[[#This Row],[Achat]]=0,0,SUM(G29,I29:K29)-Tableau116[[#This Row],[Charges]])</f>
        <v>0</v>
      </c>
    </row>
    <row r="30" spans="2:23" ht="18.75" customHeight="1" x14ac:dyDescent="0.25">
      <c r="B30" s="30">
        <f>Tableau116[[#This Row],[Date Ach]]</f>
        <v>41969</v>
      </c>
      <c r="C30" s="29">
        <v>41969</v>
      </c>
      <c r="D30" s="27"/>
      <c r="E30" s="32">
        <f>Tableau116[[#This Row],[Date Ach]]+1</f>
        <v>41970</v>
      </c>
      <c r="F30" s="31" t="e">
        <f>SUMIFS(#REF!,#REF!,Tableau116[[#This Row],[Date Ach]]+1)</f>
        <v>#REF!</v>
      </c>
      <c r="G30" s="33" t="e">
        <f>IF(OR(Tableau116[[#This Row],[Vente]]=0,Tableau116[[#This Row],[Achat]]=0),0,Tableau116[[#This Row],[Vente]]-Tableau116[[#This Row],[Achat]])</f>
        <v>#REF!</v>
      </c>
      <c r="H30" s="34" t="e">
        <f>SUMIF(#REF!,Tableau116[[#This Row],[Date Ach]],#REF!)+SUMIF(#REF!,Tableau116[[#This Row],[Date Ach]],#REF!)</f>
        <v>#REF!</v>
      </c>
      <c r="I30" s="33" t="e">
        <f>SUMIFS(#REF!,#REF!,"ABATTOIRE",#REF!,Tableau116[[#This Row],[Date Ach]])*18</f>
        <v>#REF!</v>
      </c>
      <c r="J30" s="33" t="e">
        <f>SUMIF(#REF!,Tableau116[[#This Row],[Date Ach]],#REF!)</f>
        <v>#REF!</v>
      </c>
      <c r="K30" s="33" t="e">
        <f>SUMIF(#REF!,Tableau116[[#This Row],[Date Ach]],#REF!)-SUMIF(#REF!,Tableau116[[#This Row],[Date Ach]],#REF!)</f>
        <v>#REF!</v>
      </c>
      <c r="L30" s="26">
        <v>14400</v>
      </c>
      <c r="M30" s="26"/>
      <c r="N30" s="26"/>
      <c r="O30" s="26"/>
      <c r="P30" s="26"/>
      <c r="Q30" s="26"/>
      <c r="R30" s="26"/>
      <c r="S30" s="33" t="e">
        <f>Tableau116[[#This Row],[Qté Glob]]*0.5</f>
        <v>#REF!</v>
      </c>
      <c r="T30" s="33" t="e">
        <f>ROUND(Tableau116[[#This Row],[Qté Glob]]*0.525,-1)</f>
        <v>#REF!</v>
      </c>
      <c r="U30" s="33" t="e">
        <f>ROUND(Tableau116[[#This Row],[Qté Glob]]*2.47,-1)</f>
        <v>#REF!</v>
      </c>
      <c r="V30" s="33" t="e">
        <f>SUM(Tableau116[[#This Row],[Personnel]:[Syllophane]])</f>
        <v>#REF!</v>
      </c>
      <c r="W30" s="33">
        <f>IF(Tableau116[[#This Row],[Achat]]=0,0,SUM(G30,I30:K30)-Tableau116[[#This Row],[Charges]])</f>
        <v>0</v>
      </c>
    </row>
    <row r="31" spans="2:23" ht="18.75" customHeight="1" x14ac:dyDescent="0.25">
      <c r="B31" s="30">
        <f>Tableau116[[#This Row],[Date Ach]]</f>
        <v>41970</v>
      </c>
      <c r="C31" s="29">
        <v>41970</v>
      </c>
      <c r="D31" s="27"/>
      <c r="E31" s="32">
        <f>Tableau116[[#This Row],[Date Ach]]+1</f>
        <v>41971</v>
      </c>
      <c r="F31" s="31" t="e">
        <f>SUMIFS(#REF!,#REF!,Tableau116[[#This Row],[Date Ach]]+1)</f>
        <v>#REF!</v>
      </c>
      <c r="G31" s="33" t="e">
        <f>IF(OR(Tableau116[[#This Row],[Vente]]=0,Tableau116[[#This Row],[Achat]]=0),0,Tableau116[[#This Row],[Vente]]-Tableau116[[#This Row],[Achat]])</f>
        <v>#REF!</v>
      </c>
      <c r="H31" s="34" t="e">
        <f>SUMIF(#REF!,Tableau116[[#This Row],[Date Ach]],#REF!)+SUMIF(#REF!,Tableau116[[#This Row],[Date Ach]],#REF!)</f>
        <v>#REF!</v>
      </c>
      <c r="I31" s="33" t="e">
        <f>SUMIFS(#REF!,#REF!,"ABATTOIRE",#REF!,Tableau116[[#This Row],[Date Ach]])*18</f>
        <v>#REF!</v>
      </c>
      <c r="J31" s="33" t="e">
        <f>SUMIF(#REF!,Tableau116[[#This Row],[Date Ach]],#REF!)</f>
        <v>#REF!</v>
      </c>
      <c r="K31" s="33" t="e">
        <f>SUMIF(#REF!,Tableau116[[#This Row],[Date Ach]],#REF!)-SUMIF(#REF!,Tableau116[[#This Row],[Date Ach]],#REF!)</f>
        <v>#REF!</v>
      </c>
      <c r="L31" s="26">
        <v>14400</v>
      </c>
      <c r="M31" s="26"/>
      <c r="N31" s="26"/>
      <c r="O31" s="26"/>
      <c r="P31" s="26"/>
      <c r="Q31" s="26"/>
      <c r="R31" s="26"/>
      <c r="S31" s="33" t="e">
        <f>Tableau116[[#This Row],[Qté Glob]]*0.5</f>
        <v>#REF!</v>
      </c>
      <c r="T31" s="33" t="e">
        <f>ROUND(Tableau116[[#This Row],[Qté Glob]]*0.525,-1)</f>
        <v>#REF!</v>
      </c>
      <c r="U31" s="33" t="e">
        <f>ROUND(Tableau116[[#This Row],[Qté Glob]]*2.47,-1)</f>
        <v>#REF!</v>
      </c>
      <c r="V31" s="33" t="e">
        <f>SUM(Tableau116[[#This Row],[Personnel]:[Syllophane]])</f>
        <v>#REF!</v>
      </c>
      <c r="W31" s="33">
        <f>IF(Tableau116[[#This Row],[Achat]]=0,0,SUM(G31,I31:K31)-Tableau116[[#This Row],[Charges]])</f>
        <v>0</v>
      </c>
    </row>
    <row r="32" spans="2:23" ht="18.75" customHeight="1" x14ac:dyDescent="0.25">
      <c r="B32" s="30">
        <f>Tableau116[[#This Row],[Date Ach]]</f>
        <v>41971</v>
      </c>
      <c r="C32" s="29">
        <v>41971</v>
      </c>
      <c r="D32" s="27"/>
      <c r="E32" s="32">
        <f>Tableau116[[#This Row],[Date Ach]]+1</f>
        <v>41972</v>
      </c>
      <c r="F32" s="31" t="e">
        <f>SUMIFS(#REF!,#REF!,Tableau116[[#This Row],[Date Ach]]+1)</f>
        <v>#REF!</v>
      </c>
      <c r="G32" s="33" t="e">
        <f>IF(OR(Tableau116[[#This Row],[Vente]]=0,Tableau116[[#This Row],[Achat]]=0),0,Tableau116[[#This Row],[Vente]]-Tableau116[[#This Row],[Achat]])</f>
        <v>#REF!</v>
      </c>
      <c r="H32" s="34" t="e">
        <f>SUMIF(#REF!,Tableau116[[#This Row],[Date Ach]],#REF!)+SUMIF(#REF!,Tableau116[[#This Row],[Date Ach]],#REF!)</f>
        <v>#REF!</v>
      </c>
      <c r="I32" s="33" t="e">
        <f>SUMIFS(#REF!,#REF!,"ABATTOIRE",#REF!,Tableau116[[#This Row],[Date Ach]])*18</f>
        <v>#REF!</v>
      </c>
      <c r="J32" s="33" t="e">
        <f>SUMIF(#REF!,Tableau116[[#This Row],[Date Ach]],#REF!)</f>
        <v>#REF!</v>
      </c>
      <c r="K32" s="33" t="e">
        <f>SUMIF(#REF!,Tableau116[[#This Row],[Date Ach]],#REF!)-SUMIF(#REF!,Tableau116[[#This Row],[Date Ach]],#REF!)</f>
        <v>#REF!</v>
      </c>
      <c r="L32" s="26">
        <v>14400</v>
      </c>
      <c r="M32" s="26"/>
      <c r="N32" s="26"/>
      <c r="O32" s="26"/>
      <c r="P32" s="26"/>
      <c r="Q32" s="26"/>
      <c r="R32" s="26"/>
      <c r="S32" s="33" t="e">
        <f>Tableau116[[#This Row],[Qté Glob]]*0.5</f>
        <v>#REF!</v>
      </c>
      <c r="T32" s="33" t="e">
        <f>ROUND(Tableau116[[#This Row],[Qté Glob]]*0.525,-1)</f>
        <v>#REF!</v>
      </c>
      <c r="U32" s="33" t="e">
        <f>ROUND(Tableau116[[#This Row],[Qté Glob]]*2.47,-1)</f>
        <v>#REF!</v>
      </c>
      <c r="V32" s="33" t="e">
        <f>SUM(Tableau116[[#This Row],[Personnel]:[Syllophane]])</f>
        <v>#REF!</v>
      </c>
      <c r="W32" s="33">
        <f>IF(Tableau116[[#This Row],[Achat]]=0,0,SUM(G32,I32:K32)-Tableau116[[#This Row],[Charges]])</f>
        <v>0</v>
      </c>
    </row>
    <row r="33" spans="2:23" ht="18.75" customHeight="1" x14ac:dyDescent="0.25">
      <c r="B33" s="30">
        <f>Tableau116[[#This Row],[Date Ach]]</f>
        <v>41972</v>
      </c>
      <c r="C33" s="29">
        <v>41972</v>
      </c>
      <c r="D33" s="27"/>
      <c r="E33" s="32">
        <f>Tableau116[[#This Row],[Date Ach]]+1</f>
        <v>41973</v>
      </c>
      <c r="F33" s="31" t="e">
        <f>SUMIFS(#REF!,#REF!,Tableau116[[#This Row],[Date Ach]]+1)</f>
        <v>#REF!</v>
      </c>
      <c r="G33" s="33" t="e">
        <f>IF(OR(Tableau116[[#This Row],[Vente]]=0,Tableau116[[#This Row],[Achat]]=0),0,Tableau116[[#This Row],[Vente]]-Tableau116[[#This Row],[Achat]])</f>
        <v>#REF!</v>
      </c>
      <c r="H33" s="34" t="e">
        <f>SUMIF(#REF!,Tableau116[[#This Row],[Date Ach]],#REF!)+SUMIF(#REF!,Tableau116[[#This Row],[Date Ach]],#REF!)</f>
        <v>#REF!</v>
      </c>
      <c r="I33" s="33" t="e">
        <f>SUMIFS(#REF!,#REF!,"ABATTOIRE",#REF!,Tableau116[[#This Row],[Date Ach]])*18</f>
        <v>#REF!</v>
      </c>
      <c r="J33" s="33" t="e">
        <f>SUMIF(#REF!,Tableau116[[#This Row],[Date Ach]],#REF!)</f>
        <v>#REF!</v>
      </c>
      <c r="K33" s="33" t="e">
        <f>SUMIF(#REF!,Tableau116[[#This Row],[Date Ach]],#REF!)-SUMIF(#REF!,Tableau116[[#This Row],[Date Ach]],#REF!)</f>
        <v>#REF!</v>
      </c>
      <c r="L33" s="26">
        <v>14400</v>
      </c>
      <c r="M33" s="26"/>
      <c r="N33" s="26"/>
      <c r="O33" s="26"/>
      <c r="P33" s="26"/>
      <c r="Q33" s="26"/>
      <c r="R33" s="26"/>
      <c r="S33" s="33" t="e">
        <f>Tableau116[[#This Row],[Qté Glob]]*0.5</f>
        <v>#REF!</v>
      </c>
      <c r="T33" s="33" t="e">
        <f>ROUND(Tableau116[[#This Row],[Qté Glob]]*0.525,-1)</f>
        <v>#REF!</v>
      </c>
      <c r="U33" s="33" t="e">
        <f>ROUND(Tableau116[[#This Row],[Qté Glob]]*2.47,-1)</f>
        <v>#REF!</v>
      </c>
      <c r="V33" s="33" t="e">
        <f>SUM(Tableau116[[#This Row],[Personnel]:[Syllophane]])</f>
        <v>#REF!</v>
      </c>
      <c r="W33" s="33">
        <f>IF(Tableau116[[#This Row],[Achat]]=0,0,SUM(G33,I33:K33)-Tableau116[[#This Row],[Charges]])</f>
        <v>0</v>
      </c>
    </row>
    <row r="34" spans="2:23" ht="18.75" customHeight="1" x14ac:dyDescent="0.25">
      <c r="B34" s="30">
        <f>Tableau116[[#This Row],[Date Ach]]</f>
        <v>41973</v>
      </c>
      <c r="C34" s="29">
        <v>41973</v>
      </c>
      <c r="D34" s="27"/>
      <c r="E34" s="32">
        <f>Tableau116[[#This Row],[Date Ach]]+1</f>
        <v>41974</v>
      </c>
      <c r="F34" s="31" t="e">
        <f>SUMIFS(#REF!,#REF!,Tableau116[[#This Row],[Date Ach]]+1)</f>
        <v>#REF!</v>
      </c>
      <c r="G34" s="33" t="e">
        <f>IF(OR(Tableau116[[#This Row],[Vente]]=0,Tableau116[[#This Row],[Achat]]=0),0,Tableau116[[#This Row],[Vente]]-Tableau116[[#This Row],[Achat]])</f>
        <v>#REF!</v>
      </c>
      <c r="H34" s="34" t="e">
        <f>SUMIF(#REF!,Tableau116[[#This Row],[Date Ach]],#REF!)+SUMIF(#REF!,Tableau116[[#This Row],[Date Ach]],#REF!)</f>
        <v>#REF!</v>
      </c>
      <c r="I34" s="33" t="e">
        <f>SUMIFS(#REF!,#REF!,"ABATTOIRE",#REF!,Tableau116[[#This Row],[Date Ach]])*18</f>
        <v>#REF!</v>
      </c>
      <c r="J34" s="33" t="e">
        <f>SUMIF(#REF!,Tableau116[[#This Row],[Date Ach]],#REF!)</f>
        <v>#REF!</v>
      </c>
      <c r="K34" s="33" t="e">
        <f>SUMIF(#REF!,Tableau116[[#This Row],[Date Ach]],#REF!)-SUMIF(#REF!,Tableau116[[#This Row],[Date Ach]],#REF!)</f>
        <v>#REF!</v>
      </c>
      <c r="L34" s="26">
        <v>14400</v>
      </c>
      <c r="M34" s="26"/>
      <c r="N34" s="26"/>
      <c r="O34" s="26"/>
      <c r="P34" s="26"/>
      <c r="Q34" s="26"/>
      <c r="R34" s="26"/>
      <c r="S34" s="33" t="e">
        <f>Tableau116[[#This Row],[Qté Glob]]*0.5</f>
        <v>#REF!</v>
      </c>
      <c r="T34" s="33" t="e">
        <f>ROUND(Tableau116[[#This Row],[Qté Glob]]*0.525,-1)</f>
        <v>#REF!</v>
      </c>
      <c r="U34" s="33" t="e">
        <f>ROUND(Tableau116[[#This Row],[Qté Glob]]*2.47,-1)</f>
        <v>#REF!</v>
      </c>
      <c r="V34" s="33" t="e">
        <f>SUM(Tableau116[[#This Row],[Personnel]:[Syllophane]])</f>
        <v>#REF!</v>
      </c>
      <c r="W34" s="33">
        <f>IF(Tableau116[[#This Row],[Achat]]=0,0,SUM(G34,I34:K34)-Tableau116[[#This Row],[Charges]])</f>
        <v>0</v>
      </c>
    </row>
    <row r="35" spans="2:23" ht="18.75" customHeight="1" x14ac:dyDescent="0.25">
      <c r="B35" s="55">
        <f>Tableau116[[#This Row],[Date Ach]]</f>
        <v>41974</v>
      </c>
      <c r="C35" s="29">
        <v>41974</v>
      </c>
      <c r="D35" s="56"/>
      <c r="E35" s="57">
        <f>Tableau116[[#This Row],[Date Ach]]+1</f>
        <v>41975</v>
      </c>
      <c r="F35" s="56" t="e">
        <f>SUMIFS(#REF!,#REF!,Tableau116[[#This Row],[Date Ach]]+1)</f>
        <v>#REF!</v>
      </c>
      <c r="G35" s="58" t="e">
        <f>IF(OR(Tableau116[[#This Row],[Vente]]=0,Tableau116[[#This Row],[Achat]]=0),0,Tableau116[[#This Row],[Vente]]-Tableau116[[#This Row],[Achat]])</f>
        <v>#REF!</v>
      </c>
      <c r="H35" s="59" t="e">
        <f>SUMIF(#REF!,Tableau116[[#This Row],[Date Ach]],#REF!)+SUMIF(#REF!,Tableau116[[#This Row],[Date Ach]],#REF!)</f>
        <v>#REF!</v>
      </c>
      <c r="I35" s="58" t="e">
        <f>SUMIFS(#REF!,#REF!,"ABATTOIRE",#REF!,Tableau116[[#This Row],[Date Ach]])*18</f>
        <v>#REF!</v>
      </c>
      <c r="J35" s="58" t="e">
        <f>SUMIF(#REF!,Tableau116[[#This Row],[Date Ach]],#REF!)</f>
        <v>#REF!</v>
      </c>
      <c r="K35" s="58" t="e">
        <f>SUMIF(#REF!,Tableau116[[#This Row],[Date Ach]],#REF!)-SUMIF(#REF!,Tableau116[[#This Row],[Date Ach]],#REF!)</f>
        <v>#REF!</v>
      </c>
      <c r="L35" s="26">
        <v>14400</v>
      </c>
      <c r="M35" s="58"/>
      <c r="N35" s="58"/>
      <c r="O35" s="58"/>
      <c r="P35" s="58"/>
      <c r="Q35" s="58"/>
      <c r="R35" s="58"/>
      <c r="S35" s="58" t="e">
        <f>Tableau116[[#This Row],[Qté Glob]]*0.5</f>
        <v>#REF!</v>
      </c>
      <c r="T35" s="58" t="e">
        <f>ROUND(Tableau116[[#This Row],[Qté Glob]]*0.525,-1)</f>
        <v>#REF!</v>
      </c>
      <c r="U35" s="58" t="e">
        <f>ROUND(Tableau116[[#This Row],[Qté Glob]]*2.47,-1)</f>
        <v>#REF!</v>
      </c>
      <c r="V35" s="58" t="e">
        <f>SUM(Tableau116[[#This Row],[Personnel]:[Syllophane]])</f>
        <v>#REF!</v>
      </c>
      <c r="W35" s="58">
        <f>IF(Tableau116[[#This Row],[Achat]]=0,0,SUM(G35,I35:K35)-Tableau116[[#This Row],[Charges]])</f>
        <v>0</v>
      </c>
    </row>
    <row r="36" spans="2:23" ht="18.75" customHeight="1" x14ac:dyDescent="0.25">
      <c r="B36" s="55">
        <f>Tableau116[[#This Row],[Date Ach]]</f>
        <v>41975</v>
      </c>
      <c r="C36" s="29">
        <v>41975</v>
      </c>
      <c r="D36" s="56"/>
      <c r="E36" s="57">
        <f>Tableau116[[#This Row],[Date Ach]]+1</f>
        <v>41976</v>
      </c>
      <c r="F36" s="56" t="e">
        <f>SUMIFS(#REF!,#REF!,Tableau116[[#This Row],[Date Ach]]+1)</f>
        <v>#REF!</v>
      </c>
      <c r="G36" s="58" t="e">
        <f>IF(OR(Tableau116[[#This Row],[Vente]]=0,Tableau116[[#This Row],[Achat]]=0),0,Tableau116[[#This Row],[Vente]]-Tableau116[[#This Row],[Achat]])</f>
        <v>#REF!</v>
      </c>
      <c r="H36" s="59" t="e">
        <f>SUMIF(#REF!,Tableau116[[#This Row],[Date Ach]],#REF!)+SUMIF(#REF!,Tableau116[[#This Row],[Date Ach]],#REF!)</f>
        <v>#REF!</v>
      </c>
      <c r="I36" s="58" t="e">
        <f>SUMIFS(#REF!,#REF!,"ABATTOIRE",#REF!,Tableau116[[#This Row],[Date Ach]])*18</f>
        <v>#REF!</v>
      </c>
      <c r="J36" s="58" t="e">
        <f>SUMIF(#REF!,Tableau116[[#This Row],[Date Ach]],#REF!)</f>
        <v>#REF!</v>
      </c>
      <c r="K36" s="58" t="e">
        <f>SUMIF(#REF!,Tableau116[[#This Row],[Date Ach]],#REF!)-SUMIF(#REF!,Tableau116[[#This Row],[Date Ach]],#REF!)</f>
        <v>#REF!</v>
      </c>
      <c r="L36" s="26">
        <v>14400</v>
      </c>
      <c r="M36" s="58"/>
      <c r="N36" s="58"/>
      <c r="O36" s="58"/>
      <c r="P36" s="58"/>
      <c r="Q36" s="58"/>
      <c r="R36" s="58"/>
      <c r="S36" s="58" t="e">
        <f>Tableau116[[#This Row],[Qté Glob]]*0.5</f>
        <v>#REF!</v>
      </c>
      <c r="T36" s="58" t="e">
        <f>ROUND(Tableau116[[#This Row],[Qté Glob]]*0.525,-1)</f>
        <v>#REF!</v>
      </c>
      <c r="U36" s="58" t="e">
        <f>ROUND(Tableau116[[#This Row],[Qté Glob]]*2.47,-1)</f>
        <v>#REF!</v>
      </c>
      <c r="V36" s="58" t="e">
        <f>SUM(Tableau116[[#This Row],[Personnel]:[Syllophane]])</f>
        <v>#REF!</v>
      </c>
      <c r="W36" s="58">
        <f>IF(Tableau116[[#This Row],[Achat]]=0,0,SUM(G36,I36:K36)-Tableau116[[#This Row],[Charges]])</f>
        <v>0</v>
      </c>
    </row>
    <row r="37" spans="2:23" ht="18.75" customHeight="1" x14ac:dyDescent="0.25">
      <c r="B37" s="55">
        <f>Tableau116[[#This Row],[Date Ach]]</f>
        <v>41976</v>
      </c>
      <c r="C37" s="29">
        <v>41976</v>
      </c>
      <c r="D37" s="56"/>
      <c r="E37" s="57">
        <f>Tableau116[[#This Row],[Date Ach]]+1</f>
        <v>41977</v>
      </c>
      <c r="F37" s="56" t="e">
        <f>SUMIFS(#REF!,#REF!,Tableau116[[#This Row],[Date Ach]]+1)</f>
        <v>#REF!</v>
      </c>
      <c r="G37" s="58" t="e">
        <f>IF(OR(Tableau116[[#This Row],[Vente]]=0,Tableau116[[#This Row],[Achat]]=0),0,Tableau116[[#This Row],[Vente]]-Tableau116[[#This Row],[Achat]])</f>
        <v>#REF!</v>
      </c>
      <c r="H37" s="59" t="e">
        <f>SUMIF(#REF!,Tableau116[[#This Row],[Date Ach]],#REF!)+SUMIF(#REF!,Tableau116[[#This Row],[Date Ach]],#REF!)</f>
        <v>#REF!</v>
      </c>
      <c r="I37" s="58" t="e">
        <f>SUMIFS(#REF!,#REF!,"ABATTOIRE",#REF!,Tableau116[[#This Row],[Date Ach]])*18</f>
        <v>#REF!</v>
      </c>
      <c r="J37" s="58" t="e">
        <f>SUMIF(#REF!,Tableau116[[#This Row],[Date Ach]],#REF!)</f>
        <v>#REF!</v>
      </c>
      <c r="K37" s="58" t="e">
        <f>SUMIF(#REF!,Tableau116[[#This Row],[Date Ach]],#REF!)-SUMIF(#REF!,Tableau116[[#This Row],[Date Ach]],#REF!)</f>
        <v>#REF!</v>
      </c>
      <c r="L37" s="26">
        <v>14400</v>
      </c>
      <c r="M37" s="58"/>
      <c r="N37" s="58"/>
      <c r="O37" s="58"/>
      <c r="P37" s="58"/>
      <c r="Q37" s="58"/>
      <c r="R37" s="58"/>
      <c r="S37" s="58" t="e">
        <f>Tableau116[[#This Row],[Qté Glob]]*0.5</f>
        <v>#REF!</v>
      </c>
      <c r="T37" s="58" t="e">
        <f>ROUND(Tableau116[[#This Row],[Qté Glob]]*0.525,-1)</f>
        <v>#REF!</v>
      </c>
      <c r="U37" s="58" t="e">
        <f>ROUND(Tableau116[[#This Row],[Qté Glob]]*2.47,-1)</f>
        <v>#REF!</v>
      </c>
      <c r="V37" s="58" t="e">
        <f>SUM(Tableau116[[#This Row],[Personnel]:[Syllophane]])</f>
        <v>#REF!</v>
      </c>
      <c r="W37" s="58">
        <f>IF(Tableau116[[#This Row],[Achat]]=0,0,SUM(G37,I37:K37)-Tableau116[[#This Row],[Charges]])</f>
        <v>0</v>
      </c>
    </row>
    <row r="38" spans="2:23" ht="18.75" customHeight="1" x14ac:dyDescent="0.25">
      <c r="B38" s="55">
        <f>Tableau116[[#This Row],[Date Ach]]</f>
        <v>41977</v>
      </c>
      <c r="C38" s="29">
        <v>41977</v>
      </c>
      <c r="D38" s="56"/>
      <c r="E38" s="57">
        <f>Tableau116[[#This Row],[Date Ach]]+1</f>
        <v>41978</v>
      </c>
      <c r="F38" s="56" t="e">
        <f>SUMIFS(#REF!,#REF!,Tableau116[[#This Row],[Date Ach]]+1)</f>
        <v>#REF!</v>
      </c>
      <c r="G38" s="58" t="e">
        <f>IF(OR(Tableau116[[#This Row],[Vente]]=0,Tableau116[[#This Row],[Achat]]=0),0,Tableau116[[#This Row],[Vente]]-Tableau116[[#This Row],[Achat]])</f>
        <v>#REF!</v>
      </c>
      <c r="H38" s="59" t="e">
        <f>SUMIF(#REF!,Tableau116[[#This Row],[Date Ach]],#REF!)+SUMIF(#REF!,Tableau116[[#This Row],[Date Ach]],#REF!)</f>
        <v>#REF!</v>
      </c>
      <c r="I38" s="58" t="e">
        <f>SUMIFS(#REF!,#REF!,"ABATTOIRE",#REF!,Tableau116[[#This Row],[Date Ach]])*18</f>
        <v>#REF!</v>
      </c>
      <c r="J38" s="58" t="e">
        <f>SUMIF(#REF!,Tableau116[[#This Row],[Date Ach]],#REF!)</f>
        <v>#REF!</v>
      </c>
      <c r="K38" s="58" t="e">
        <f>SUMIF(#REF!,Tableau116[[#This Row],[Date Ach]],#REF!)-SUMIF(#REF!,Tableau116[[#This Row],[Date Ach]],#REF!)</f>
        <v>#REF!</v>
      </c>
      <c r="L38" s="26">
        <v>14400</v>
      </c>
      <c r="M38" s="58"/>
      <c r="N38" s="58"/>
      <c r="O38" s="58"/>
      <c r="P38" s="58"/>
      <c r="Q38" s="58"/>
      <c r="R38" s="58"/>
      <c r="S38" s="58" t="e">
        <f>Tableau116[[#This Row],[Qté Glob]]*0.5</f>
        <v>#REF!</v>
      </c>
      <c r="T38" s="58" t="e">
        <f>ROUND(Tableau116[[#This Row],[Qté Glob]]*0.525,-1)</f>
        <v>#REF!</v>
      </c>
      <c r="U38" s="58" t="e">
        <f>ROUND(Tableau116[[#This Row],[Qté Glob]]*2.47,-1)</f>
        <v>#REF!</v>
      </c>
      <c r="V38" s="58" t="e">
        <f>SUM(Tableau116[[#This Row],[Personnel]:[Syllophane]])</f>
        <v>#REF!</v>
      </c>
      <c r="W38" s="58">
        <f>IF(Tableau116[[#This Row],[Achat]]=0,0,SUM(G38,I38:K38)-Tableau116[[#This Row],[Charges]])</f>
        <v>0</v>
      </c>
    </row>
    <row r="39" spans="2:23" ht="18.75" customHeight="1" x14ac:dyDescent="0.25">
      <c r="B39" s="55">
        <f>Tableau116[[#This Row],[Date Ach]]</f>
        <v>41978</v>
      </c>
      <c r="C39" s="29">
        <v>41978</v>
      </c>
      <c r="D39" s="56"/>
      <c r="E39" s="57">
        <f>Tableau116[[#This Row],[Date Ach]]+1</f>
        <v>41979</v>
      </c>
      <c r="F39" s="56" t="e">
        <f>SUMIFS(#REF!,#REF!,Tableau116[[#This Row],[Date Ach]]+1)</f>
        <v>#REF!</v>
      </c>
      <c r="G39" s="58" t="e">
        <f>IF(OR(Tableau116[[#This Row],[Vente]]=0,Tableau116[[#This Row],[Achat]]=0),0,Tableau116[[#This Row],[Vente]]-Tableau116[[#This Row],[Achat]])</f>
        <v>#REF!</v>
      </c>
      <c r="H39" s="59" t="e">
        <f>SUMIF(#REF!,Tableau116[[#This Row],[Date Ach]],#REF!)+SUMIF(#REF!,Tableau116[[#This Row],[Date Ach]],#REF!)</f>
        <v>#REF!</v>
      </c>
      <c r="I39" s="58" t="e">
        <f>SUMIFS(#REF!,#REF!,"ABATTOIRE",#REF!,Tableau116[[#This Row],[Date Ach]])*18</f>
        <v>#REF!</v>
      </c>
      <c r="J39" s="58" t="e">
        <f>SUMIF(#REF!,Tableau116[[#This Row],[Date Ach]],#REF!)</f>
        <v>#REF!</v>
      </c>
      <c r="K39" s="58" t="e">
        <f>SUMIF(#REF!,Tableau116[[#This Row],[Date Ach]],#REF!)-SUMIF(#REF!,Tableau116[[#This Row],[Date Ach]],#REF!)</f>
        <v>#REF!</v>
      </c>
      <c r="L39" s="26">
        <v>14400</v>
      </c>
      <c r="M39" s="58"/>
      <c r="N39" s="58"/>
      <c r="O39" s="58"/>
      <c r="P39" s="58"/>
      <c r="Q39" s="58"/>
      <c r="R39" s="58"/>
      <c r="S39" s="58" t="e">
        <f>Tableau116[[#This Row],[Qté Glob]]*0.5</f>
        <v>#REF!</v>
      </c>
      <c r="T39" s="58" t="e">
        <f>ROUND(Tableau116[[#This Row],[Qté Glob]]*0.525,-1)</f>
        <v>#REF!</v>
      </c>
      <c r="U39" s="58" t="e">
        <f>ROUND(Tableau116[[#This Row],[Qté Glob]]*2.47,-1)</f>
        <v>#REF!</v>
      </c>
      <c r="V39" s="58" t="e">
        <f>SUM(Tableau116[[#This Row],[Personnel]:[Syllophane]])</f>
        <v>#REF!</v>
      </c>
      <c r="W39" s="58">
        <f>IF(Tableau116[[#This Row],[Achat]]=0,0,SUM(G39,I39:K39)-Tableau116[[#This Row],[Charges]])</f>
        <v>0</v>
      </c>
    </row>
    <row r="40" spans="2:23" ht="18.75" customHeight="1" x14ac:dyDescent="0.25">
      <c r="B40" s="55">
        <f>Tableau116[[#This Row],[Date Ach]]</f>
        <v>41979</v>
      </c>
      <c r="C40" s="29">
        <v>41979</v>
      </c>
      <c r="D40" s="56"/>
      <c r="E40" s="57">
        <f>Tableau116[[#This Row],[Date Ach]]+1</f>
        <v>41980</v>
      </c>
      <c r="F40" s="56" t="e">
        <f>SUMIFS(#REF!,#REF!,Tableau116[[#This Row],[Date Ach]]+1)</f>
        <v>#REF!</v>
      </c>
      <c r="G40" s="58" t="e">
        <f>IF(OR(Tableau116[[#This Row],[Vente]]=0,Tableau116[[#This Row],[Achat]]=0),0,Tableau116[[#This Row],[Vente]]-Tableau116[[#This Row],[Achat]])</f>
        <v>#REF!</v>
      </c>
      <c r="H40" s="59" t="e">
        <f>SUMIF(#REF!,Tableau116[[#This Row],[Date Ach]],#REF!)+SUMIF(#REF!,Tableau116[[#This Row],[Date Ach]],#REF!)</f>
        <v>#REF!</v>
      </c>
      <c r="I40" s="58" t="e">
        <f>SUMIFS(#REF!,#REF!,"ABATTOIRE",#REF!,Tableau116[[#This Row],[Date Ach]])*18</f>
        <v>#REF!</v>
      </c>
      <c r="J40" s="58" t="e">
        <f>SUMIF(#REF!,Tableau116[[#This Row],[Date Ach]],#REF!)</f>
        <v>#REF!</v>
      </c>
      <c r="K40" s="58" t="e">
        <f>SUMIF(#REF!,Tableau116[[#This Row],[Date Ach]],#REF!)-SUMIF(#REF!,Tableau116[[#This Row],[Date Ach]],#REF!)</f>
        <v>#REF!</v>
      </c>
      <c r="L40" s="26">
        <v>14400</v>
      </c>
      <c r="M40" s="58"/>
      <c r="N40" s="58"/>
      <c r="O40" s="58"/>
      <c r="P40" s="58"/>
      <c r="Q40" s="58"/>
      <c r="R40" s="58"/>
      <c r="S40" s="58" t="e">
        <f>Tableau116[[#This Row],[Qté Glob]]*0.5</f>
        <v>#REF!</v>
      </c>
      <c r="T40" s="58" t="e">
        <f>ROUND(Tableau116[[#This Row],[Qté Glob]]*0.525,-1)</f>
        <v>#REF!</v>
      </c>
      <c r="U40" s="58" t="e">
        <f>ROUND(Tableau116[[#This Row],[Qté Glob]]*2.47,-1)</f>
        <v>#REF!</v>
      </c>
      <c r="V40" s="58" t="e">
        <f>SUM(Tableau116[[#This Row],[Personnel]:[Syllophane]])</f>
        <v>#REF!</v>
      </c>
      <c r="W40" s="58">
        <f>IF(Tableau116[[#This Row],[Achat]]=0,0,SUM(G40,I40:K40)-Tableau116[[#This Row],[Charges]])</f>
        <v>0</v>
      </c>
    </row>
    <row r="41" spans="2:23" ht="18.75" customHeight="1" x14ac:dyDescent="0.25">
      <c r="B41" s="55">
        <f>Tableau116[[#This Row],[Date Ach]]</f>
        <v>41980</v>
      </c>
      <c r="C41" s="29">
        <v>41980</v>
      </c>
      <c r="D41" s="56"/>
      <c r="E41" s="57">
        <f>Tableau116[[#This Row],[Date Ach]]+1</f>
        <v>41981</v>
      </c>
      <c r="F41" s="56" t="e">
        <f>SUMIFS(#REF!,#REF!,Tableau116[[#This Row],[Date Ach]]+1)</f>
        <v>#REF!</v>
      </c>
      <c r="G41" s="58" t="e">
        <f>IF(OR(Tableau116[[#This Row],[Vente]]=0,Tableau116[[#This Row],[Achat]]=0),0,Tableau116[[#This Row],[Vente]]-Tableau116[[#This Row],[Achat]])</f>
        <v>#REF!</v>
      </c>
      <c r="H41" s="59" t="e">
        <f>SUMIF(#REF!,Tableau116[[#This Row],[Date Ach]],#REF!)+SUMIF(#REF!,Tableau116[[#This Row],[Date Ach]],#REF!)</f>
        <v>#REF!</v>
      </c>
      <c r="I41" s="58" t="e">
        <f>SUMIFS(#REF!,#REF!,"ABATTOIRE",#REF!,Tableau116[[#This Row],[Date Ach]])*18</f>
        <v>#REF!</v>
      </c>
      <c r="J41" s="58" t="e">
        <f>SUMIF(#REF!,Tableau116[[#This Row],[Date Ach]],#REF!)</f>
        <v>#REF!</v>
      </c>
      <c r="K41" s="58" t="e">
        <f>SUMIF(#REF!,Tableau116[[#This Row],[Date Ach]],#REF!)-SUMIF(#REF!,Tableau116[[#This Row],[Date Ach]],#REF!)</f>
        <v>#REF!</v>
      </c>
      <c r="L41" s="26">
        <v>14400</v>
      </c>
      <c r="M41" s="58"/>
      <c r="N41" s="58"/>
      <c r="O41" s="58"/>
      <c r="P41" s="58"/>
      <c r="Q41" s="58"/>
      <c r="R41" s="58"/>
      <c r="S41" s="58" t="e">
        <f>Tableau116[[#This Row],[Qté Glob]]*0.5</f>
        <v>#REF!</v>
      </c>
      <c r="T41" s="58" t="e">
        <f>ROUND(Tableau116[[#This Row],[Qté Glob]]*0.525,-1)</f>
        <v>#REF!</v>
      </c>
      <c r="U41" s="58" t="e">
        <f>ROUND(Tableau116[[#This Row],[Qté Glob]]*2.47,-1)</f>
        <v>#REF!</v>
      </c>
      <c r="V41" s="58" t="e">
        <f>SUM(Tableau116[[#This Row],[Personnel]:[Syllophane]])</f>
        <v>#REF!</v>
      </c>
      <c r="W41" s="58">
        <f>IF(Tableau116[[#This Row],[Achat]]=0,0,SUM(G41,I41:K41)-Tableau116[[#This Row],[Charges]])</f>
        <v>0</v>
      </c>
    </row>
    <row r="42" spans="2:23" ht="18.75" customHeight="1" x14ac:dyDescent="0.25">
      <c r="B42" s="55">
        <f>Tableau116[[#This Row],[Date Ach]]</f>
        <v>41981</v>
      </c>
      <c r="C42" s="29">
        <v>41981</v>
      </c>
      <c r="D42" s="56"/>
      <c r="E42" s="57">
        <f>Tableau116[[#This Row],[Date Ach]]+1</f>
        <v>41982</v>
      </c>
      <c r="F42" s="56" t="e">
        <f>SUMIFS(#REF!,#REF!,Tableau116[[#This Row],[Date Ach]]+1)</f>
        <v>#REF!</v>
      </c>
      <c r="G42" s="58" t="e">
        <f>IF(OR(Tableau116[[#This Row],[Vente]]=0,Tableau116[[#This Row],[Achat]]=0),0,Tableau116[[#This Row],[Vente]]-Tableau116[[#This Row],[Achat]])</f>
        <v>#REF!</v>
      </c>
      <c r="H42" s="59" t="e">
        <f>SUMIF(#REF!,Tableau116[[#This Row],[Date Ach]],#REF!)+SUMIF(#REF!,Tableau116[[#This Row],[Date Ach]],#REF!)</f>
        <v>#REF!</v>
      </c>
      <c r="I42" s="58" t="e">
        <f>SUMIFS(#REF!,#REF!,"ABATTOIRE",#REF!,Tableau116[[#This Row],[Date Ach]])*18</f>
        <v>#REF!</v>
      </c>
      <c r="J42" s="58" t="e">
        <f>SUMIF(#REF!,Tableau116[[#This Row],[Date Ach]],#REF!)</f>
        <v>#REF!</v>
      </c>
      <c r="K42" s="58" t="e">
        <f>SUMIF(#REF!,Tableau116[[#This Row],[Date Ach]],#REF!)-SUMIF(#REF!,Tableau116[[#This Row],[Date Ach]],#REF!)</f>
        <v>#REF!</v>
      </c>
      <c r="L42" s="26">
        <v>14400</v>
      </c>
      <c r="M42" s="58"/>
      <c r="N42" s="58"/>
      <c r="O42" s="58"/>
      <c r="P42" s="58"/>
      <c r="Q42" s="58"/>
      <c r="R42" s="58"/>
      <c r="S42" s="58" t="e">
        <f>Tableau116[[#This Row],[Qté Glob]]*0.5</f>
        <v>#REF!</v>
      </c>
      <c r="T42" s="58" t="e">
        <f>ROUND(Tableau116[[#This Row],[Qté Glob]]*0.525,-1)</f>
        <v>#REF!</v>
      </c>
      <c r="U42" s="58" t="e">
        <f>ROUND(Tableau116[[#This Row],[Qté Glob]]*2.47,-1)</f>
        <v>#REF!</v>
      </c>
      <c r="V42" s="58" t="e">
        <f>SUM(Tableau116[[#This Row],[Personnel]:[Syllophane]])</f>
        <v>#REF!</v>
      </c>
      <c r="W42" s="58">
        <f>IF(Tableau116[[#This Row],[Achat]]=0,0,SUM(G42,I42:K42)-Tableau116[[#This Row],[Charges]])</f>
        <v>0</v>
      </c>
    </row>
    <row r="43" spans="2:23" ht="18.75" customHeight="1" x14ac:dyDescent="0.25">
      <c r="B43" s="55">
        <f>Tableau116[[#This Row],[Date Ach]]</f>
        <v>41982</v>
      </c>
      <c r="C43" s="29">
        <v>41982</v>
      </c>
      <c r="D43" s="56"/>
      <c r="E43" s="57">
        <f>Tableau116[[#This Row],[Date Ach]]+1</f>
        <v>41983</v>
      </c>
      <c r="F43" s="56" t="e">
        <f>SUMIFS(#REF!,#REF!,Tableau116[[#This Row],[Date Ach]]+1)</f>
        <v>#REF!</v>
      </c>
      <c r="G43" s="58" t="e">
        <f>IF(OR(Tableau116[[#This Row],[Vente]]=0,Tableau116[[#This Row],[Achat]]=0),0,Tableau116[[#This Row],[Vente]]-Tableau116[[#This Row],[Achat]])</f>
        <v>#REF!</v>
      </c>
      <c r="H43" s="59" t="e">
        <f>SUMIF(#REF!,Tableau116[[#This Row],[Date Ach]],#REF!)+SUMIF(#REF!,Tableau116[[#This Row],[Date Ach]],#REF!)</f>
        <v>#REF!</v>
      </c>
      <c r="I43" s="58" t="e">
        <f>SUMIFS(#REF!,#REF!,"ABATTOIRE",#REF!,Tableau116[[#This Row],[Date Ach]])*18</f>
        <v>#REF!</v>
      </c>
      <c r="J43" s="58" t="e">
        <f>SUMIF(#REF!,Tableau116[[#This Row],[Date Ach]],#REF!)</f>
        <v>#REF!</v>
      </c>
      <c r="K43" s="58" t="e">
        <f>SUMIF(#REF!,Tableau116[[#This Row],[Date Ach]],#REF!)-SUMIF(#REF!,Tableau116[[#This Row],[Date Ach]],#REF!)</f>
        <v>#REF!</v>
      </c>
      <c r="L43" s="26">
        <v>14400</v>
      </c>
      <c r="M43" s="58"/>
      <c r="N43" s="58"/>
      <c r="O43" s="58"/>
      <c r="P43" s="58"/>
      <c r="Q43" s="58"/>
      <c r="R43" s="58"/>
      <c r="S43" s="58" t="e">
        <f>Tableau116[[#This Row],[Qté Glob]]*0.5</f>
        <v>#REF!</v>
      </c>
      <c r="T43" s="58" t="e">
        <f>ROUND(Tableau116[[#This Row],[Qté Glob]]*0.525,-1)</f>
        <v>#REF!</v>
      </c>
      <c r="U43" s="58" t="e">
        <f>ROUND(Tableau116[[#This Row],[Qté Glob]]*2.47,-1)</f>
        <v>#REF!</v>
      </c>
      <c r="V43" s="58" t="e">
        <f>SUM(Tableau116[[#This Row],[Personnel]:[Syllophane]])</f>
        <v>#REF!</v>
      </c>
      <c r="W43" s="58">
        <f>IF(Tableau116[[#This Row],[Achat]]=0,0,SUM(G43,I43:K43)-Tableau116[[#This Row],[Charges]])</f>
        <v>0</v>
      </c>
    </row>
    <row r="44" spans="2:23" ht="18.75" customHeight="1" x14ac:dyDescent="0.25">
      <c r="B44" s="55">
        <f>Tableau116[[#This Row],[Date Ach]]</f>
        <v>41983</v>
      </c>
      <c r="C44" s="29">
        <v>41983</v>
      </c>
      <c r="D44" s="56"/>
      <c r="E44" s="57">
        <f>Tableau116[[#This Row],[Date Ach]]+1</f>
        <v>41984</v>
      </c>
      <c r="F44" s="56" t="e">
        <f>SUMIFS(#REF!,#REF!,Tableau116[[#This Row],[Date Ach]]+1)</f>
        <v>#REF!</v>
      </c>
      <c r="G44" s="58" t="e">
        <f>IF(OR(Tableau116[[#This Row],[Vente]]=0,Tableau116[[#This Row],[Achat]]=0),0,Tableau116[[#This Row],[Vente]]-Tableau116[[#This Row],[Achat]])</f>
        <v>#REF!</v>
      </c>
      <c r="H44" s="59" t="e">
        <f>SUMIF(#REF!,Tableau116[[#This Row],[Date Ach]],#REF!)+SUMIF(#REF!,Tableau116[[#This Row],[Date Ach]],#REF!)</f>
        <v>#REF!</v>
      </c>
      <c r="I44" s="58" t="e">
        <f>SUMIFS(#REF!,#REF!,"ABATTOIRE",#REF!,Tableau116[[#This Row],[Date Ach]])*18</f>
        <v>#REF!</v>
      </c>
      <c r="J44" s="58" t="e">
        <f>SUMIF(#REF!,Tableau116[[#This Row],[Date Ach]],#REF!)</f>
        <v>#REF!</v>
      </c>
      <c r="K44" s="58" t="e">
        <f>SUMIF(#REF!,Tableau116[[#This Row],[Date Ach]],#REF!)-SUMIF(#REF!,Tableau116[[#This Row],[Date Ach]],#REF!)</f>
        <v>#REF!</v>
      </c>
      <c r="L44" s="26">
        <v>14400</v>
      </c>
      <c r="M44" s="58"/>
      <c r="N44" s="58"/>
      <c r="O44" s="58"/>
      <c r="P44" s="58"/>
      <c r="Q44" s="58"/>
      <c r="R44" s="58"/>
      <c r="S44" s="58" t="e">
        <f>Tableau116[[#This Row],[Qté Glob]]*0.5</f>
        <v>#REF!</v>
      </c>
      <c r="T44" s="58" t="e">
        <f>ROUND(Tableau116[[#This Row],[Qté Glob]]*0.525,-1)</f>
        <v>#REF!</v>
      </c>
      <c r="U44" s="58" t="e">
        <f>ROUND(Tableau116[[#This Row],[Qté Glob]]*2.47,-1)</f>
        <v>#REF!</v>
      </c>
      <c r="V44" s="58" t="e">
        <f>SUM(Tableau116[[#This Row],[Personnel]:[Syllophane]])</f>
        <v>#REF!</v>
      </c>
      <c r="W44" s="58">
        <f>IF(Tableau116[[#This Row],[Achat]]=0,0,SUM(G44,I44:K44)-Tableau116[[#This Row],[Charges]])</f>
        <v>0</v>
      </c>
    </row>
    <row r="45" spans="2:23" ht="18.75" customHeight="1" x14ac:dyDescent="0.25">
      <c r="B45" s="55">
        <f>Tableau116[[#This Row],[Date Ach]]</f>
        <v>41984</v>
      </c>
      <c r="C45" s="29">
        <v>41984</v>
      </c>
      <c r="D45" s="56"/>
      <c r="E45" s="57">
        <f>Tableau116[[#This Row],[Date Ach]]+1</f>
        <v>41985</v>
      </c>
      <c r="F45" s="56" t="e">
        <f>SUMIFS(#REF!,#REF!,Tableau116[[#This Row],[Date Ach]]+1)</f>
        <v>#REF!</v>
      </c>
      <c r="G45" s="58" t="e">
        <f>IF(OR(Tableau116[[#This Row],[Vente]]=0,Tableau116[[#This Row],[Achat]]=0),0,Tableau116[[#This Row],[Vente]]-Tableau116[[#This Row],[Achat]])</f>
        <v>#REF!</v>
      </c>
      <c r="H45" s="59" t="e">
        <f>SUMIF(#REF!,Tableau116[[#This Row],[Date Ach]],#REF!)+SUMIF(#REF!,Tableau116[[#This Row],[Date Ach]],#REF!)</f>
        <v>#REF!</v>
      </c>
      <c r="I45" s="58" t="e">
        <f>SUMIFS(#REF!,#REF!,"ABATTOIRE",#REF!,Tableau116[[#This Row],[Date Ach]])*18</f>
        <v>#REF!</v>
      </c>
      <c r="J45" s="58" t="e">
        <f>SUMIF(#REF!,Tableau116[[#This Row],[Date Ach]],#REF!)</f>
        <v>#REF!</v>
      </c>
      <c r="K45" s="58" t="e">
        <f>SUMIF(#REF!,Tableau116[[#This Row],[Date Ach]],#REF!)-SUMIF(#REF!,Tableau116[[#This Row],[Date Ach]],#REF!)</f>
        <v>#REF!</v>
      </c>
      <c r="L45" s="26">
        <v>14400</v>
      </c>
      <c r="M45" s="58"/>
      <c r="N45" s="58"/>
      <c r="O45" s="58"/>
      <c r="P45" s="58"/>
      <c r="Q45" s="58"/>
      <c r="R45" s="58"/>
      <c r="S45" s="58" t="e">
        <f>Tableau116[[#This Row],[Qté Glob]]*0.5</f>
        <v>#REF!</v>
      </c>
      <c r="T45" s="58" t="e">
        <f>ROUND(Tableau116[[#This Row],[Qté Glob]]*0.525,-1)</f>
        <v>#REF!</v>
      </c>
      <c r="U45" s="58" t="e">
        <f>ROUND(Tableau116[[#This Row],[Qté Glob]]*2.47,-1)</f>
        <v>#REF!</v>
      </c>
      <c r="V45" s="58" t="e">
        <f>SUM(Tableau116[[#This Row],[Personnel]:[Syllophane]])</f>
        <v>#REF!</v>
      </c>
      <c r="W45" s="58">
        <f>IF(Tableau116[[#This Row],[Achat]]=0,0,SUM(G45,I45:K45)-Tableau116[[#This Row],[Charges]])</f>
        <v>0</v>
      </c>
    </row>
    <row r="46" spans="2:23" ht="18.75" customHeight="1" x14ac:dyDescent="0.25">
      <c r="B46" s="55">
        <f>Tableau116[[#This Row],[Date Ach]]</f>
        <v>41985</v>
      </c>
      <c r="C46" s="29">
        <v>41985</v>
      </c>
      <c r="D46" s="56"/>
      <c r="E46" s="57">
        <f>Tableau116[[#This Row],[Date Ach]]+1</f>
        <v>41986</v>
      </c>
      <c r="F46" s="56" t="e">
        <f>SUMIFS(#REF!,#REF!,Tableau116[[#This Row],[Date Ach]]+1)</f>
        <v>#REF!</v>
      </c>
      <c r="G46" s="58" t="e">
        <f>IF(OR(Tableau116[[#This Row],[Vente]]=0,Tableau116[[#This Row],[Achat]]=0),0,Tableau116[[#This Row],[Vente]]-Tableau116[[#This Row],[Achat]])</f>
        <v>#REF!</v>
      </c>
      <c r="H46" s="59" t="e">
        <f>SUMIF(#REF!,Tableau116[[#This Row],[Date Ach]],#REF!)+SUMIF(#REF!,Tableau116[[#This Row],[Date Ach]],#REF!)</f>
        <v>#REF!</v>
      </c>
      <c r="I46" s="58" t="e">
        <f>SUMIFS(#REF!,#REF!,"ABATTOIRE",#REF!,Tableau116[[#This Row],[Date Ach]])*18</f>
        <v>#REF!</v>
      </c>
      <c r="J46" s="58" t="e">
        <f>SUMIF(#REF!,Tableau116[[#This Row],[Date Ach]],#REF!)</f>
        <v>#REF!</v>
      </c>
      <c r="K46" s="58" t="e">
        <f>SUMIF(#REF!,Tableau116[[#This Row],[Date Ach]],#REF!)-SUMIF(#REF!,Tableau116[[#This Row],[Date Ach]],#REF!)</f>
        <v>#REF!</v>
      </c>
      <c r="L46" s="26">
        <v>14400</v>
      </c>
      <c r="M46" s="58"/>
      <c r="N46" s="58"/>
      <c r="O46" s="58"/>
      <c r="P46" s="58"/>
      <c r="Q46" s="58"/>
      <c r="R46" s="58"/>
      <c r="S46" s="58" t="e">
        <f>Tableau116[[#This Row],[Qté Glob]]*0.5</f>
        <v>#REF!</v>
      </c>
      <c r="T46" s="58" t="e">
        <f>ROUND(Tableau116[[#This Row],[Qté Glob]]*0.525,-1)</f>
        <v>#REF!</v>
      </c>
      <c r="U46" s="58" t="e">
        <f>ROUND(Tableau116[[#This Row],[Qté Glob]]*2.47,-1)</f>
        <v>#REF!</v>
      </c>
      <c r="V46" s="58" t="e">
        <f>SUM(Tableau116[[#This Row],[Personnel]:[Syllophane]])</f>
        <v>#REF!</v>
      </c>
      <c r="W46" s="58">
        <f>IF(Tableau116[[#This Row],[Achat]]=0,0,SUM(G46,I46:K46)-Tableau116[[#This Row],[Charges]])</f>
        <v>0</v>
      </c>
    </row>
    <row r="47" spans="2:23" ht="18.75" customHeight="1" x14ac:dyDescent="0.25">
      <c r="B47" s="55">
        <f>Tableau116[[#This Row],[Date Ach]]</f>
        <v>41986</v>
      </c>
      <c r="C47" s="29">
        <v>41986</v>
      </c>
      <c r="D47" s="56"/>
      <c r="E47" s="57">
        <f>Tableau116[[#This Row],[Date Ach]]+1</f>
        <v>41987</v>
      </c>
      <c r="F47" s="56" t="e">
        <f>SUMIFS(#REF!,#REF!,Tableau116[[#This Row],[Date Ach]]+1)</f>
        <v>#REF!</v>
      </c>
      <c r="G47" s="58" t="e">
        <f>IF(OR(Tableau116[[#This Row],[Vente]]=0,Tableau116[[#This Row],[Achat]]=0),0,Tableau116[[#This Row],[Vente]]-Tableau116[[#This Row],[Achat]])</f>
        <v>#REF!</v>
      </c>
      <c r="H47" s="59" t="e">
        <f>SUMIF(#REF!,Tableau116[[#This Row],[Date Ach]],#REF!)+SUMIF(#REF!,Tableau116[[#This Row],[Date Ach]],#REF!)</f>
        <v>#REF!</v>
      </c>
      <c r="I47" s="58" t="e">
        <f>SUMIFS(#REF!,#REF!,"ABATTOIRE",#REF!,Tableau116[[#This Row],[Date Ach]])*18</f>
        <v>#REF!</v>
      </c>
      <c r="J47" s="58" t="e">
        <f>SUMIF(#REF!,Tableau116[[#This Row],[Date Ach]],#REF!)</f>
        <v>#REF!</v>
      </c>
      <c r="K47" s="58" t="e">
        <f>SUMIF(#REF!,Tableau116[[#This Row],[Date Ach]],#REF!)-SUMIF(#REF!,Tableau116[[#This Row],[Date Ach]],#REF!)</f>
        <v>#REF!</v>
      </c>
      <c r="L47" s="26">
        <v>14400</v>
      </c>
      <c r="M47" s="58"/>
      <c r="N47" s="58"/>
      <c r="O47" s="58"/>
      <c r="P47" s="58"/>
      <c r="Q47" s="58"/>
      <c r="R47" s="58"/>
      <c r="S47" s="58" t="e">
        <f>Tableau116[[#This Row],[Qté Glob]]*0.5</f>
        <v>#REF!</v>
      </c>
      <c r="T47" s="58" t="e">
        <f>ROUND(Tableau116[[#This Row],[Qté Glob]]*0.525,-1)</f>
        <v>#REF!</v>
      </c>
      <c r="U47" s="58" t="e">
        <f>ROUND(Tableau116[[#This Row],[Qté Glob]]*2.47,-1)</f>
        <v>#REF!</v>
      </c>
      <c r="V47" s="58" t="e">
        <f>SUM(Tableau116[[#This Row],[Personnel]:[Syllophane]])</f>
        <v>#REF!</v>
      </c>
      <c r="W47" s="58">
        <f>IF(Tableau116[[#This Row],[Achat]]=0,0,SUM(G47,I47:K47)-Tableau116[[#This Row],[Charges]])</f>
        <v>0</v>
      </c>
    </row>
    <row r="48" spans="2:23" ht="18.75" customHeight="1" x14ac:dyDescent="0.25">
      <c r="B48" s="55">
        <f>Tableau116[[#This Row],[Date Ach]]</f>
        <v>41987</v>
      </c>
      <c r="C48" s="29">
        <v>41987</v>
      </c>
      <c r="D48" s="56"/>
      <c r="E48" s="57">
        <f>Tableau116[[#This Row],[Date Ach]]+1</f>
        <v>41988</v>
      </c>
      <c r="F48" s="56" t="e">
        <f>SUMIFS(#REF!,#REF!,Tableau116[[#This Row],[Date Ach]]+1)</f>
        <v>#REF!</v>
      </c>
      <c r="G48" s="58" t="e">
        <f>IF(OR(Tableau116[[#This Row],[Vente]]=0,Tableau116[[#This Row],[Achat]]=0),0,Tableau116[[#This Row],[Vente]]-Tableau116[[#This Row],[Achat]])</f>
        <v>#REF!</v>
      </c>
      <c r="H48" s="59" t="e">
        <f>SUMIF(#REF!,Tableau116[[#This Row],[Date Ach]],#REF!)+SUMIF(#REF!,Tableau116[[#This Row],[Date Ach]],#REF!)</f>
        <v>#REF!</v>
      </c>
      <c r="I48" s="58" t="e">
        <f>SUMIFS(#REF!,#REF!,"ABATTOIRE",#REF!,Tableau116[[#This Row],[Date Ach]])*18</f>
        <v>#REF!</v>
      </c>
      <c r="J48" s="58" t="e">
        <f>SUMIF(#REF!,Tableau116[[#This Row],[Date Ach]],#REF!)</f>
        <v>#REF!</v>
      </c>
      <c r="K48" s="58" t="e">
        <f>SUMIF(#REF!,Tableau116[[#This Row],[Date Ach]],#REF!)-SUMIF(#REF!,Tableau116[[#This Row],[Date Ach]],#REF!)</f>
        <v>#REF!</v>
      </c>
      <c r="L48" s="26">
        <v>14400</v>
      </c>
      <c r="M48" s="58"/>
      <c r="N48" s="58"/>
      <c r="O48" s="58"/>
      <c r="P48" s="58"/>
      <c r="Q48" s="58"/>
      <c r="R48" s="58"/>
      <c r="S48" s="58" t="e">
        <f>Tableau116[[#This Row],[Qté Glob]]*0.5</f>
        <v>#REF!</v>
      </c>
      <c r="T48" s="58" t="e">
        <f>ROUND(Tableau116[[#This Row],[Qté Glob]]*0.525,-1)</f>
        <v>#REF!</v>
      </c>
      <c r="U48" s="58" t="e">
        <f>ROUND(Tableau116[[#This Row],[Qté Glob]]*2.47,-1)</f>
        <v>#REF!</v>
      </c>
      <c r="V48" s="58" t="e">
        <f>SUM(Tableau116[[#This Row],[Personnel]:[Syllophane]])</f>
        <v>#REF!</v>
      </c>
      <c r="W48" s="58">
        <f>IF(Tableau116[[#This Row],[Achat]]=0,0,SUM(G48,I48:K48)-Tableau116[[#This Row],[Charges]])</f>
        <v>0</v>
      </c>
    </row>
    <row r="49" spans="2:23" ht="18.75" customHeight="1" x14ac:dyDescent="0.25">
      <c r="B49" s="55">
        <f>Tableau116[[#This Row],[Date Ach]]</f>
        <v>41988</v>
      </c>
      <c r="C49" s="29">
        <v>41988</v>
      </c>
      <c r="D49" s="56"/>
      <c r="E49" s="57">
        <f>Tableau116[[#This Row],[Date Ach]]+1</f>
        <v>41989</v>
      </c>
      <c r="F49" s="56" t="e">
        <f>SUMIFS(#REF!,#REF!,Tableau116[[#This Row],[Date Ach]]+1)</f>
        <v>#REF!</v>
      </c>
      <c r="G49" s="58" t="e">
        <f>IF(OR(Tableau116[[#This Row],[Vente]]=0,Tableau116[[#This Row],[Achat]]=0),0,Tableau116[[#This Row],[Vente]]-Tableau116[[#This Row],[Achat]])</f>
        <v>#REF!</v>
      </c>
      <c r="H49" s="59" t="e">
        <f>SUMIF(#REF!,Tableau116[[#This Row],[Date Ach]],#REF!)+SUMIF(#REF!,Tableau116[[#This Row],[Date Ach]],#REF!)</f>
        <v>#REF!</v>
      </c>
      <c r="I49" s="58" t="e">
        <f>SUMIFS(#REF!,#REF!,"ABATTOIRE",#REF!,Tableau116[[#This Row],[Date Ach]])*18</f>
        <v>#REF!</v>
      </c>
      <c r="J49" s="58" t="e">
        <f>SUMIF(#REF!,Tableau116[[#This Row],[Date Ach]],#REF!)</f>
        <v>#REF!</v>
      </c>
      <c r="K49" s="58" t="e">
        <f>SUMIF(#REF!,Tableau116[[#This Row],[Date Ach]],#REF!)-SUMIF(#REF!,Tableau116[[#This Row],[Date Ach]],#REF!)</f>
        <v>#REF!</v>
      </c>
      <c r="L49" s="26">
        <v>14400</v>
      </c>
      <c r="M49" s="58"/>
      <c r="N49" s="58"/>
      <c r="O49" s="58"/>
      <c r="P49" s="58"/>
      <c r="Q49" s="58"/>
      <c r="R49" s="58"/>
      <c r="S49" s="58" t="e">
        <f>Tableau116[[#This Row],[Qté Glob]]*0.5</f>
        <v>#REF!</v>
      </c>
      <c r="T49" s="58" t="e">
        <f>ROUND(Tableau116[[#This Row],[Qté Glob]]*0.525,-1)</f>
        <v>#REF!</v>
      </c>
      <c r="U49" s="58" t="e">
        <f>ROUND(Tableau116[[#This Row],[Qté Glob]]*2.47,-1)</f>
        <v>#REF!</v>
      </c>
      <c r="V49" s="58" t="e">
        <f>SUM(Tableau116[[#This Row],[Personnel]:[Syllophane]])</f>
        <v>#REF!</v>
      </c>
      <c r="W49" s="58">
        <f>IF(Tableau116[[#This Row],[Achat]]=0,0,SUM(G49,I49:K49)-Tableau116[[#This Row],[Charges]])</f>
        <v>0</v>
      </c>
    </row>
    <row r="50" spans="2:23" ht="18.75" customHeight="1" x14ac:dyDescent="0.25">
      <c r="B50" s="55">
        <f>Tableau116[[#This Row],[Date Ach]]</f>
        <v>41989</v>
      </c>
      <c r="C50" s="29">
        <v>41989</v>
      </c>
      <c r="D50" s="56"/>
      <c r="E50" s="57">
        <f>Tableau116[[#This Row],[Date Ach]]+1</f>
        <v>41990</v>
      </c>
      <c r="F50" s="56" t="e">
        <f>SUMIFS(#REF!,#REF!,Tableau116[[#This Row],[Date Ach]]+1)</f>
        <v>#REF!</v>
      </c>
      <c r="G50" s="58" t="e">
        <f>IF(OR(Tableau116[[#This Row],[Vente]]=0,Tableau116[[#This Row],[Achat]]=0),0,Tableau116[[#This Row],[Vente]]-Tableau116[[#This Row],[Achat]])</f>
        <v>#REF!</v>
      </c>
      <c r="H50" s="59" t="e">
        <f>SUMIF(#REF!,Tableau116[[#This Row],[Date Ach]],#REF!)+SUMIF(#REF!,Tableau116[[#This Row],[Date Ach]],#REF!)</f>
        <v>#REF!</v>
      </c>
      <c r="I50" s="58" t="e">
        <f>SUMIFS(#REF!,#REF!,"ABATTOIRE",#REF!,Tableau116[[#This Row],[Date Ach]])*18</f>
        <v>#REF!</v>
      </c>
      <c r="J50" s="58" t="e">
        <f>SUMIF(#REF!,Tableau116[[#This Row],[Date Ach]],#REF!)</f>
        <v>#REF!</v>
      </c>
      <c r="K50" s="58" t="e">
        <f>SUMIF(#REF!,Tableau116[[#This Row],[Date Ach]],#REF!)-SUMIF(#REF!,Tableau116[[#This Row],[Date Ach]],#REF!)</f>
        <v>#REF!</v>
      </c>
      <c r="L50" s="26">
        <v>14400</v>
      </c>
      <c r="M50" s="58"/>
      <c r="N50" s="58"/>
      <c r="O50" s="58"/>
      <c r="P50" s="58"/>
      <c r="Q50" s="58"/>
      <c r="R50" s="58"/>
      <c r="S50" s="58" t="e">
        <f>Tableau116[[#This Row],[Qté Glob]]*0.5</f>
        <v>#REF!</v>
      </c>
      <c r="T50" s="58" t="e">
        <f>ROUND(Tableau116[[#This Row],[Qté Glob]]*0.525,-1)</f>
        <v>#REF!</v>
      </c>
      <c r="U50" s="58" t="e">
        <f>ROUND(Tableau116[[#This Row],[Qté Glob]]*2.47,-1)</f>
        <v>#REF!</v>
      </c>
      <c r="V50" s="58" t="e">
        <f>SUM(Tableau116[[#This Row],[Personnel]:[Syllophane]])</f>
        <v>#REF!</v>
      </c>
      <c r="W50" s="58">
        <f>IF(Tableau116[[#This Row],[Achat]]=0,0,SUM(G50,I50:K50)-Tableau116[[#This Row],[Charges]])</f>
        <v>0</v>
      </c>
    </row>
    <row r="51" spans="2:23" ht="18.75" customHeight="1" x14ac:dyDescent="0.25">
      <c r="B51" s="55">
        <f>Tableau116[[#This Row],[Date Ach]]</f>
        <v>41990</v>
      </c>
      <c r="C51" s="29">
        <v>41990</v>
      </c>
      <c r="D51" s="56"/>
      <c r="E51" s="57">
        <f>Tableau116[[#This Row],[Date Ach]]+1</f>
        <v>41991</v>
      </c>
      <c r="F51" s="56" t="e">
        <f>SUMIFS(#REF!,#REF!,Tableau116[[#This Row],[Date Ach]]+1)</f>
        <v>#REF!</v>
      </c>
      <c r="G51" s="58" t="e">
        <f>IF(OR(Tableau116[[#This Row],[Vente]]=0,Tableau116[[#This Row],[Achat]]=0),0,Tableau116[[#This Row],[Vente]]-Tableau116[[#This Row],[Achat]])</f>
        <v>#REF!</v>
      </c>
      <c r="H51" s="59" t="e">
        <f>SUMIF(#REF!,Tableau116[[#This Row],[Date Ach]],#REF!)+SUMIF(#REF!,Tableau116[[#This Row],[Date Ach]],#REF!)</f>
        <v>#REF!</v>
      </c>
      <c r="I51" s="58" t="e">
        <f>SUMIFS(#REF!,#REF!,"ABATTOIRE",#REF!,Tableau116[[#This Row],[Date Ach]])*18</f>
        <v>#REF!</v>
      </c>
      <c r="J51" s="58" t="e">
        <f>SUMIF(#REF!,Tableau116[[#This Row],[Date Ach]],#REF!)</f>
        <v>#REF!</v>
      </c>
      <c r="K51" s="58" t="e">
        <f>SUMIF(#REF!,Tableau116[[#This Row],[Date Ach]],#REF!)-SUMIF(#REF!,Tableau116[[#This Row],[Date Ach]],#REF!)</f>
        <v>#REF!</v>
      </c>
      <c r="L51" s="26">
        <v>14400</v>
      </c>
      <c r="M51" s="58"/>
      <c r="N51" s="58"/>
      <c r="O51" s="58"/>
      <c r="P51" s="58"/>
      <c r="Q51" s="58"/>
      <c r="R51" s="58"/>
      <c r="S51" s="58" t="e">
        <f>Tableau116[[#This Row],[Qté Glob]]*0.5</f>
        <v>#REF!</v>
      </c>
      <c r="T51" s="58" t="e">
        <f>ROUND(Tableau116[[#This Row],[Qté Glob]]*0.525,-1)</f>
        <v>#REF!</v>
      </c>
      <c r="U51" s="58" t="e">
        <f>ROUND(Tableau116[[#This Row],[Qté Glob]]*2.47,-1)</f>
        <v>#REF!</v>
      </c>
      <c r="V51" s="58" t="e">
        <f>SUM(Tableau116[[#This Row],[Personnel]:[Syllophane]])</f>
        <v>#REF!</v>
      </c>
      <c r="W51" s="58">
        <f>IF(Tableau116[[#This Row],[Achat]]=0,0,SUM(G51,I51:K51)-Tableau116[[#This Row],[Charges]])</f>
        <v>0</v>
      </c>
    </row>
    <row r="52" spans="2:23" ht="18.75" customHeight="1" x14ac:dyDescent="0.25">
      <c r="B52" s="55">
        <f>Tableau116[[#This Row],[Date Ach]]</f>
        <v>41991</v>
      </c>
      <c r="C52" s="29">
        <v>41991</v>
      </c>
      <c r="D52" s="56"/>
      <c r="E52" s="57">
        <f>Tableau116[[#This Row],[Date Ach]]+1</f>
        <v>41992</v>
      </c>
      <c r="F52" s="56" t="e">
        <f>SUMIFS(#REF!,#REF!,Tableau116[[#This Row],[Date Ach]]+1)</f>
        <v>#REF!</v>
      </c>
      <c r="G52" s="58" t="e">
        <f>IF(OR(Tableau116[[#This Row],[Vente]]=0,Tableau116[[#This Row],[Achat]]=0),0,Tableau116[[#This Row],[Vente]]-Tableau116[[#This Row],[Achat]])</f>
        <v>#REF!</v>
      </c>
      <c r="H52" s="59" t="e">
        <f>SUMIF(#REF!,Tableau116[[#This Row],[Date Ach]],#REF!)+SUMIF(#REF!,Tableau116[[#This Row],[Date Ach]],#REF!)</f>
        <v>#REF!</v>
      </c>
      <c r="I52" s="58" t="e">
        <f>SUMIFS(#REF!,#REF!,"ABATTOIRE",#REF!,Tableau116[[#This Row],[Date Ach]])*18</f>
        <v>#REF!</v>
      </c>
      <c r="J52" s="58" t="e">
        <f>SUMIF(#REF!,Tableau116[[#This Row],[Date Ach]],#REF!)</f>
        <v>#REF!</v>
      </c>
      <c r="K52" s="58" t="e">
        <f>SUMIF(#REF!,Tableau116[[#This Row],[Date Ach]],#REF!)-SUMIF(#REF!,Tableau116[[#This Row],[Date Ach]],#REF!)</f>
        <v>#REF!</v>
      </c>
      <c r="L52" s="26">
        <v>14400</v>
      </c>
      <c r="M52" s="58"/>
      <c r="N52" s="58"/>
      <c r="O52" s="58"/>
      <c r="P52" s="58"/>
      <c r="Q52" s="58"/>
      <c r="R52" s="58"/>
      <c r="S52" s="58" t="e">
        <f>Tableau116[[#This Row],[Qté Glob]]*0.5</f>
        <v>#REF!</v>
      </c>
      <c r="T52" s="58" t="e">
        <f>ROUND(Tableau116[[#This Row],[Qté Glob]]*0.525,-1)</f>
        <v>#REF!</v>
      </c>
      <c r="U52" s="58" t="e">
        <f>ROUND(Tableau116[[#This Row],[Qté Glob]]*2.47,-1)</f>
        <v>#REF!</v>
      </c>
      <c r="V52" s="58" t="e">
        <f>SUM(Tableau116[[#This Row],[Personnel]:[Syllophane]])</f>
        <v>#REF!</v>
      </c>
      <c r="W52" s="58">
        <f>IF(Tableau116[[#This Row],[Achat]]=0,0,SUM(G52,I52:K52)-Tableau116[[#This Row],[Charges]])</f>
        <v>0</v>
      </c>
    </row>
    <row r="53" spans="2:23" ht="18.75" customHeight="1" x14ac:dyDescent="0.25">
      <c r="B53" s="55">
        <f>Tableau116[[#This Row],[Date Ach]]</f>
        <v>41992</v>
      </c>
      <c r="C53" s="29">
        <v>41992</v>
      </c>
      <c r="D53" s="56"/>
      <c r="E53" s="57">
        <f>Tableau116[[#This Row],[Date Ach]]+1</f>
        <v>41993</v>
      </c>
      <c r="F53" s="56" t="e">
        <f>SUMIFS(#REF!,#REF!,Tableau116[[#This Row],[Date Ach]]+1)</f>
        <v>#REF!</v>
      </c>
      <c r="G53" s="58" t="e">
        <f>IF(OR(Tableau116[[#This Row],[Vente]]=0,Tableau116[[#This Row],[Achat]]=0),0,Tableau116[[#This Row],[Vente]]-Tableau116[[#This Row],[Achat]])</f>
        <v>#REF!</v>
      </c>
      <c r="H53" s="59" t="e">
        <f>SUMIF(#REF!,Tableau116[[#This Row],[Date Ach]],#REF!)+SUMIF(#REF!,Tableau116[[#This Row],[Date Ach]],#REF!)</f>
        <v>#REF!</v>
      </c>
      <c r="I53" s="58" t="e">
        <f>SUMIFS(#REF!,#REF!,"ABATTOIRE",#REF!,Tableau116[[#This Row],[Date Ach]])*18</f>
        <v>#REF!</v>
      </c>
      <c r="J53" s="58" t="e">
        <f>SUMIF(#REF!,Tableau116[[#This Row],[Date Ach]],#REF!)</f>
        <v>#REF!</v>
      </c>
      <c r="K53" s="58" t="e">
        <f>SUMIF(#REF!,Tableau116[[#This Row],[Date Ach]],#REF!)-SUMIF(#REF!,Tableau116[[#This Row],[Date Ach]],#REF!)</f>
        <v>#REF!</v>
      </c>
      <c r="L53" s="26">
        <v>14400</v>
      </c>
      <c r="M53" s="58"/>
      <c r="N53" s="58"/>
      <c r="O53" s="58"/>
      <c r="P53" s="58"/>
      <c r="Q53" s="58"/>
      <c r="R53" s="58"/>
      <c r="S53" s="58" t="e">
        <f>Tableau116[[#This Row],[Qté Glob]]*0.5</f>
        <v>#REF!</v>
      </c>
      <c r="T53" s="58" t="e">
        <f>ROUND(Tableau116[[#This Row],[Qté Glob]]*0.525,-1)</f>
        <v>#REF!</v>
      </c>
      <c r="U53" s="58" t="e">
        <f>ROUND(Tableau116[[#This Row],[Qté Glob]]*2.47,-1)</f>
        <v>#REF!</v>
      </c>
      <c r="V53" s="58" t="e">
        <f>SUM(Tableau116[[#This Row],[Personnel]:[Syllophane]])</f>
        <v>#REF!</v>
      </c>
      <c r="W53" s="58">
        <f>IF(Tableau116[[#This Row],[Achat]]=0,0,SUM(G53,I53:K53)-Tableau116[[#This Row],[Charges]])</f>
        <v>0</v>
      </c>
    </row>
    <row r="54" spans="2:23" ht="18.75" customHeight="1" x14ac:dyDescent="0.25">
      <c r="B54" s="55">
        <f>Tableau116[[#This Row],[Date Ach]]</f>
        <v>41993</v>
      </c>
      <c r="C54" s="29">
        <v>41993</v>
      </c>
      <c r="D54" s="56"/>
      <c r="E54" s="57">
        <f>Tableau116[[#This Row],[Date Ach]]+1</f>
        <v>41994</v>
      </c>
      <c r="F54" s="56" t="e">
        <f>SUMIFS(#REF!,#REF!,Tableau116[[#This Row],[Date Ach]]+1)</f>
        <v>#REF!</v>
      </c>
      <c r="G54" s="58" t="e">
        <f>IF(OR(Tableau116[[#This Row],[Vente]]=0,Tableau116[[#This Row],[Achat]]=0),0,Tableau116[[#This Row],[Vente]]-Tableau116[[#This Row],[Achat]])</f>
        <v>#REF!</v>
      </c>
      <c r="H54" s="59" t="e">
        <f>SUMIF(#REF!,Tableau116[[#This Row],[Date Ach]],#REF!)+SUMIF(#REF!,Tableau116[[#This Row],[Date Ach]],#REF!)</f>
        <v>#REF!</v>
      </c>
      <c r="I54" s="58" t="e">
        <f>SUMIFS(#REF!,#REF!,"ABATTOIRE",#REF!,Tableau116[[#This Row],[Date Ach]])*18</f>
        <v>#REF!</v>
      </c>
      <c r="J54" s="58" t="e">
        <f>SUMIF(#REF!,Tableau116[[#This Row],[Date Ach]],#REF!)</f>
        <v>#REF!</v>
      </c>
      <c r="K54" s="58" t="e">
        <f>SUMIF(#REF!,Tableau116[[#This Row],[Date Ach]],#REF!)-SUMIF(#REF!,Tableau116[[#This Row],[Date Ach]],#REF!)</f>
        <v>#REF!</v>
      </c>
      <c r="L54" s="26">
        <v>14400</v>
      </c>
      <c r="M54" s="58"/>
      <c r="N54" s="58"/>
      <c r="O54" s="58"/>
      <c r="P54" s="58"/>
      <c r="Q54" s="58"/>
      <c r="R54" s="58"/>
      <c r="S54" s="58" t="e">
        <f>Tableau116[[#This Row],[Qté Glob]]*0.5</f>
        <v>#REF!</v>
      </c>
      <c r="T54" s="58" t="e">
        <f>ROUND(Tableau116[[#This Row],[Qté Glob]]*0.525,-1)</f>
        <v>#REF!</v>
      </c>
      <c r="U54" s="58" t="e">
        <f>ROUND(Tableau116[[#This Row],[Qté Glob]]*2.47,-1)</f>
        <v>#REF!</v>
      </c>
      <c r="V54" s="58" t="e">
        <f>SUM(Tableau116[[#This Row],[Personnel]:[Syllophane]])</f>
        <v>#REF!</v>
      </c>
      <c r="W54" s="58">
        <f>IF(Tableau116[[#This Row],[Achat]]=0,0,SUM(G54,I54:K54)-Tableau116[[#This Row],[Charges]])</f>
        <v>0</v>
      </c>
    </row>
    <row r="55" spans="2:23" ht="18.75" customHeight="1" x14ac:dyDescent="0.25">
      <c r="B55" s="55">
        <f>Tableau116[[#This Row],[Date Ach]]</f>
        <v>41994</v>
      </c>
      <c r="C55" s="29">
        <v>41994</v>
      </c>
      <c r="D55" s="56"/>
      <c r="E55" s="57">
        <f>Tableau116[[#This Row],[Date Ach]]+1</f>
        <v>41995</v>
      </c>
      <c r="F55" s="56" t="e">
        <f>SUMIFS(#REF!,#REF!,Tableau116[[#This Row],[Date Ach]]+1)</f>
        <v>#REF!</v>
      </c>
      <c r="G55" s="58" t="e">
        <f>IF(OR(Tableau116[[#This Row],[Vente]]=0,Tableau116[[#This Row],[Achat]]=0),0,Tableau116[[#This Row],[Vente]]-Tableau116[[#This Row],[Achat]])</f>
        <v>#REF!</v>
      </c>
      <c r="H55" s="59" t="e">
        <f>SUMIF(#REF!,Tableau116[[#This Row],[Date Ach]],#REF!)+SUMIF(#REF!,Tableau116[[#This Row],[Date Ach]],#REF!)</f>
        <v>#REF!</v>
      </c>
      <c r="I55" s="58" t="e">
        <f>SUMIFS(#REF!,#REF!,"ABATTOIRE",#REF!,Tableau116[[#This Row],[Date Ach]])*18</f>
        <v>#REF!</v>
      </c>
      <c r="J55" s="58" t="e">
        <f>SUMIF(#REF!,Tableau116[[#This Row],[Date Ach]],#REF!)</f>
        <v>#REF!</v>
      </c>
      <c r="K55" s="58" t="e">
        <f>SUMIF(#REF!,Tableau116[[#This Row],[Date Ach]],#REF!)-SUMIF(#REF!,Tableau116[[#This Row],[Date Ach]],#REF!)</f>
        <v>#REF!</v>
      </c>
      <c r="L55" s="26">
        <v>14400</v>
      </c>
      <c r="M55" s="58"/>
      <c r="N55" s="58"/>
      <c r="O55" s="58"/>
      <c r="P55" s="58"/>
      <c r="Q55" s="58"/>
      <c r="R55" s="58"/>
      <c r="S55" s="58" t="e">
        <f>Tableau116[[#This Row],[Qté Glob]]*0.5</f>
        <v>#REF!</v>
      </c>
      <c r="T55" s="58" t="e">
        <f>ROUND(Tableau116[[#This Row],[Qté Glob]]*0.525,-1)</f>
        <v>#REF!</v>
      </c>
      <c r="U55" s="58" t="e">
        <f>ROUND(Tableau116[[#This Row],[Qté Glob]]*2.47,-1)</f>
        <v>#REF!</v>
      </c>
      <c r="V55" s="58" t="e">
        <f>SUM(Tableau116[[#This Row],[Personnel]:[Syllophane]])</f>
        <v>#REF!</v>
      </c>
      <c r="W55" s="58">
        <f>IF(Tableau116[[#This Row],[Achat]]=0,0,SUM(G55,I55:K55)-Tableau116[[#This Row],[Charges]])</f>
        <v>0</v>
      </c>
    </row>
    <row r="56" spans="2:23" ht="18.75" customHeight="1" x14ac:dyDescent="0.25">
      <c r="B56" s="55">
        <f>Tableau116[[#This Row],[Date Ach]]</f>
        <v>41995</v>
      </c>
      <c r="C56" s="29">
        <v>41995</v>
      </c>
      <c r="D56" s="56"/>
      <c r="E56" s="57">
        <f>Tableau116[[#This Row],[Date Ach]]+1</f>
        <v>41996</v>
      </c>
      <c r="F56" s="56" t="e">
        <f>SUMIFS(#REF!,#REF!,Tableau116[[#This Row],[Date Ach]]+1)</f>
        <v>#REF!</v>
      </c>
      <c r="G56" s="58" t="e">
        <f>IF(OR(Tableau116[[#This Row],[Vente]]=0,Tableau116[[#This Row],[Achat]]=0),0,Tableau116[[#This Row],[Vente]]-Tableau116[[#This Row],[Achat]])</f>
        <v>#REF!</v>
      </c>
      <c r="H56" s="59" t="e">
        <f>SUMIF(#REF!,Tableau116[[#This Row],[Date Ach]],#REF!)+SUMIF(#REF!,Tableau116[[#This Row],[Date Ach]],#REF!)</f>
        <v>#REF!</v>
      </c>
      <c r="I56" s="58" t="e">
        <f>SUMIFS(#REF!,#REF!,"ABATTOIRE",#REF!,Tableau116[[#This Row],[Date Ach]])*18</f>
        <v>#REF!</v>
      </c>
      <c r="J56" s="58" t="e">
        <f>SUMIF(#REF!,Tableau116[[#This Row],[Date Ach]],#REF!)</f>
        <v>#REF!</v>
      </c>
      <c r="K56" s="58" t="e">
        <f>SUMIF(#REF!,Tableau116[[#This Row],[Date Ach]],#REF!)-SUMIF(#REF!,Tableau116[[#This Row],[Date Ach]],#REF!)</f>
        <v>#REF!</v>
      </c>
      <c r="L56" s="26">
        <v>14400</v>
      </c>
      <c r="M56" s="58"/>
      <c r="N56" s="58"/>
      <c r="O56" s="58"/>
      <c r="P56" s="58"/>
      <c r="Q56" s="58"/>
      <c r="R56" s="58"/>
      <c r="S56" s="58" t="e">
        <f>Tableau116[[#This Row],[Qté Glob]]*0.5</f>
        <v>#REF!</v>
      </c>
      <c r="T56" s="58" t="e">
        <f>ROUND(Tableau116[[#This Row],[Qté Glob]]*0.525,-1)</f>
        <v>#REF!</v>
      </c>
      <c r="U56" s="58" t="e">
        <f>ROUND(Tableau116[[#This Row],[Qté Glob]]*2.47,-1)</f>
        <v>#REF!</v>
      </c>
      <c r="V56" s="58" t="e">
        <f>SUM(Tableau116[[#This Row],[Personnel]:[Syllophane]])</f>
        <v>#REF!</v>
      </c>
      <c r="W56" s="58">
        <f>IF(Tableau116[[#This Row],[Achat]]=0,0,SUM(G56,I56:K56)-Tableau116[[#This Row],[Charges]])</f>
        <v>0</v>
      </c>
    </row>
    <row r="57" spans="2:23" ht="18.75" customHeight="1" x14ac:dyDescent="0.25">
      <c r="B57" s="55">
        <f>Tableau116[[#This Row],[Date Ach]]</f>
        <v>41996</v>
      </c>
      <c r="C57" s="29">
        <v>41996</v>
      </c>
      <c r="D57" s="56"/>
      <c r="E57" s="57">
        <f>Tableau116[[#This Row],[Date Ach]]+1</f>
        <v>41997</v>
      </c>
      <c r="F57" s="56" t="e">
        <f>SUMIFS(#REF!,#REF!,Tableau116[[#This Row],[Date Ach]]+1)</f>
        <v>#REF!</v>
      </c>
      <c r="G57" s="58" t="e">
        <f>IF(OR(Tableau116[[#This Row],[Vente]]=0,Tableau116[[#This Row],[Achat]]=0),0,Tableau116[[#This Row],[Vente]]-Tableau116[[#This Row],[Achat]])</f>
        <v>#REF!</v>
      </c>
      <c r="H57" s="59" t="e">
        <f>SUMIF(#REF!,Tableau116[[#This Row],[Date Ach]],#REF!)+SUMIF(#REF!,Tableau116[[#This Row],[Date Ach]],#REF!)</f>
        <v>#REF!</v>
      </c>
      <c r="I57" s="58" t="e">
        <f>SUMIFS(#REF!,#REF!,"ABATTOIRE",#REF!,Tableau116[[#This Row],[Date Ach]])*18</f>
        <v>#REF!</v>
      </c>
      <c r="J57" s="58" t="e">
        <f>SUMIF(#REF!,Tableau116[[#This Row],[Date Ach]],#REF!)</f>
        <v>#REF!</v>
      </c>
      <c r="K57" s="58" t="e">
        <f>SUMIF(#REF!,Tableau116[[#This Row],[Date Ach]],#REF!)-SUMIF(#REF!,Tableau116[[#This Row],[Date Ach]],#REF!)</f>
        <v>#REF!</v>
      </c>
      <c r="L57" s="26">
        <v>14400</v>
      </c>
      <c r="M57" s="58"/>
      <c r="N57" s="58"/>
      <c r="O57" s="58"/>
      <c r="P57" s="58"/>
      <c r="Q57" s="58"/>
      <c r="R57" s="58"/>
      <c r="S57" s="58" t="e">
        <f>Tableau116[[#This Row],[Qté Glob]]*0.5</f>
        <v>#REF!</v>
      </c>
      <c r="T57" s="58" t="e">
        <f>ROUND(Tableau116[[#This Row],[Qté Glob]]*0.525,-1)</f>
        <v>#REF!</v>
      </c>
      <c r="U57" s="58" t="e">
        <f>ROUND(Tableau116[[#This Row],[Qté Glob]]*2.47,-1)</f>
        <v>#REF!</v>
      </c>
      <c r="V57" s="58" t="e">
        <f>SUM(Tableau116[[#This Row],[Personnel]:[Syllophane]])</f>
        <v>#REF!</v>
      </c>
      <c r="W57" s="58">
        <f>IF(Tableau116[[#This Row],[Achat]]=0,0,SUM(G57,I57:K57)-Tableau116[[#This Row],[Charges]])</f>
        <v>0</v>
      </c>
    </row>
    <row r="58" spans="2:23" ht="18.75" customHeight="1" x14ac:dyDescent="0.25">
      <c r="B58" s="55">
        <f>Tableau116[[#This Row],[Date Ach]]</f>
        <v>41997</v>
      </c>
      <c r="C58" s="29">
        <v>41997</v>
      </c>
      <c r="D58" s="56"/>
      <c r="E58" s="57">
        <f>Tableau116[[#This Row],[Date Ach]]+1</f>
        <v>41998</v>
      </c>
      <c r="F58" s="56" t="e">
        <f>SUMIFS(#REF!,#REF!,Tableau116[[#This Row],[Date Ach]]+1)</f>
        <v>#REF!</v>
      </c>
      <c r="G58" s="58" t="e">
        <f>IF(OR(Tableau116[[#This Row],[Vente]]=0,Tableau116[[#This Row],[Achat]]=0),0,Tableau116[[#This Row],[Vente]]-Tableau116[[#This Row],[Achat]])</f>
        <v>#REF!</v>
      </c>
      <c r="H58" s="59" t="e">
        <f>SUMIF(#REF!,Tableau116[[#This Row],[Date Ach]],#REF!)+SUMIF(#REF!,Tableau116[[#This Row],[Date Ach]],#REF!)</f>
        <v>#REF!</v>
      </c>
      <c r="I58" s="58" t="e">
        <f>SUMIFS(#REF!,#REF!,"ABATTOIRE",#REF!,Tableau116[[#This Row],[Date Ach]])*18</f>
        <v>#REF!</v>
      </c>
      <c r="J58" s="58" t="e">
        <f>SUMIF(#REF!,Tableau116[[#This Row],[Date Ach]],#REF!)</f>
        <v>#REF!</v>
      </c>
      <c r="K58" s="58" t="e">
        <f>SUMIF(#REF!,Tableau116[[#This Row],[Date Ach]],#REF!)-SUMIF(#REF!,Tableau116[[#This Row],[Date Ach]],#REF!)</f>
        <v>#REF!</v>
      </c>
      <c r="L58" s="26">
        <v>14400</v>
      </c>
      <c r="M58" s="58"/>
      <c r="N58" s="58"/>
      <c r="O58" s="58"/>
      <c r="P58" s="58"/>
      <c r="Q58" s="58"/>
      <c r="R58" s="58"/>
      <c r="S58" s="58" t="e">
        <f>Tableau116[[#This Row],[Qté Glob]]*0.5</f>
        <v>#REF!</v>
      </c>
      <c r="T58" s="58" t="e">
        <f>ROUND(Tableau116[[#This Row],[Qté Glob]]*0.525,-1)</f>
        <v>#REF!</v>
      </c>
      <c r="U58" s="58" t="e">
        <f>ROUND(Tableau116[[#This Row],[Qté Glob]]*2.47,-1)</f>
        <v>#REF!</v>
      </c>
      <c r="V58" s="58" t="e">
        <f>SUM(Tableau116[[#This Row],[Personnel]:[Syllophane]])</f>
        <v>#REF!</v>
      </c>
      <c r="W58" s="58">
        <f>IF(Tableau116[[#This Row],[Achat]]=0,0,SUM(G58,I58:K58)-Tableau116[[#This Row],[Charges]])</f>
        <v>0</v>
      </c>
    </row>
    <row r="59" spans="2:23" ht="18.75" customHeight="1" x14ac:dyDescent="0.25">
      <c r="B59" s="55">
        <f>Tableau116[[#This Row],[Date Ach]]</f>
        <v>41998</v>
      </c>
      <c r="C59" s="29">
        <v>41998</v>
      </c>
      <c r="D59" s="56"/>
      <c r="E59" s="57">
        <f>Tableau116[[#This Row],[Date Ach]]+1</f>
        <v>41999</v>
      </c>
      <c r="F59" s="56" t="e">
        <f>SUMIFS(#REF!,#REF!,Tableau116[[#This Row],[Date Ach]]+1)</f>
        <v>#REF!</v>
      </c>
      <c r="G59" s="58" t="e">
        <f>IF(OR(Tableau116[[#This Row],[Vente]]=0,Tableau116[[#This Row],[Achat]]=0),0,Tableau116[[#This Row],[Vente]]-Tableau116[[#This Row],[Achat]])</f>
        <v>#REF!</v>
      </c>
      <c r="H59" s="59" t="e">
        <f>SUMIF(#REF!,Tableau116[[#This Row],[Date Ach]],#REF!)+SUMIF(#REF!,Tableau116[[#This Row],[Date Ach]],#REF!)</f>
        <v>#REF!</v>
      </c>
      <c r="I59" s="58" t="e">
        <f>SUMIFS(#REF!,#REF!,"ABATTOIRE",#REF!,Tableau116[[#This Row],[Date Ach]])*18</f>
        <v>#REF!</v>
      </c>
      <c r="J59" s="58" t="e">
        <f>SUMIF(#REF!,Tableau116[[#This Row],[Date Ach]],#REF!)</f>
        <v>#REF!</v>
      </c>
      <c r="K59" s="58" t="e">
        <f>SUMIF(#REF!,Tableau116[[#This Row],[Date Ach]],#REF!)-SUMIF(#REF!,Tableau116[[#This Row],[Date Ach]],#REF!)</f>
        <v>#REF!</v>
      </c>
      <c r="L59" s="26">
        <v>14400</v>
      </c>
      <c r="M59" s="58"/>
      <c r="N59" s="58"/>
      <c r="O59" s="58"/>
      <c r="P59" s="58"/>
      <c r="Q59" s="58"/>
      <c r="R59" s="58"/>
      <c r="S59" s="58" t="e">
        <f>Tableau116[[#This Row],[Qté Glob]]*0.5</f>
        <v>#REF!</v>
      </c>
      <c r="T59" s="58" t="e">
        <f>ROUND(Tableau116[[#This Row],[Qté Glob]]*0.525,-1)</f>
        <v>#REF!</v>
      </c>
      <c r="U59" s="58" t="e">
        <f>ROUND(Tableau116[[#This Row],[Qté Glob]]*2.47,-1)</f>
        <v>#REF!</v>
      </c>
      <c r="V59" s="58" t="e">
        <f>SUM(Tableau116[[#This Row],[Personnel]:[Syllophane]])</f>
        <v>#REF!</v>
      </c>
      <c r="W59" s="58">
        <f>IF(Tableau116[[#This Row],[Achat]]=0,0,SUM(G59,I59:K59)-Tableau116[[#This Row],[Charges]])</f>
        <v>0</v>
      </c>
    </row>
    <row r="60" spans="2:23" ht="18.75" customHeight="1" x14ac:dyDescent="0.25">
      <c r="B60" s="55">
        <f>Tableau116[[#This Row],[Date Ach]]</f>
        <v>41999</v>
      </c>
      <c r="C60" s="29">
        <v>41999</v>
      </c>
      <c r="D60" s="56"/>
      <c r="E60" s="57">
        <f>Tableau116[[#This Row],[Date Ach]]+1</f>
        <v>42000</v>
      </c>
      <c r="F60" s="56" t="e">
        <f>SUMIFS(#REF!,#REF!,Tableau116[[#This Row],[Date Ach]]+1)</f>
        <v>#REF!</v>
      </c>
      <c r="G60" s="58" t="e">
        <f>IF(OR(Tableau116[[#This Row],[Vente]]=0,Tableau116[[#This Row],[Achat]]=0),0,Tableau116[[#This Row],[Vente]]-Tableau116[[#This Row],[Achat]])</f>
        <v>#REF!</v>
      </c>
      <c r="H60" s="59" t="e">
        <f>SUMIF(#REF!,Tableau116[[#This Row],[Date Ach]],#REF!)+SUMIF(#REF!,Tableau116[[#This Row],[Date Ach]],#REF!)</f>
        <v>#REF!</v>
      </c>
      <c r="I60" s="58" t="e">
        <f>SUMIFS(#REF!,#REF!,"ABATTOIRE",#REF!,Tableau116[[#This Row],[Date Ach]])*18</f>
        <v>#REF!</v>
      </c>
      <c r="J60" s="58" t="e">
        <f>SUMIF(#REF!,Tableau116[[#This Row],[Date Ach]],#REF!)</f>
        <v>#REF!</v>
      </c>
      <c r="K60" s="58" t="e">
        <f>SUMIF(#REF!,Tableau116[[#This Row],[Date Ach]],#REF!)-SUMIF(#REF!,Tableau116[[#This Row],[Date Ach]],#REF!)</f>
        <v>#REF!</v>
      </c>
      <c r="L60" s="26">
        <v>14400</v>
      </c>
      <c r="M60" s="58"/>
      <c r="N60" s="58"/>
      <c r="O60" s="58"/>
      <c r="P60" s="58"/>
      <c r="Q60" s="58"/>
      <c r="R60" s="58"/>
      <c r="S60" s="58" t="e">
        <f>Tableau116[[#This Row],[Qté Glob]]*0.5</f>
        <v>#REF!</v>
      </c>
      <c r="T60" s="58" t="e">
        <f>ROUND(Tableau116[[#This Row],[Qté Glob]]*0.525,-1)</f>
        <v>#REF!</v>
      </c>
      <c r="U60" s="58" t="e">
        <f>ROUND(Tableau116[[#This Row],[Qté Glob]]*2.47,-1)</f>
        <v>#REF!</v>
      </c>
      <c r="V60" s="58" t="e">
        <f>SUM(Tableau116[[#This Row],[Personnel]:[Syllophane]])</f>
        <v>#REF!</v>
      </c>
      <c r="W60" s="58">
        <f>IF(Tableau116[[#This Row],[Achat]]=0,0,SUM(G60,I60:K60)-Tableau116[[#This Row],[Charges]])</f>
        <v>0</v>
      </c>
    </row>
    <row r="61" spans="2:23" ht="18.75" customHeight="1" x14ac:dyDescent="0.25">
      <c r="B61" s="55">
        <f>Tableau116[[#This Row],[Date Ach]]</f>
        <v>42000</v>
      </c>
      <c r="C61" s="29">
        <v>42000</v>
      </c>
      <c r="D61" s="56"/>
      <c r="E61" s="57">
        <f>Tableau116[[#This Row],[Date Ach]]+1</f>
        <v>42001</v>
      </c>
      <c r="F61" s="56" t="e">
        <f>SUMIFS(#REF!,#REF!,Tableau116[[#This Row],[Date Ach]]+1)</f>
        <v>#REF!</v>
      </c>
      <c r="G61" s="58" t="e">
        <f>IF(OR(Tableau116[[#This Row],[Vente]]=0,Tableau116[[#This Row],[Achat]]=0),0,Tableau116[[#This Row],[Vente]]-Tableau116[[#This Row],[Achat]])</f>
        <v>#REF!</v>
      </c>
      <c r="H61" s="59" t="e">
        <f>SUMIF(#REF!,Tableau116[[#This Row],[Date Ach]],#REF!)+SUMIF(#REF!,Tableau116[[#This Row],[Date Ach]],#REF!)</f>
        <v>#REF!</v>
      </c>
      <c r="I61" s="58" t="e">
        <f>SUMIFS(#REF!,#REF!,"ABATTOIRE",#REF!,Tableau116[[#This Row],[Date Ach]])*18</f>
        <v>#REF!</v>
      </c>
      <c r="J61" s="58" t="e">
        <f>SUMIF(#REF!,Tableau116[[#This Row],[Date Ach]],#REF!)</f>
        <v>#REF!</v>
      </c>
      <c r="K61" s="58" t="e">
        <f>SUMIF(#REF!,Tableau116[[#This Row],[Date Ach]],#REF!)-SUMIF(#REF!,Tableau116[[#This Row],[Date Ach]],#REF!)</f>
        <v>#REF!</v>
      </c>
      <c r="L61" s="26">
        <v>14400</v>
      </c>
      <c r="M61" s="58"/>
      <c r="N61" s="58"/>
      <c r="O61" s="58"/>
      <c r="P61" s="58"/>
      <c r="Q61" s="58"/>
      <c r="R61" s="58"/>
      <c r="S61" s="58" t="e">
        <f>Tableau116[[#This Row],[Qté Glob]]*0.5</f>
        <v>#REF!</v>
      </c>
      <c r="T61" s="58" t="e">
        <f>ROUND(Tableau116[[#This Row],[Qté Glob]]*0.525,-1)</f>
        <v>#REF!</v>
      </c>
      <c r="U61" s="58" t="e">
        <f>ROUND(Tableau116[[#This Row],[Qté Glob]]*2.47,-1)</f>
        <v>#REF!</v>
      </c>
      <c r="V61" s="58" t="e">
        <f>SUM(Tableau116[[#This Row],[Personnel]:[Syllophane]])</f>
        <v>#REF!</v>
      </c>
      <c r="W61" s="58">
        <f>IF(Tableau116[[#This Row],[Achat]]=0,0,SUM(G61,I61:K61)-Tableau116[[#This Row],[Charges]])</f>
        <v>0</v>
      </c>
    </row>
    <row r="62" spans="2:23" ht="18.75" customHeight="1" x14ac:dyDescent="0.25">
      <c r="B62" s="55">
        <f>Tableau116[[#This Row],[Date Ach]]</f>
        <v>42001</v>
      </c>
      <c r="C62" s="29">
        <v>42001</v>
      </c>
      <c r="D62" s="56"/>
      <c r="E62" s="57">
        <f>Tableau116[[#This Row],[Date Ach]]+1</f>
        <v>42002</v>
      </c>
      <c r="F62" s="56" t="e">
        <f>SUMIFS(#REF!,#REF!,Tableau116[[#This Row],[Date Ach]]+1)</f>
        <v>#REF!</v>
      </c>
      <c r="G62" s="58" t="e">
        <f>IF(OR(Tableau116[[#This Row],[Vente]]=0,Tableau116[[#This Row],[Achat]]=0),0,Tableau116[[#This Row],[Vente]]-Tableau116[[#This Row],[Achat]])</f>
        <v>#REF!</v>
      </c>
      <c r="H62" s="59" t="e">
        <f>SUMIF(#REF!,Tableau116[[#This Row],[Date Ach]],#REF!)+SUMIF(#REF!,Tableau116[[#This Row],[Date Ach]],#REF!)</f>
        <v>#REF!</v>
      </c>
      <c r="I62" s="58" t="e">
        <f>SUMIFS(#REF!,#REF!,"ABATTOIRE",#REF!,Tableau116[[#This Row],[Date Ach]])*18</f>
        <v>#REF!</v>
      </c>
      <c r="J62" s="58" t="e">
        <f>SUMIF(#REF!,Tableau116[[#This Row],[Date Ach]],#REF!)</f>
        <v>#REF!</v>
      </c>
      <c r="K62" s="58" t="e">
        <f>SUMIF(#REF!,Tableau116[[#This Row],[Date Ach]],#REF!)-SUMIF(#REF!,Tableau116[[#This Row],[Date Ach]],#REF!)</f>
        <v>#REF!</v>
      </c>
      <c r="L62" s="26">
        <v>14400</v>
      </c>
      <c r="M62" s="58"/>
      <c r="N62" s="58"/>
      <c r="O62" s="58"/>
      <c r="P62" s="58"/>
      <c r="Q62" s="58"/>
      <c r="R62" s="58"/>
      <c r="S62" s="58" t="e">
        <f>Tableau116[[#This Row],[Qté Glob]]*0.5</f>
        <v>#REF!</v>
      </c>
      <c r="T62" s="58" t="e">
        <f>ROUND(Tableau116[[#This Row],[Qté Glob]]*0.525,-1)</f>
        <v>#REF!</v>
      </c>
      <c r="U62" s="58" t="e">
        <f>ROUND(Tableau116[[#This Row],[Qté Glob]]*2.47,-1)</f>
        <v>#REF!</v>
      </c>
      <c r="V62" s="58" t="e">
        <f>SUM(Tableau116[[#This Row],[Personnel]:[Syllophane]])</f>
        <v>#REF!</v>
      </c>
      <c r="W62" s="58">
        <f>IF(Tableau116[[#This Row],[Achat]]=0,0,SUM(G62,I62:K62)-Tableau116[[#This Row],[Charges]])</f>
        <v>0</v>
      </c>
    </row>
    <row r="63" spans="2:23" ht="18.75" customHeight="1" x14ac:dyDescent="0.25">
      <c r="B63" s="55">
        <f>Tableau116[[#This Row],[Date Ach]]</f>
        <v>42002</v>
      </c>
      <c r="C63" s="29">
        <v>42002</v>
      </c>
      <c r="D63" s="56"/>
      <c r="E63" s="57">
        <f>Tableau116[[#This Row],[Date Ach]]+1</f>
        <v>42003</v>
      </c>
      <c r="F63" s="56" t="e">
        <f>SUMIFS(#REF!,#REF!,Tableau116[[#This Row],[Date Ach]]+1)</f>
        <v>#REF!</v>
      </c>
      <c r="G63" s="58" t="e">
        <f>IF(OR(Tableau116[[#This Row],[Vente]]=0,Tableau116[[#This Row],[Achat]]=0),0,Tableau116[[#This Row],[Vente]]-Tableau116[[#This Row],[Achat]])</f>
        <v>#REF!</v>
      </c>
      <c r="H63" s="59" t="e">
        <f>SUMIF(#REF!,Tableau116[[#This Row],[Date Ach]],#REF!)+SUMIF(#REF!,Tableau116[[#This Row],[Date Ach]],#REF!)</f>
        <v>#REF!</v>
      </c>
      <c r="I63" s="58" t="e">
        <f>SUMIFS(#REF!,#REF!,"ABATTOIRE",#REF!,Tableau116[[#This Row],[Date Ach]])*18</f>
        <v>#REF!</v>
      </c>
      <c r="J63" s="58" t="e">
        <f>SUMIF(#REF!,Tableau116[[#This Row],[Date Ach]],#REF!)</f>
        <v>#REF!</v>
      </c>
      <c r="K63" s="58" t="e">
        <f>SUMIF(#REF!,Tableau116[[#This Row],[Date Ach]],#REF!)-SUMIF(#REF!,Tableau116[[#This Row],[Date Ach]],#REF!)</f>
        <v>#REF!</v>
      </c>
      <c r="L63" s="26">
        <v>14400</v>
      </c>
      <c r="M63" s="58"/>
      <c r="N63" s="58"/>
      <c r="O63" s="58"/>
      <c r="P63" s="58"/>
      <c r="Q63" s="58"/>
      <c r="R63" s="58"/>
      <c r="S63" s="58" t="e">
        <f>Tableau116[[#This Row],[Qté Glob]]*0.5</f>
        <v>#REF!</v>
      </c>
      <c r="T63" s="58" t="e">
        <f>ROUND(Tableau116[[#This Row],[Qté Glob]]*0.525,-1)</f>
        <v>#REF!</v>
      </c>
      <c r="U63" s="58" t="e">
        <f>ROUND(Tableau116[[#This Row],[Qté Glob]]*2.47,-1)</f>
        <v>#REF!</v>
      </c>
      <c r="V63" s="58" t="e">
        <f>SUM(Tableau116[[#This Row],[Personnel]:[Syllophane]])</f>
        <v>#REF!</v>
      </c>
      <c r="W63" s="58">
        <f>IF(Tableau116[[#This Row],[Achat]]=0,0,SUM(G63,I63:K63)-Tableau116[[#This Row],[Charges]])</f>
        <v>0</v>
      </c>
    </row>
    <row r="64" spans="2:23" ht="18.75" customHeight="1" x14ac:dyDescent="0.25">
      <c r="B64" s="55">
        <f>Tableau116[[#This Row],[Date Ach]]</f>
        <v>42003</v>
      </c>
      <c r="C64" s="29">
        <v>42003</v>
      </c>
      <c r="D64" s="56"/>
      <c r="E64" s="57">
        <f>Tableau116[[#This Row],[Date Ach]]+1</f>
        <v>42004</v>
      </c>
      <c r="F64" s="56" t="e">
        <f>SUMIFS(#REF!,#REF!,Tableau116[[#This Row],[Date Ach]]+1)</f>
        <v>#REF!</v>
      </c>
      <c r="G64" s="58" t="e">
        <f>IF(OR(Tableau116[[#This Row],[Vente]]=0,Tableau116[[#This Row],[Achat]]=0),0,Tableau116[[#This Row],[Vente]]-Tableau116[[#This Row],[Achat]])</f>
        <v>#REF!</v>
      </c>
      <c r="H64" s="59" t="e">
        <f>SUMIF(#REF!,Tableau116[[#This Row],[Date Ach]],#REF!)+SUMIF(#REF!,Tableau116[[#This Row],[Date Ach]],#REF!)</f>
        <v>#REF!</v>
      </c>
      <c r="I64" s="58" t="e">
        <f>SUMIFS(#REF!,#REF!,"ABATTOIRE",#REF!,Tableau116[[#This Row],[Date Ach]])*18</f>
        <v>#REF!</v>
      </c>
      <c r="J64" s="58" t="e">
        <f>SUMIF(#REF!,Tableau116[[#This Row],[Date Ach]],#REF!)</f>
        <v>#REF!</v>
      </c>
      <c r="K64" s="58" t="e">
        <f>SUMIF(#REF!,Tableau116[[#This Row],[Date Ach]],#REF!)-SUMIF(#REF!,Tableau116[[#This Row],[Date Ach]],#REF!)</f>
        <v>#REF!</v>
      </c>
      <c r="L64" s="26">
        <v>14400</v>
      </c>
      <c r="M64" s="58"/>
      <c r="N64" s="58"/>
      <c r="O64" s="58"/>
      <c r="P64" s="58"/>
      <c r="Q64" s="58"/>
      <c r="R64" s="58"/>
      <c r="S64" s="58" t="e">
        <f>Tableau116[[#This Row],[Qté Glob]]*0.5</f>
        <v>#REF!</v>
      </c>
      <c r="T64" s="58" t="e">
        <f>ROUND(Tableau116[[#This Row],[Qté Glob]]*0.525,-1)</f>
        <v>#REF!</v>
      </c>
      <c r="U64" s="58" t="e">
        <f>ROUND(Tableau116[[#This Row],[Qté Glob]]*2.47,-1)</f>
        <v>#REF!</v>
      </c>
      <c r="V64" s="58" t="e">
        <f>SUM(Tableau116[[#This Row],[Personnel]:[Syllophane]])</f>
        <v>#REF!</v>
      </c>
      <c r="W64" s="58">
        <f>IF(Tableau116[[#This Row],[Achat]]=0,0,SUM(G64,I64:K64)-Tableau116[[#This Row],[Charges]])</f>
        <v>0</v>
      </c>
    </row>
    <row r="65" spans="2:23" ht="18.75" customHeight="1" x14ac:dyDescent="0.25">
      <c r="B65" s="55">
        <f>Tableau116[[#This Row],[Date Ach]]</f>
        <v>42004</v>
      </c>
      <c r="C65" s="29">
        <v>42004</v>
      </c>
      <c r="D65" s="56"/>
      <c r="E65" s="57">
        <f>Tableau116[[#This Row],[Date Ach]]+1</f>
        <v>42005</v>
      </c>
      <c r="F65" s="56" t="e">
        <f>SUMIFS(#REF!,#REF!,Tableau116[[#This Row],[Date Ach]]+1)</f>
        <v>#REF!</v>
      </c>
      <c r="G65" s="58" t="e">
        <f>IF(OR(Tableau116[[#This Row],[Vente]]=0,Tableau116[[#This Row],[Achat]]=0),0,Tableau116[[#This Row],[Vente]]-Tableau116[[#This Row],[Achat]])</f>
        <v>#REF!</v>
      </c>
      <c r="H65" s="59" t="e">
        <f>SUMIF(#REF!,Tableau116[[#This Row],[Date Ach]],#REF!)+SUMIF(#REF!,Tableau116[[#This Row],[Date Ach]],#REF!)</f>
        <v>#REF!</v>
      </c>
      <c r="I65" s="58" t="e">
        <f>SUMIFS(#REF!,#REF!,"ABATTOIRE",#REF!,Tableau116[[#This Row],[Date Ach]])*18</f>
        <v>#REF!</v>
      </c>
      <c r="J65" s="58" t="e">
        <f>SUMIF(#REF!,Tableau116[[#This Row],[Date Ach]],#REF!)</f>
        <v>#REF!</v>
      </c>
      <c r="K65" s="58" t="e">
        <f>SUMIF(#REF!,Tableau116[[#This Row],[Date Ach]],#REF!)-SUMIF(#REF!,Tableau116[[#This Row],[Date Ach]],#REF!)</f>
        <v>#REF!</v>
      </c>
      <c r="L65" s="26">
        <v>14400</v>
      </c>
      <c r="M65" s="58"/>
      <c r="N65" s="58"/>
      <c r="O65" s="58"/>
      <c r="P65" s="58"/>
      <c r="Q65" s="58"/>
      <c r="R65" s="58"/>
      <c r="S65" s="58" t="e">
        <f>Tableau116[[#This Row],[Qté Glob]]*0.5</f>
        <v>#REF!</v>
      </c>
      <c r="T65" s="58" t="e">
        <f>ROUND(Tableau116[[#This Row],[Qté Glob]]*0.525,-1)</f>
        <v>#REF!</v>
      </c>
      <c r="U65" s="58" t="e">
        <f>ROUND(Tableau116[[#This Row],[Qté Glob]]*2.47,-1)</f>
        <v>#REF!</v>
      </c>
      <c r="V65" s="58" t="e">
        <f>SUM(Tableau116[[#This Row],[Personnel]:[Syllophane]])</f>
        <v>#REF!</v>
      </c>
      <c r="W65" s="58">
        <f>IF(Tableau116[[#This Row],[Achat]]=0,0,SUM(G65,I65:K65)-Tableau116[[#This Row],[Charges]])</f>
        <v>0</v>
      </c>
    </row>
    <row r="66" spans="2:23" ht="18.75" customHeight="1" x14ac:dyDescent="0.25">
      <c r="B66" s="45"/>
      <c r="C66" s="46" t="s">
        <v>4</v>
      </c>
      <c r="D66" s="46">
        <f>SUBTOTAL(103,Tableau116[Achat])</f>
        <v>13</v>
      </c>
      <c r="E66" s="47"/>
      <c r="F66" s="47"/>
      <c r="G66" s="48" t="e">
        <f>SUBTOTAL(109,Tableau116[Bénéfice 1])</f>
        <v>#REF!</v>
      </c>
      <c r="H66" s="49"/>
      <c r="I66" s="50" t="e">
        <f>SUBTOTAL(109,Tableau116[[Prestation ]])</f>
        <v>#REF!</v>
      </c>
      <c r="J66" s="50" t="e">
        <f>SUBTOTAL(109,Tableau116[Transport])</f>
        <v>#REF!</v>
      </c>
      <c r="K66" s="51" t="e">
        <f>SUBTOTAL(109,Tableau116[Diff Achat])</f>
        <v>#REF!</v>
      </c>
      <c r="L66" s="52">
        <f>SUBTOTAL(109,Tableau116[Personnel])</f>
        <v>878400</v>
      </c>
      <c r="M66" s="53"/>
      <c r="N66" s="53"/>
      <c r="O66" s="53"/>
      <c r="P66" s="53"/>
      <c r="Q66" s="53"/>
      <c r="R66" s="53"/>
      <c r="S66"/>
      <c r="T66"/>
      <c r="U66"/>
      <c r="V66" s="49"/>
      <c r="W66" s="54" t="e">
        <f>SUBTOTAL(109,Tableau116[Etat Final])</f>
        <v>#REF!</v>
      </c>
    </row>
    <row r="67" spans="2:23" ht="18.75" customHeight="1" x14ac:dyDescent="0.25"/>
    <row r="68" spans="2:23" ht="18.75" customHeight="1" x14ac:dyDescent="0.25"/>
    <row r="69" spans="2:23" ht="18.75" customHeight="1" x14ac:dyDescent="0.25"/>
    <row r="70" spans="2:23" ht="18.75" customHeight="1" x14ac:dyDescent="0.25"/>
    <row r="71" spans="2:23" ht="18.75" customHeight="1" x14ac:dyDescent="0.25"/>
    <row r="72" spans="2:23" ht="18.75" customHeight="1" x14ac:dyDescent="0.25"/>
    <row r="73" spans="2:23" ht="18.75" customHeight="1" x14ac:dyDescent="0.25"/>
    <row r="74" spans="2:23" ht="18.75" customHeight="1" x14ac:dyDescent="0.25"/>
    <row r="75" spans="2:23" ht="18.75" customHeight="1" x14ac:dyDescent="0.25"/>
    <row r="76" spans="2:23" ht="18.75" customHeight="1" x14ac:dyDescent="0.25"/>
    <row r="77" spans="2:23" ht="18.75" customHeight="1" x14ac:dyDescent="0.25"/>
    <row r="78" spans="2:23" ht="18.75" customHeight="1" x14ac:dyDescent="0.25"/>
    <row r="79" spans="2:23" ht="18.75" customHeight="1" x14ac:dyDescent="0.25"/>
    <row r="80" spans="2:23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</sheetData>
  <conditionalFormatting sqref="K4:K65">
    <cfRule type="cellIs" dxfId="96" priority="3" operator="greaterThan">
      <formula>0</formula>
    </cfRule>
    <cfRule type="cellIs" dxfId="95" priority="4" operator="lessThan">
      <formula>0</formula>
    </cfRule>
  </conditionalFormatting>
  <conditionalFormatting sqref="W4:W65">
    <cfRule type="cellIs" dxfId="94" priority="1" operator="lessThan">
      <formula>0</formula>
    </cfRule>
    <cfRule type="cellIs" dxfId="93" priority="2" operator="greaterThan">
      <formula>0</formula>
    </cfRule>
  </conditionalFormatting>
  <conditionalFormatting sqref="B4:W65">
    <cfRule type="expression" dxfId="92" priority="5">
      <formula>#REF!=TODAY()+1</formula>
    </cfRule>
    <cfRule type="expression" dxfId="91" priority="6">
      <formula>WEEKDAY($C4)=5</formula>
    </cfRule>
  </conditionalFormatting>
  <printOptions horizontalCentered="1"/>
  <pageMargins left="0.11811023622047245" right="0.11811023622047245" top="0.35433070866141736" bottom="0.35433070866141736" header="0.31496062992125984" footer="0.31496062992125984"/>
  <pageSetup paperSize="9" scale="81" orientation="portrait" r:id="rId1"/>
  <headerFooter>
    <oddFooter>&amp;R&amp;"Arial,Normal"&amp;8&amp;P sur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Feuil2</vt:lpstr>
      <vt:lpstr>CROIS SEM</vt:lpstr>
      <vt:lpstr>FICHE</vt:lpstr>
      <vt:lpstr>BENEFICE (2)</vt:lpstr>
      <vt:lpstr>'BENEFICE (2)'!Impression_des_titres</vt:lpstr>
      <vt:lpstr>'CROIS SEM'!Impression_des_titres</vt:lpstr>
      <vt:lpstr>'BENEFICE (2)'!Zone_d_impression</vt:lpstr>
      <vt:lpstr>'CROIS SEM'!Zone_d_impression</vt:lpstr>
      <vt:lpstr>FICHE!Zone_d_impression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2014-03-18T22:19:42Z</dcterms:created>
  <dcterms:modified xsi:type="dcterms:W3CDTF">2016-06-05T14:31:10Z</dcterms:modified>
</cp:coreProperties>
</file>