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19320" windowHeight="9915" tabRatio="730"/>
  </bookViews>
  <sheets>
    <sheet name="Mail" sheetId="4" r:id="rId1"/>
    <sheet name="Juillet" sheetId="9" r:id="rId2"/>
  </sheets>
  <calcPr calcId="145621"/>
</workbook>
</file>

<file path=xl/calcChain.xml><?xml version="1.0" encoding="utf-8"?>
<calcChain xmlns="http://schemas.openxmlformats.org/spreadsheetml/2006/main">
  <c r="I78" i="9" l="1"/>
  <c r="I85" i="9"/>
  <c r="I84" i="9"/>
  <c r="I39" i="9"/>
  <c r="I79" i="9"/>
  <c r="I37" i="9"/>
  <c r="I36" i="9"/>
  <c r="I64" i="9"/>
  <c r="I80" i="9"/>
  <c r="I67" i="9"/>
  <c r="I81" i="9"/>
  <c r="I66" i="9"/>
  <c r="I86" i="9"/>
  <c r="I43" i="9"/>
  <c r="I53" i="9"/>
  <c r="I54" i="9"/>
  <c r="I47" i="9"/>
  <c r="I45" i="9"/>
  <c r="I51" i="9"/>
  <c r="I41" i="9"/>
  <c r="I55" i="9"/>
  <c r="I49" i="9"/>
  <c r="I50" i="9"/>
  <c r="I65" i="9"/>
  <c r="I42" i="9"/>
  <c r="G80" i="9" l="1"/>
  <c r="G37" i="9"/>
  <c r="G56" i="9"/>
  <c r="G44" i="9"/>
  <c r="G78" i="9"/>
  <c r="G65" i="9"/>
  <c r="G67" i="9"/>
  <c r="G40" i="9"/>
  <c r="G43" i="9"/>
  <c r="G42" i="9"/>
  <c r="G66" i="9"/>
  <c r="G81" i="9"/>
  <c r="G53" i="9"/>
  <c r="G54" i="9"/>
  <c r="G50" i="9"/>
  <c r="G41" i="9"/>
  <c r="G51" i="9"/>
  <c r="G49" i="9"/>
  <c r="G47" i="9"/>
  <c r="E79" i="9" l="1"/>
  <c r="E64" i="9"/>
  <c r="E39" i="9"/>
  <c r="E38" i="9"/>
  <c r="E36" i="9"/>
  <c r="E44" i="9"/>
  <c r="E56" i="9"/>
  <c r="E66" i="9"/>
  <c r="E78" i="9"/>
  <c r="E80" i="9"/>
  <c r="E81" i="9"/>
  <c r="E65" i="9"/>
  <c r="E43" i="9"/>
  <c r="E40" i="9"/>
  <c r="E42" i="9"/>
  <c r="E54" i="9"/>
  <c r="E47" i="9"/>
  <c r="E55" i="9"/>
  <c r="E53" i="9"/>
  <c r="E45" i="9"/>
  <c r="E49" i="9"/>
  <c r="E50" i="9"/>
  <c r="E51" i="9"/>
  <c r="E41" i="9"/>
  <c r="D49" i="9"/>
  <c r="BH30" i="9" l="1"/>
  <c r="BG30" i="9"/>
  <c r="BF30" i="9"/>
  <c r="C65" i="9" l="1"/>
  <c r="C49" i="9"/>
  <c r="C50" i="9"/>
  <c r="C78" i="9"/>
  <c r="C81" i="9"/>
  <c r="C66" i="9"/>
  <c r="C43" i="9"/>
  <c r="C40" i="9"/>
  <c r="C42" i="9"/>
  <c r="C80" i="9"/>
  <c r="C55" i="9"/>
  <c r="C54" i="9"/>
  <c r="C47" i="9"/>
  <c r="C41" i="9"/>
  <c r="C69" i="9"/>
  <c r="C44" i="9"/>
  <c r="C56" i="9"/>
  <c r="BD79" i="9"/>
  <c r="BD80" i="9"/>
  <c r="BD81" i="9"/>
  <c r="BD82" i="9"/>
  <c r="BD83" i="9"/>
  <c r="BD84" i="9"/>
  <c r="BD85" i="9"/>
  <c r="BD86" i="9"/>
  <c r="BD78" i="9"/>
  <c r="C34" i="9"/>
  <c r="C39" i="9"/>
  <c r="C36" i="9"/>
  <c r="C37" i="9"/>
  <c r="O92" i="9" l="1"/>
  <c r="Q92" i="9"/>
  <c r="S92" i="9"/>
  <c r="U92" i="9"/>
  <c r="Z92" i="9"/>
  <c r="AB92" i="9"/>
  <c r="AD92" i="9"/>
  <c r="AF92" i="9"/>
  <c r="AJ92" i="9"/>
  <c r="AL92" i="9"/>
  <c r="AN92" i="9"/>
  <c r="AP92" i="9"/>
  <c r="AR92" i="9"/>
  <c r="AV92" i="9"/>
  <c r="AX92" i="9"/>
  <c r="AZ92" i="9"/>
  <c r="BB92" i="9"/>
  <c r="BB90" i="9" l="1"/>
  <c r="AZ90" i="9"/>
  <c r="AX90" i="9"/>
  <c r="AV90" i="9"/>
  <c r="AR90" i="9"/>
  <c r="AP90" i="9"/>
  <c r="AN90" i="9"/>
  <c r="AL90" i="9"/>
  <c r="AJ90" i="9"/>
  <c r="AF90" i="9"/>
  <c r="AD90" i="9"/>
  <c r="AB90" i="9"/>
  <c r="Z90" i="9"/>
  <c r="X90" i="9"/>
  <c r="U90" i="9"/>
  <c r="S90" i="9"/>
  <c r="Q90" i="9"/>
  <c r="O90" i="9"/>
  <c r="BB88" i="9"/>
  <c r="AZ88" i="9"/>
  <c r="AX88" i="9"/>
  <c r="AV88" i="9"/>
  <c r="AR88" i="9"/>
  <c r="AP88" i="9"/>
  <c r="AN88" i="9"/>
  <c r="AL88" i="9"/>
  <c r="AJ88" i="9"/>
  <c r="AF88" i="9"/>
  <c r="AD88" i="9"/>
  <c r="AB88" i="9"/>
  <c r="Z88" i="9"/>
  <c r="U88" i="9"/>
  <c r="S88" i="9"/>
  <c r="Q88" i="9"/>
  <c r="O88" i="9"/>
  <c r="M88" i="9"/>
  <c r="I88" i="9"/>
  <c r="G88" i="9"/>
  <c r="E88" i="9"/>
  <c r="E90" i="9" s="1"/>
  <c r="C88" i="9"/>
  <c r="BB73" i="9"/>
  <c r="BB74" i="9" s="1"/>
  <c r="AZ73" i="9"/>
  <c r="AZ74" i="9" s="1"/>
  <c r="AX73" i="9"/>
  <c r="AX74" i="9" s="1"/>
  <c r="AV73" i="9"/>
  <c r="AV74" i="9" s="1"/>
  <c r="AR73" i="9"/>
  <c r="AR74" i="9" s="1"/>
  <c r="AP73" i="9"/>
  <c r="AP74" i="9" s="1"/>
  <c r="AN73" i="9"/>
  <c r="AN74" i="9" s="1"/>
  <c r="AL73" i="9"/>
  <c r="AL74" i="9" s="1"/>
  <c r="AJ73" i="9"/>
  <c r="AJ74" i="9" s="1"/>
  <c r="AF73" i="9"/>
  <c r="AF74" i="9" s="1"/>
  <c r="AD73" i="9"/>
  <c r="AD74" i="9" s="1"/>
  <c r="AB73" i="9"/>
  <c r="AB74" i="9" s="1"/>
  <c r="Z73" i="9"/>
  <c r="Z74" i="9" s="1"/>
  <c r="U73" i="9"/>
  <c r="U74" i="9" s="1"/>
  <c r="S73" i="9"/>
  <c r="S74" i="9" s="1"/>
  <c r="Q73" i="9"/>
  <c r="Q74" i="9" s="1"/>
  <c r="O73" i="9"/>
  <c r="O74" i="9" s="1"/>
  <c r="M73" i="9"/>
  <c r="I73" i="9"/>
  <c r="G73" i="9"/>
  <c r="E73" i="9"/>
  <c r="C73" i="9"/>
  <c r="BB71" i="9"/>
  <c r="AZ71" i="9"/>
  <c r="AX71" i="9"/>
  <c r="AV71" i="9"/>
  <c r="AR71" i="9"/>
  <c r="AP71" i="9"/>
  <c r="AN71" i="9"/>
  <c r="AL71" i="9"/>
  <c r="AJ71" i="9"/>
  <c r="AF71" i="9"/>
  <c r="AD71" i="9"/>
  <c r="AB71" i="9"/>
  <c r="Z71" i="9"/>
  <c r="U71" i="9"/>
  <c r="S71" i="9"/>
  <c r="Q71" i="9"/>
  <c r="O71" i="9"/>
  <c r="M71" i="9"/>
  <c r="I71" i="9"/>
  <c r="G71" i="9"/>
  <c r="E71" i="9"/>
  <c r="BC69" i="9"/>
  <c r="BA69" i="9"/>
  <c r="AY69" i="9"/>
  <c r="AW69" i="9"/>
  <c r="AO69" i="9"/>
  <c r="AM69" i="9"/>
  <c r="AK69" i="9"/>
  <c r="AG69" i="9"/>
  <c r="AE69" i="9"/>
  <c r="AC69" i="9"/>
  <c r="AA69" i="9"/>
  <c r="V69" i="9"/>
  <c r="T69" i="9"/>
  <c r="R69" i="9"/>
  <c r="P69" i="9"/>
  <c r="N69" i="9"/>
  <c r="J69" i="9"/>
  <c r="H69" i="9"/>
  <c r="F69" i="9"/>
  <c r="D69" i="9"/>
  <c r="BC68" i="9"/>
  <c r="BA68" i="9"/>
  <c r="AY68" i="9"/>
  <c r="AW68" i="9"/>
  <c r="AO68" i="9"/>
  <c r="AM68" i="9"/>
  <c r="AK68" i="9"/>
  <c r="AG68" i="9"/>
  <c r="AE68" i="9"/>
  <c r="AC68" i="9"/>
  <c r="AA68" i="9"/>
  <c r="V68" i="9"/>
  <c r="T68" i="9"/>
  <c r="R68" i="9"/>
  <c r="P68" i="9"/>
  <c r="N68" i="9"/>
  <c r="J68" i="9"/>
  <c r="H68" i="9"/>
  <c r="F68" i="9"/>
  <c r="D68" i="9"/>
  <c r="BC67" i="9"/>
  <c r="BA67" i="9"/>
  <c r="AY67" i="9"/>
  <c r="AW67" i="9"/>
  <c r="AO67" i="9"/>
  <c r="AM67" i="9"/>
  <c r="AK67" i="9"/>
  <c r="AG67" i="9"/>
  <c r="AE67" i="9"/>
  <c r="AC67" i="9"/>
  <c r="AA67" i="9"/>
  <c r="V67" i="9"/>
  <c r="T67" i="9"/>
  <c r="R67" i="9"/>
  <c r="P67" i="9"/>
  <c r="N67" i="9"/>
  <c r="J67" i="9"/>
  <c r="H67" i="9"/>
  <c r="F67" i="9"/>
  <c r="D67" i="9"/>
  <c r="BC66" i="9"/>
  <c r="BA66" i="9"/>
  <c r="AY66" i="9"/>
  <c r="AW66" i="9"/>
  <c r="AO66" i="9"/>
  <c r="AM66" i="9"/>
  <c r="AK66" i="9"/>
  <c r="AG66" i="9"/>
  <c r="AE66" i="9"/>
  <c r="AC66" i="9"/>
  <c r="AA66" i="9"/>
  <c r="V66" i="9"/>
  <c r="T66" i="9"/>
  <c r="R66" i="9"/>
  <c r="P66" i="9"/>
  <c r="N66" i="9"/>
  <c r="J66" i="9"/>
  <c r="H66" i="9"/>
  <c r="F66" i="9"/>
  <c r="D66" i="9"/>
  <c r="BC65" i="9"/>
  <c r="BA65" i="9"/>
  <c r="AY65" i="9"/>
  <c r="AW65" i="9"/>
  <c r="AO65" i="9"/>
  <c r="AM65" i="9"/>
  <c r="AK65" i="9"/>
  <c r="AG65" i="9"/>
  <c r="AE65" i="9"/>
  <c r="AC65" i="9"/>
  <c r="AA65" i="9"/>
  <c r="V65" i="9"/>
  <c r="T65" i="9"/>
  <c r="R65" i="9"/>
  <c r="P65" i="9"/>
  <c r="N65" i="9"/>
  <c r="J65" i="9"/>
  <c r="H65" i="9"/>
  <c r="F65" i="9"/>
  <c r="D65" i="9"/>
  <c r="BC64" i="9"/>
  <c r="BA64" i="9"/>
  <c r="AY64" i="9"/>
  <c r="AW64" i="9"/>
  <c r="AS64" i="9"/>
  <c r="AQ64" i="9"/>
  <c r="AO64" i="9"/>
  <c r="AM64" i="9"/>
  <c r="AK64" i="9"/>
  <c r="AG64" i="9"/>
  <c r="AE64" i="9"/>
  <c r="AC64" i="9"/>
  <c r="AA64" i="9"/>
  <c r="V64" i="9"/>
  <c r="T64" i="9"/>
  <c r="R64" i="9"/>
  <c r="P64" i="9"/>
  <c r="N64" i="9"/>
  <c r="J64" i="9"/>
  <c r="H64" i="9"/>
  <c r="F64" i="9"/>
  <c r="D64" i="9"/>
  <c r="C71" i="9" s="1"/>
  <c r="BB61" i="9"/>
  <c r="AZ61" i="9"/>
  <c r="AX61" i="9"/>
  <c r="AV61" i="9"/>
  <c r="AR61" i="9"/>
  <c r="AP61" i="9"/>
  <c r="AN61" i="9"/>
  <c r="AL61" i="9"/>
  <c r="AJ61" i="9"/>
  <c r="AF61" i="9"/>
  <c r="AD61" i="9"/>
  <c r="AB61" i="9"/>
  <c r="Z61" i="9"/>
  <c r="U61" i="9"/>
  <c r="S61" i="9"/>
  <c r="Q61" i="9"/>
  <c r="O61" i="9"/>
  <c r="M61" i="9"/>
  <c r="I61" i="9"/>
  <c r="G61" i="9"/>
  <c r="E61" i="9"/>
  <c r="C61" i="9"/>
  <c r="BB59" i="9"/>
  <c r="AZ59" i="9"/>
  <c r="AX59" i="9"/>
  <c r="AV59" i="9"/>
  <c r="AR59" i="9"/>
  <c r="AP59" i="9"/>
  <c r="AN59" i="9"/>
  <c r="AL59" i="9"/>
  <c r="AJ59" i="9"/>
  <c r="AF59" i="9"/>
  <c r="AD59" i="9"/>
  <c r="AB59" i="9"/>
  <c r="Z59" i="9"/>
  <c r="U59" i="9"/>
  <c r="S59" i="9"/>
  <c r="Q59" i="9"/>
  <c r="O59" i="9"/>
  <c r="E59" i="9"/>
  <c r="BC58" i="9"/>
  <c r="BB58" i="9"/>
  <c r="BA58" i="9"/>
  <c r="AZ58" i="9"/>
  <c r="AY58" i="9"/>
  <c r="AX58" i="9"/>
  <c r="AW58" i="9"/>
  <c r="AV58" i="9"/>
  <c r="AS58" i="9"/>
  <c r="AR58" i="9"/>
  <c r="AQ58" i="9"/>
  <c r="AP58" i="9"/>
  <c r="AO58" i="9"/>
  <c r="AN58" i="9"/>
  <c r="AM58" i="9"/>
  <c r="AL58" i="9"/>
  <c r="AK58" i="9"/>
  <c r="AJ58" i="9"/>
  <c r="AG58" i="9"/>
  <c r="AF58" i="9"/>
  <c r="AE58" i="9"/>
  <c r="AD58" i="9"/>
  <c r="AC58" i="9"/>
  <c r="AB58" i="9"/>
  <c r="AA58" i="9"/>
  <c r="Z58" i="9"/>
  <c r="V58" i="9"/>
  <c r="U58" i="9"/>
  <c r="T58" i="9"/>
  <c r="S58" i="9"/>
  <c r="R58" i="9"/>
  <c r="Q58" i="9"/>
  <c r="P58" i="9"/>
  <c r="O58" i="9"/>
  <c r="M58" i="9"/>
  <c r="I58" i="9"/>
  <c r="G58" i="9"/>
  <c r="F58" i="9"/>
  <c r="E58" i="9"/>
  <c r="C58" i="9"/>
  <c r="BC56" i="9"/>
  <c r="BA56" i="9"/>
  <c r="AY56" i="9"/>
  <c r="AW56" i="9"/>
  <c r="AS56" i="9"/>
  <c r="AQ56" i="9"/>
  <c r="AO56" i="9"/>
  <c r="AM56" i="9"/>
  <c r="AK56" i="9"/>
  <c r="AG56" i="9"/>
  <c r="AE56" i="9"/>
  <c r="AC56" i="9"/>
  <c r="AA56" i="9"/>
  <c r="V56" i="9"/>
  <c r="T56" i="9"/>
  <c r="R56" i="9"/>
  <c r="P56" i="9"/>
  <c r="N56" i="9"/>
  <c r="J56" i="9"/>
  <c r="H56" i="9"/>
  <c r="F56" i="9"/>
  <c r="D56" i="9"/>
  <c r="BC55" i="9"/>
  <c r="BA55" i="9"/>
  <c r="AY55" i="9"/>
  <c r="AW55" i="9"/>
  <c r="AS55" i="9"/>
  <c r="AQ55" i="9"/>
  <c r="AO55" i="9"/>
  <c r="AM55" i="9"/>
  <c r="AK55" i="9"/>
  <c r="AG55" i="9"/>
  <c r="AE55" i="9"/>
  <c r="AC55" i="9"/>
  <c r="AA55" i="9"/>
  <c r="V55" i="9"/>
  <c r="T55" i="9"/>
  <c r="R55" i="9"/>
  <c r="P55" i="9"/>
  <c r="N55" i="9"/>
  <c r="J55" i="9"/>
  <c r="H55" i="9"/>
  <c r="F55" i="9"/>
  <c r="D55" i="9"/>
  <c r="BC54" i="9"/>
  <c r="BA54" i="9"/>
  <c r="AY54" i="9"/>
  <c r="AW54" i="9"/>
  <c r="AS54" i="9"/>
  <c r="AQ54" i="9"/>
  <c r="AO54" i="9"/>
  <c r="AM54" i="9"/>
  <c r="AK54" i="9"/>
  <c r="AG54" i="9"/>
  <c r="AE54" i="9"/>
  <c r="AC54" i="9"/>
  <c r="AA54" i="9"/>
  <c r="V54" i="9"/>
  <c r="T54" i="9"/>
  <c r="R54" i="9"/>
  <c r="P54" i="9"/>
  <c r="N54" i="9"/>
  <c r="J54" i="9"/>
  <c r="H54" i="9"/>
  <c r="F54" i="9"/>
  <c r="D54" i="9"/>
  <c r="BC53" i="9"/>
  <c r="BA53" i="9"/>
  <c r="AY53" i="9"/>
  <c r="AW53" i="9"/>
  <c r="AS53" i="9"/>
  <c r="AQ53" i="9"/>
  <c r="AO53" i="9"/>
  <c r="AM53" i="9"/>
  <c r="AK53" i="9"/>
  <c r="AG53" i="9"/>
  <c r="AE53" i="9"/>
  <c r="AC53" i="9"/>
  <c r="AA53" i="9"/>
  <c r="V53" i="9"/>
  <c r="T53" i="9"/>
  <c r="R53" i="9"/>
  <c r="P53" i="9"/>
  <c r="N53" i="9"/>
  <c r="J53" i="9"/>
  <c r="H53" i="9"/>
  <c r="F53" i="9"/>
  <c r="D53" i="9"/>
  <c r="BC52" i="9"/>
  <c r="BA52" i="9"/>
  <c r="AY52" i="9"/>
  <c r="AW52" i="9"/>
  <c r="AS52" i="9"/>
  <c r="AQ52" i="9"/>
  <c r="AO52" i="9"/>
  <c r="AM52" i="9"/>
  <c r="AK52" i="9"/>
  <c r="AG52" i="9"/>
  <c r="AE52" i="9"/>
  <c r="AC52" i="9"/>
  <c r="AA52" i="9"/>
  <c r="V52" i="9"/>
  <c r="T52" i="9"/>
  <c r="R52" i="9"/>
  <c r="P52" i="9"/>
  <c r="N52" i="9"/>
  <c r="J52" i="9"/>
  <c r="H52" i="9"/>
  <c r="F52" i="9"/>
  <c r="D52" i="9"/>
  <c r="BC51" i="9"/>
  <c r="BA51" i="9"/>
  <c r="AY51" i="9"/>
  <c r="AW51" i="9"/>
  <c r="AS51" i="9"/>
  <c r="AQ51" i="9"/>
  <c r="AO51" i="9"/>
  <c r="AM51" i="9"/>
  <c r="AK51" i="9"/>
  <c r="AG51" i="9"/>
  <c r="AE51" i="9"/>
  <c r="AC51" i="9"/>
  <c r="AA51" i="9"/>
  <c r="V51" i="9"/>
  <c r="T51" i="9"/>
  <c r="R51" i="9"/>
  <c r="P51" i="9"/>
  <c r="N51" i="9"/>
  <c r="J51" i="9"/>
  <c r="H51" i="9"/>
  <c r="F51" i="9"/>
  <c r="D51" i="9"/>
  <c r="BC50" i="9"/>
  <c r="BA50" i="9"/>
  <c r="AY50" i="9"/>
  <c r="AW50" i="9"/>
  <c r="AS50" i="9"/>
  <c r="AQ50" i="9"/>
  <c r="AO50" i="9"/>
  <c r="AM50" i="9"/>
  <c r="AK50" i="9"/>
  <c r="AG50" i="9"/>
  <c r="AE50" i="9"/>
  <c r="AC50" i="9"/>
  <c r="AA50" i="9"/>
  <c r="V50" i="9"/>
  <c r="T50" i="9"/>
  <c r="R50" i="9"/>
  <c r="P50" i="9"/>
  <c r="N50" i="9"/>
  <c r="J50" i="9"/>
  <c r="H50" i="9"/>
  <c r="F50" i="9"/>
  <c r="D50" i="9"/>
  <c r="BC49" i="9"/>
  <c r="BA49" i="9"/>
  <c r="AY49" i="9"/>
  <c r="AW49" i="9"/>
  <c r="AS49" i="9"/>
  <c r="AQ49" i="9"/>
  <c r="AO49" i="9"/>
  <c r="AM49" i="9"/>
  <c r="AK49" i="9"/>
  <c r="AG49" i="9"/>
  <c r="AE49" i="9"/>
  <c r="AC49" i="9"/>
  <c r="AA49" i="9"/>
  <c r="V49" i="9"/>
  <c r="T49" i="9"/>
  <c r="R49" i="9"/>
  <c r="P49" i="9"/>
  <c r="N49" i="9"/>
  <c r="J49" i="9"/>
  <c r="H49" i="9"/>
  <c r="F49" i="9"/>
  <c r="BC48" i="9"/>
  <c r="BA48" i="9"/>
  <c r="AY48" i="9"/>
  <c r="AW48" i="9"/>
  <c r="AS48" i="9"/>
  <c r="AQ48" i="9"/>
  <c r="AO48" i="9"/>
  <c r="AM48" i="9"/>
  <c r="AK48" i="9"/>
  <c r="AG48" i="9"/>
  <c r="AE48" i="9"/>
  <c r="AC48" i="9"/>
  <c r="AA48" i="9"/>
  <c r="V48" i="9"/>
  <c r="T48" i="9"/>
  <c r="R48" i="9"/>
  <c r="P48" i="9"/>
  <c r="N48" i="9"/>
  <c r="J48" i="9"/>
  <c r="H48" i="9"/>
  <c r="F48" i="9"/>
  <c r="D48" i="9"/>
  <c r="BC47" i="9"/>
  <c r="BA47" i="9"/>
  <c r="AY47" i="9"/>
  <c r="AW47" i="9"/>
  <c r="AS47" i="9"/>
  <c r="AQ47" i="9"/>
  <c r="AO47" i="9"/>
  <c r="AM47" i="9"/>
  <c r="AK47" i="9"/>
  <c r="AG47" i="9"/>
  <c r="AE47" i="9"/>
  <c r="AC47" i="9"/>
  <c r="AA47" i="9"/>
  <c r="V47" i="9"/>
  <c r="T47" i="9"/>
  <c r="R47" i="9"/>
  <c r="P47" i="9"/>
  <c r="N47" i="9"/>
  <c r="J47" i="9"/>
  <c r="H47" i="9"/>
  <c r="F47" i="9"/>
  <c r="D47" i="9"/>
  <c r="BC46" i="9"/>
  <c r="BA46" i="9"/>
  <c r="AY46" i="9"/>
  <c r="AW46" i="9"/>
  <c r="AS46" i="9"/>
  <c r="AQ46" i="9"/>
  <c r="AO46" i="9"/>
  <c r="AM46" i="9"/>
  <c r="AK46" i="9"/>
  <c r="AG46" i="9"/>
  <c r="AE46" i="9"/>
  <c r="AC46" i="9"/>
  <c r="AA46" i="9"/>
  <c r="V46" i="9"/>
  <c r="T46" i="9"/>
  <c r="R46" i="9"/>
  <c r="P46" i="9"/>
  <c r="N46" i="9"/>
  <c r="J46" i="9"/>
  <c r="H46" i="9"/>
  <c r="F46" i="9"/>
  <c r="D46" i="9"/>
  <c r="BC45" i="9"/>
  <c r="BA45" i="9"/>
  <c r="AY45" i="9"/>
  <c r="AW45" i="9"/>
  <c r="AS45" i="9"/>
  <c r="AQ45" i="9"/>
  <c r="AO45" i="9"/>
  <c r="AM45" i="9"/>
  <c r="AK45" i="9"/>
  <c r="AG45" i="9"/>
  <c r="AE45" i="9"/>
  <c r="AC45" i="9"/>
  <c r="AA45" i="9"/>
  <c r="V45" i="9"/>
  <c r="T45" i="9"/>
  <c r="R45" i="9"/>
  <c r="P45" i="9"/>
  <c r="N45" i="9"/>
  <c r="J45" i="9"/>
  <c r="H45" i="9"/>
  <c r="F45" i="9"/>
  <c r="D45" i="9"/>
  <c r="BC44" i="9"/>
  <c r="BA44" i="9"/>
  <c r="AY44" i="9"/>
  <c r="AW44" i="9"/>
  <c r="AS44" i="9"/>
  <c r="AQ44" i="9"/>
  <c r="AO44" i="9"/>
  <c r="AM44" i="9"/>
  <c r="AK44" i="9"/>
  <c r="AG44" i="9"/>
  <c r="AE44" i="9"/>
  <c r="AC44" i="9"/>
  <c r="AA44" i="9"/>
  <c r="V44" i="9"/>
  <c r="T44" i="9"/>
  <c r="R44" i="9"/>
  <c r="P44" i="9"/>
  <c r="N44" i="9"/>
  <c r="M59" i="9" s="1"/>
  <c r="J44" i="9"/>
  <c r="H44" i="9"/>
  <c r="F44" i="9"/>
  <c r="D44" i="9"/>
  <c r="BC43" i="9"/>
  <c r="BA43" i="9"/>
  <c r="AY43" i="9"/>
  <c r="AW43" i="9"/>
  <c r="AS43" i="9"/>
  <c r="AQ43" i="9"/>
  <c r="AO43" i="9"/>
  <c r="AM43" i="9"/>
  <c r="AK43" i="9"/>
  <c r="AG43" i="9"/>
  <c r="AE43" i="9"/>
  <c r="AC43" i="9"/>
  <c r="AA43" i="9"/>
  <c r="V43" i="9"/>
  <c r="T43" i="9"/>
  <c r="R43" i="9"/>
  <c r="P43" i="9"/>
  <c r="N43" i="9"/>
  <c r="J43" i="9"/>
  <c r="H43" i="9"/>
  <c r="F43" i="9"/>
  <c r="D43" i="9"/>
  <c r="BC42" i="9"/>
  <c r="BA42" i="9"/>
  <c r="AY42" i="9"/>
  <c r="AW42" i="9"/>
  <c r="AS42" i="9"/>
  <c r="AQ42" i="9"/>
  <c r="AO42" i="9"/>
  <c r="AM42" i="9"/>
  <c r="AK42" i="9"/>
  <c r="AG42" i="9"/>
  <c r="AE42" i="9"/>
  <c r="AC42" i="9"/>
  <c r="AA42" i="9"/>
  <c r="V42" i="9"/>
  <c r="T42" i="9"/>
  <c r="R42" i="9"/>
  <c r="P42" i="9"/>
  <c r="N42" i="9"/>
  <c r="J42" i="9"/>
  <c r="H42" i="9"/>
  <c r="F42" i="9"/>
  <c r="D42" i="9"/>
  <c r="BC41" i="9"/>
  <c r="BA41" i="9"/>
  <c r="AY41" i="9"/>
  <c r="AW41" i="9"/>
  <c r="AS41" i="9"/>
  <c r="AQ41" i="9"/>
  <c r="AO41" i="9"/>
  <c r="AM41" i="9"/>
  <c r="AK41" i="9"/>
  <c r="AG41" i="9"/>
  <c r="AE41" i="9"/>
  <c r="AC41" i="9"/>
  <c r="AA41" i="9"/>
  <c r="V41" i="9"/>
  <c r="T41" i="9"/>
  <c r="R41" i="9"/>
  <c r="P41" i="9"/>
  <c r="N41" i="9"/>
  <c r="J41" i="9"/>
  <c r="H41" i="9"/>
  <c r="F41" i="9"/>
  <c r="D41" i="9"/>
  <c r="BC40" i="9"/>
  <c r="BA40" i="9"/>
  <c r="AY40" i="9"/>
  <c r="AW40" i="9"/>
  <c r="AS40" i="9"/>
  <c r="AQ40" i="9"/>
  <c r="AO40" i="9"/>
  <c r="AM40" i="9"/>
  <c r="AK40" i="9"/>
  <c r="AG40" i="9"/>
  <c r="AE40" i="9"/>
  <c r="AC40" i="9"/>
  <c r="AA40" i="9"/>
  <c r="V40" i="9"/>
  <c r="T40" i="9"/>
  <c r="R40" i="9"/>
  <c r="P40" i="9"/>
  <c r="N40" i="9"/>
  <c r="J40" i="9"/>
  <c r="H40" i="9"/>
  <c r="F40" i="9"/>
  <c r="D40" i="9"/>
  <c r="BC39" i="9"/>
  <c r="BA39" i="9"/>
  <c r="AY39" i="9"/>
  <c r="AW39" i="9"/>
  <c r="AS39" i="9"/>
  <c r="AQ39" i="9"/>
  <c r="AO39" i="9"/>
  <c r="AM39" i="9"/>
  <c r="AK39" i="9"/>
  <c r="AG39" i="9"/>
  <c r="AE39" i="9"/>
  <c r="AC39" i="9"/>
  <c r="AA39" i="9"/>
  <c r="V39" i="9"/>
  <c r="T39" i="9"/>
  <c r="R39" i="9"/>
  <c r="P39" i="9"/>
  <c r="N39" i="9"/>
  <c r="J39" i="9"/>
  <c r="H39" i="9"/>
  <c r="F39" i="9"/>
  <c r="D39" i="9"/>
  <c r="BC38" i="9"/>
  <c r="BA38" i="9"/>
  <c r="AY38" i="9"/>
  <c r="AW38" i="9"/>
  <c r="AS38" i="9"/>
  <c r="AQ38" i="9"/>
  <c r="AO38" i="9"/>
  <c r="AM38" i="9"/>
  <c r="AK38" i="9"/>
  <c r="AG38" i="9"/>
  <c r="AE38" i="9"/>
  <c r="AC38" i="9"/>
  <c r="AA38" i="9"/>
  <c r="V38" i="9"/>
  <c r="T38" i="9"/>
  <c r="R38" i="9"/>
  <c r="P38" i="9"/>
  <c r="N38" i="9"/>
  <c r="J38" i="9"/>
  <c r="H38" i="9"/>
  <c r="F38" i="9"/>
  <c r="D38" i="9"/>
  <c r="BC37" i="9"/>
  <c r="BA37" i="9"/>
  <c r="AY37" i="9"/>
  <c r="AW37" i="9"/>
  <c r="AS37" i="9"/>
  <c r="AQ37" i="9"/>
  <c r="AO37" i="9"/>
  <c r="AM37" i="9"/>
  <c r="AK37" i="9"/>
  <c r="AG37" i="9"/>
  <c r="AE37" i="9"/>
  <c r="AC37" i="9"/>
  <c r="AA37" i="9"/>
  <c r="V37" i="9"/>
  <c r="T37" i="9"/>
  <c r="R37" i="9"/>
  <c r="P37" i="9"/>
  <c r="N37" i="9"/>
  <c r="J37" i="9"/>
  <c r="H37" i="9"/>
  <c r="F37" i="9"/>
  <c r="D37" i="9"/>
  <c r="BC36" i="9"/>
  <c r="BA36" i="9"/>
  <c r="AY36" i="9"/>
  <c r="AW36" i="9"/>
  <c r="AS36" i="9"/>
  <c r="AQ36" i="9"/>
  <c r="AO36" i="9"/>
  <c r="AM36" i="9"/>
  <c r="AK36" i="9"/>
  <c r="AG36" i="9"/>
  <c r="AE36" i="9"/>
  <c r="AC36" i="9"/>
  <c r="AA36" i="9"/>
  <c r="V36" i="9"/>
  <c r="T36" i="9"/>
  <c r="R36" i="9"/>
  <c r="P36" i="9"/>
  <c r="N36" i="9"/>
  <c r="J36" i="9"/>
  <c r="H36" i="9"/>
  <c r="F36" i="9"/>
  <c r="D36" i="9"/>
  <c r="BC35" i="9"/>
  <c r="BA35" i="9"/>
  <c r="AY35" i="9"/>
  <c r="AW35" i="9"/>
  <c r="AS35" i="9"/>
  <c r="AQ35" i="9"/>
  <c r="AO35" i="9"/>
  <c r="AM35" i="9"/>
  <c r="AK35" i="9"/>
  <c r="AG35" i="9"/>
  <c r="AE35" i="9"/>
  <c r="AC35" i="9"/>
  <c r="AA35" i="9"/>
  <c r="V35" i="9"/>
  <c r="T35" i="9"/>
  <c r="R35" i="9"/>
  <c r="P35" i="9"/>
  <c r="N35" i="9"/>
  <c r="J35" i="9"/>
  <c r="H35" i="9"/>
  <c r="F35" i="9"/>
  <c r="D35" i="9"/>
  <c r="BC34" i="9"/>
  <c r="BA34" i="9"/>
  <c r="AY34" i="9"/>
  <c r="AW34" i="9"/>
  <c r="AS34" i="9"/>
  <c r="AQ34" i="9"/>
  <c r="AO34" i="9"/>
  <c r="AM34" i="9"/>
  <c r="AK34" i="9"/>
  <c r="AG34" i="9"/>
  <c r="AE34" i="9"/>
  <c r="AC34" i="9"/>
  <c r="AA34" i="9"/>
  <c r="V34" i="9"/>
  <c r="T34" i="9"/>
  <c r="R34" i="9"/>
  <c r="P34" i="9"/>
  <c r="N34" i="9"/>
  <c r="J34" i="9"/>
  <c r="I59" i="9" s="1"/>
  <c r="H34" i="9"/>
  <c r="F34" i="9"/>
  <c r="D34" i="9"/>
  <c r="AY31" i="9"/>
  <c r="AW31" i="9"/>
  <c r="AU31" i="9"/>
  <c r="AT31" i="9"/>
  <c r="AO31" i="9"/>
  <c r="AM31" i="9"/>
  <c r="AK31" i="9"/>
  <c r="AI31" i="9"/>
  <c r="AH31" i="9"/>
  <c r="AG31" i="9"/>
  <c r="AE31" i="9"/>
  <c r="AC31" i="9"/>
  <c r="AA31" i="9"/>
  <c r="Y31" i="9"/>
  <c r="X31" i="9"/>
  <c r="W31" i="9"/>
  <c r="V31" i="9"/>
  <c r="T31" i="9"/>
  <c r="R31" i="9"/>
  <c r="Q31" i="9"/>
  <c r="P31" i="9"/>
  <c r="N31" i="9"/>
  <c r="L31" i="9"/>
  <c r="K31" i="9"/>
  <c r="J31" i="9"/>
  <c r="H31" i="9"/>
  <c r="F31" i="9"/>
  <c r="D31" i="9"/>
  <c r="BB30" i="9"/>
  <c r="BB31" i="9" s="1"/>
  <c r="AZ30" i="9"/>
  <c r="AZ31" i="9" s="1"/>
  <c r="AX30" i="9"/>
  <c r="AX31" i="9" s="1"/>
  <c r="AV30" i="9"/>
  <c r="AV31" i="9" s="1"/>
  <c r="AR30" i="9"/>
  <c r="AR31" i="9" s="1"/>
  <c r="AP30" i="9"/>
  <c r="AP31" i="9" s="1"/>
  <c r="AN30" i="9"/>
  <c r="AN31" i="9" s="1"/>
  <c r="AL30" i="9"/>
  <c r="AL31" i="9" s="1"/>
  <c r="AJ30" i="9"/>
  <c r="AJ31" i="9" s="1"/>
  <c r="AF30" i="9"/>
  <c r="AF31" i="9" s="1"/>
  <c r="AD30" i="9"/>
  <c r="AD31" i="9" s="1"/>
  <c r="AB30" i="9"/>
  <c r="AB31" i="9" s="1"/>
  <c r="Z30" i="9"/>
  <c r="Z31" i="9" s="1"/>
  <c r="U30" i="9"/>
  <c r="U31" i="9" s="1"/>
  <c r="S30" i="9"/>
  <c r="S31" i="9" s="1"/>
  <c r="Q30" i="9"/>
  <c r="O30" i="9"/>
  <c r="O31" i="9" s="1"/>
  <c r="M30" i="9"/>
  <c r="M31" i="9" s="1"/>
  <c r="I30" i="9"/>
  <c r="I31" i="9" s="1"/>
  <c r="G30" i="9"/>
  <c r="G31" i="9" s="1"/>
  <c r="E30" i="9"/>
  <c r="E31" i="9" s="1"/>
  <c r="C30" i="9"/>
  <c r="B3" i="4"/>
  <c r="D1" i="4"/>
  <c r="N58" i="9" l="1"/>
  <c r="M74" i="9"/>
  <c r="M92" i="9"/>
  <c r="M90" i="9"/>
  <c r="I90" i="9"/>
  <c r="J58" i="9"/>
  <c r="BE61" i="9"/>
  <c r="I92" i="9"/>
  <c r="I74" i="9"/>
  <c r="G59" i="9"/>
  <c r="H58" i="9"/>
  <c r="BE58" i="9"/>
  <c r="G92" i="9"/>
  <c r="G90" i="9"/>
  <c r="G74" i="9"/>
  <c r="BE71" i="9"/>
  <c r="E92" i="9"/>
  <c r="E74" i="9"/>
  <c r="BE30" i="9"/>
  <c r="C31" i="9"/>
  <c r="BE31" i="9" s="1"/>
  <c r="C59" i="9"/>
  <c r="BE59" i="9" s="1"/>
  <c r="D58" i="9"/>
  <c r="C74" i="9"/>
  <c r="BE88" i="9"/>
  <c r="C92" i="9"/>
  <c r="BE92" i="9" s="1"/>
  <c r="C90" i="9"/>
  <c r="BD90" i="9" s="1"/>
  <c r="BD58" i="9"/>
  <c r="BD88" i="9"/>
  <c r="BE90" i="9"/>
  <c r="B23" i="4" s="1"/>
  <c r="B9" i="4"/>
  <c r="B6" i="4"/>
  <c r="B17" i="4"/>
  <c r="B5" i="4"/>
  <c r="B13" i="4"/>
  <c r="B11" i="4"/>
  <c r="B19" i="4"/>
  <c r="B8" i="4"/>
  <c r="B15" i="4"/>
  <c r="B21" i="4"/>
  <c r="C21" i="4" l="1"/>
  <c r="BE74" i="9"/>
</calcChain>
</file>

<file path=xl/sharedStrings.xml><?xml version="1.0" encoding="utf-8"?>
<sst xmlns="http://schemas.openxmlformats.org/spreadsheetml/2006/main" count="200" uniqueCount="35">
  <si>
    <t>Maladie</t>
  </si>
  <si>
    <t>CP</t>
  </si>
  <si>
    <t>RTT</t>
  </si>
  <si>
    <t>Congé payé</t>
  </si>
  <si>
    <t>RTT / Récup</t>
  </si>
  <si>
    <t>Formation</t>
  </si>
  <si>
    <t>Congé exceptionnel</t>
  </si>
  <si>
    <t>CET</t>
  </si>
  <si>
    <t>FI (Formation interne)</t>
  </si>
  <si>
    <t>Nb Titulaire présent</t>
  </si>
  <si>
    <t>Nb Titulaire absent</t>
  </si>
  <si>
    <t>PTC</t>
  </si>
  <si>
    <t>TON chargé</t>
  </si>
  <si>
    <t>Part TON NAV / TON TE02</t>
  </si>
  <si>
    <t>TOTAL</t>
  </si>
  <si>
    <t>MOYENNE</t>
  </si>
  <si>
    <t>Taux remplissage NAV en TON</t>
  </si>
  <si>
    <t>Taux remplissage PARC en TON</t>
  </si>
  <si>
    <t>Taux Utilisation du Parc Propre</t>
  </si>
  <si>
    <t>Tolassy, Grégory ; Mikacic, Fabienne ;Morisot, Clement</t>
  </si>
  <si>
    <t>Date</t>
  </si>
  <si>
    <t>TON Chargé SsT</t>
  </si>
  <si>
    <t>TON Distribué TE02</t>
  </si>
  <si>
    <t>MA</t>
  </si>
  <si>
    <t>KPI Transport Juillet 2014 - TE02</t>
  </si>
  <si>
    <t>TON Sous-Traité</t>
  </si>
  <si>
    <t>Part TON Sous Traité / TON TE02</t>
  </si>
  <si>
    <t>Moyenne Mois TON Distribué TE02</t>
  </si>
  <si>
    <t>TON chargé NAV</t>
  </si>
  <si>
    <t>Jours Ouvrés</t>
  </si>
  <si>
    <t>Part TON SsT / TON Distri</t>
  </si>
  <si>
    <t>x</t>
  </si>
  <si>
    <t>y</t>
  </si>
  <si>
    <t>u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</si>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</sst>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Wingdings"/>
      <charset val="2"/>
    </font>
  </fonts>
  <fills count="1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2" fillId="0" borderId="4" xfId="1" applyFont="1" applyBorder="1" applyAlignment="1">
      <alignment horizontal="left"/>
    </xf>
    <xf numFmtId="0" fontId="2" fillId="3" borderId="1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6" borderId="1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/>
    </xf>
    <xf numFmtId="0" fontId="2" fillId="7" borderId="1" xfId="1" applyFont="1" applyFill="1" applyBorder="1" applyAlignment="1">
      <alignment horizontal="center"/>
    </xf>
    <xf numFmtId="0" fontId="2" fillId="0" borderId="0" xfId="1" applyFont="1" applyBorder="1" applyAlignment="1">
      <alignment horizontal="left"/>
    </xf>
    <xf numFmtId="0" fontId="2" fillId="3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4" borderId="0" xfId="1" applyFont="1" applyFill="1" applyBorder="1" applyAlignment="1">
      <alignment horizontal="center"/>
    </xf>
    <xf numFmtId="0" fontId="2" fillId="5" borderId="0" xfId="1" applyFont="1" applyFill="1" applyBorder="1" applyAlignment="1">
      <alignment horizontal="center"/>
    </xf>
    <xf numFmtId="0" fontId="2" fillId="10" borderId="1" xfId="1" applyFont="1" applyFill="1" applyBorder="1" applyAlignment="1">
      <alignment horizontal="center"/>
    </xf>
    <xf numFmtId="0" fontId="2" fillId="0" borderId="2" xfId="1" applyFont="1" applyBorder="1" applyAlignment="1"/>
    <xf numFmtId="16" fontId="0" fillId="0" borderId="1" xfId="0" applyNumberFormat="1" applyBorder="1"/>
    <xf numFmtId="0" fontId="2" fillId="13" borderId="2" xfId="1" applyFont="1" applyFill="1" applyBorder="1" applyAlignment="1"/>
    <xf numFmtId="16" fontId="0" fillId="9" borderId="1" xfId="0" applyNumberFormat="1" applyFill="1" applyBorder="1"/>
    <xf numFmtId="0" fontId="2" fillId="12" borderId="0" xfId="1" applyFont="1" applyFill="1" applyBorder="1" applyAlignment="1"/>
    <xf numFmtId="0" fontId="3" fillId="13" borderId="1" xfId="0" applyFont="1" applyFill="1" applyBorder="1"/>
    <xf numFmtId="0" fontId="2" fillId="6" borderId="0" xfId="1" applyFont="1" applyFill="1" applyBorder="1" applyAlignment="1">
      <alignment horizontal="center"/>
    </xf>
    <xf numFmtId="0" fontId="2" fillId="7" borderId="0" xfId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13" borderId="1" xfId="0" applyFill="1" applyBorder="1"/>
    <xf numFmtId="0" fontId="0" fillId="10" borderId="1" xfId="0" applyFill="1" applyBorder="1"/>
    <xf numFmtId="0" fontId="3" fillId="10" borderId="1" xfId="0" applyFont="1" applyFill="1" applyBorder="1"/>
    <xf numFmtId="164" fontId="0" fillId="0" borderId="1" xfId="0" applyNumberFormat="1" applyBorder="1"/>
    <xf numFmtId="164" fontId="0" fillId="0" borderId="0" xfId="0" applyNumberFormat="1"/>
    <xf numFmtId="16" fontId="0" fillId="0" borderId="3" xfId="0" applyNumberFormat="1" applyBorder="1"/>
    <xf numFmtId="16" fontId="0" fillId="9" borderId="3" xfId="0" applyNumberFormat="1" applyFill="1" applyBorder="1"/>
    <xf numFmtId="0" fontId="2" fillId="10" borderId="0" xfId="1" applyFont="1" applyFill="1" applyBorder="1" applyAlignment="1"/>
    <xf numFmtId="0" fontId="0" fillId="13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64" fontId="0" fillId="13" borderId="1" xfId="0" applyNumberFormat="1" applyFill="1" applyBorder="1" applyAlignment="1">
      <alignment horizontal="right"/>
    </xf>
    <xf numFmtId="164" fontId="0" fillId="9" borderId="1" xfId="0" applyNumberFormat="1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2" fillId="10" borderId="0" xfId="1" applyFont="1" applyFill="1" applyBorder="1" applyAlignment="1">
      <alignment horizontal="center"/>
    </xf>
    <xf numFmtId="164" fontId="0" fillId="8" borderId="1" xfId="0" applyNumberFormat="1" applyFill="1" applyBorder="1" applyAlignment="1">
      <alignment horizontal="right"/>
    </xf>
    <xf numFmtId="164" fontId="0" fillId="10" borderId="1" xfId="0" applyNumberFormat="1" applyFill="1" applyBorder="1"/>
    <xf numFmtId="2" fontId="0" fillId="10" borderId="1" xfId="0" applyNumberFormat="1" applyFill="1" applyBorder="1"/>
    <xf numFmtId="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14" borderId="1" xfId="0" applyFill="1" applyBorder="1" applyAlignment="1">
      <alignment horizontal="right"/>
    </xf>
    <xf numFmtId="14" fontId="0" fillId="0" borderId="0" xfId="0" applyNumberFormat="1"/>
    <xf numFmtId="0" fontId="2" fillId="10" borderId="1" xfId="1" applyFont="1" applyFill="1" applyBorder="1" applyAlignment="1"/>
    <xf numFmtId="164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6" fontId="0" fillId="0" borderId="1" xfId="0" applyNumberFormat="1" applyFill="1" applyBorder="1"/>
    <xf numFmtId="16" fontId="0" fillId="0" borderId="3" xfId="0" applyNumberFormat="1" applyFill="1" applyBorder="1"/>
    <xf numFmtId="0" fontId="0" fillId="9" borderId="1" xfId="0" applyFill="1" applyBorder="1"/>
    <xf numFmtId="2" fontId="0" fillId="0" borderId="1" xfId="0" applyNumberFormat="1" applyBorder="1"/>
    <xf numFmtId="0" fontId="0" fillId="10" borderId="0" xfId="0" applyFill="1"/>
    <xf numFmtId="2" fontId="0" fillId="9" borderId="1" xfId="0" applyNumberFormat="1" applyFill="1" applyBorder="1"/>
    <xf numFmtId="0" fontId="0" fillId="0" borderId="1" xfId="0" applyFill="1" applyBorder="1"/>
    <xf numFmtId="16" fontId="0" fillId="0" borderId="2" xfId="0" applyNumberFormat="1" applyBorder="1"/>
    <xf numFmtId="164" fontId="0" fillId="13" borderId="2" xfId="0" applyNumberFormat="1" applyFill="1" applyBorder="1" applyAlignment="1">
      <alignment horizontal="right"/>
    </xf>
    <xf numFmtId="164" fontId="0" fillId="8" borderId="2" xfId="0" applyNumberFormat="1" applyFill="1" applyBorder="1" applyAlignment="1">
      <alignment horizontal="right"/>
    </xf>
    <xf numFmtId="0" fontId="0" fillId="0" borderId="2" xfId="0" applyBorder="1"/>
    <xf numFmtId="0" fontId="0" fillId="0" borderId="0" xfId="0" applyFill="1"/>
    <xf numFmtId="0" fontId="0" fillId="0" borderId="0" xfId="0" applyFill="1" applyBorder="1"/>
    <xf numFmtId="164" fontId="0" fillId="0" borderId="0" xfId="0" applyNumberFormat="1" applyFill="1" applyBorder="1"/>
    <xf numFmtId="2" fontId="0" fillId="0" borderId="0" xfId="0" applyNumberFormat="1" applyFill="1" applyBorder="1"/>
    <xf numFmtId="164" fontId="0" fillId="15" borderId="0" xfId="0" applyNumberFormat="1" applyFill="1" applyAlignment="1">
      <alignment horizontal="center"/>
    </xf>
    <xf numFmtId="22" fontId="0" fillId="0" borderId="0" xfId="0" applyNumberFormat="1"/>
    <xf numFmtId="0" fontId="0" fillId="10" borderId="1" xfId="0" applyFill="1" applyBorder="1" applyAlignment="1">
      <alignment horizontal="center"/>
    </xf>
    <xf numFmtId="14" fontId="0" fillId="0" borderId="1" xfId="0" applyNumberFormat="1" applyBorder="1"/>
    <xf numFmtId="0" fontId="0" fillId="11" borderId="0" xfId="0" applyFill="1"/>
    <xf numFmtId="0" fontId="0" fillId="13" borderId="0" xfId="0" applyFill="1"/>
    <xf numFmtId="2" fontId="0" fillId="13" borderId="0" xfId="0" applyNumberFormat="1" applyFill="1"/>
    <xf numFmtId="0" fontId="3" fillId="13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4" fillId="13" borderId="1" xfId="0" applyFont="1" applyFill="1" applyBorder="1" applyAlignment="1">
      <alignment horizontal="center"/>
    </xf>
    <xf numFmtId="0" fontId="0" fillId="15" borderId="0" xfId="0" applyFill="1"/>
    <xf numFmtId="0" fontId="6" fillId="0" borderId="0" xfId="0" applyFont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CC"/>
      <color rgb="FFD2FED9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Sous-Traitance Juillet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Juillet!$A$78:$A$86</c:f>
              <c:strCache>
                <c:ptCount val="9"/>
                <c:pt idx="0">
                  <c:v>l</c:v>
                </c:pt>
                <c:pt idx="1">
                  <c:v>l</c:v>
                </c:pt>
                <c:pt idx="2">
                  <c:v>l</c:v>
                </c:pt>
                <c:pt idx="3">
                  <c:v>l</c:v>
                </c:pt>
                <c:pt idx="4">
                  <c:v>l</c:v>
                </c:pt>
                <c:pt idx="5">
                  <c:v>l</c:v>
                </c:pt>
                <c:pt idx="6">
                  <c:v>l</c:v>
                </c:pt>
                <c:pt idx="7">
                  <c:v>l</c:v>
                </c:pt>
                <c:pt idx="8">
                  <c:v>l</c:v>
                </c:pt>
              </c:strCache>
            </c:strRef>
          </c:cat>
          <c:val>
            <c:numRef>
              <c:f>Juillet!$BD$78:$BD$86</c:f>
              <c:numCache>
                <c:formatCode>0,00</c:formatCode>
                <c:ptCount val="9"/>
                <c:pt idx="0">
                  <c:v>95.936000000000007</c:v>
                </c:pt>
                <c:pt idx="1">
                  <c:v>44.329000000000001</c:v>
                </c:pt>
                <c:pt idx="2">
                  <c:v>28.370999999999999</c:v>
                </c:pt>
                <c:pt idx="3">
                  <c:v>11.103</c:v>
                </c:pt>
                <c:pt idx="4">
                  <c:v>0</c:v>
                </c:pt>
                <c:pt idx="5">
                  <c:v>0.57499999999999996</c:v>
                </c:pt>
                <c:pt idx="6">
                  <c:v>16.38</c:v>
                </c:pt>
                <c:pt idx="7">
                  <c:v>1.794</c:v>
                </c:pt>
                <c:pt idx="8">
                  <c:v>4.4740000000000002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276224</xdr:colOff>
      <xdr:row>6</xdr:row>
      <xdr:rowOff>19050</xdr:rowOff>
    </xdr:from>
    <xdr:to>
      <xdr:col>4</xdr:col>
      <xdr:colOff>571499</xdr:colOff>
      <xdr:row>10</xdr:row>
      <xdr:rowOff>152400</xdr:rowOff>
    </xdr:to>
    <xdr:pic macro="[0]!Macro2">
      <xdr:nvPicPr>
        <xdr:cNvPr id="4" name="Picture 6" descr="http://t2.gstatic.com/images?q=tbn:OMk-uwbFsvOzRM:http://s3.amazonaws.com/pixmac-preview/an-illustration-of-an-envelope-open-with-an-emerging-symbol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4" y="1162050"/>
          <a:ext cx="1343025" cy="895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333384</xdr:colOff>
      <xdr:row>76</xdr:row>
      <xdr:rowOff>128587</xdr:rowOff>
    </xdr:from>
    <xdr:to>
      <xdr:col>64</xdr:col>
      <xdr:colOff>95249</xdr:colOff>
      <xdr:row>94</xdr:row>
      <xdr:rowOff>174625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23"/>
  <sheetViews>
    <sheetView tabSelected="1" workbookViewId="0">
      <selection activeCell="F16" sqref="F16"/>
    </sheetView>
  </sheetViews>
  <sheetFormatPr baseColWidth="10" defaultRowHeight="15" x14ac:dyDescent="0.25"/>
  <cols>
    <col min="1" max="1" width="35" customWidth="1"/>
    <col min="2" max="2" width="13" customWidth="1"/>
    <col min="3" max="3" width="17.140625" bestFit="1" customWidth="1"/>
    <col min="4" max="4" width="15.7109375" bestFit="1" customWidth="1"/>
    <col min="5" max="5" width="19.7109375" customWidth="1"/>
    <col min="6" max="6" width="18.7109375" customWidth="1"/>
  </cols>
  <sheetData>
    <row r="1" spans="1:21" x14ac:dyDescent="0.25">
      <c r="C1" s="77"/>
      <c r="D1" s="68" t="str">
        <f ca="1">TEXT(TODAY(),"mmmm")</f>
        <v>juillet</v>
      </c>
    </row>
    <row r="2" spans="1:21" x14ac:dyDescent="0.25">
      <c r="A2" t="s">
        <v>19</v>
      </c>
    </row>
    <row r="3" spans="1:21" x14ac:dyDescent="0.25">
      <c r="A3" t="s">
        <v>20</v>
      </c>
      <c r="B3" s="69">
        <f ca="1">TODAY()</f>
        <v>41827</v>
      </c>
      <c r="D3" s="67"/>
      <c r="E3" s="67"/>
      <c r="F3" s="67"/>
      <c r="U3" s="77"/>
    </row>
    <row r="5" spans="1:21" x14ac:dyDescent="0.25">
      <c r="A5" s="48" t="s">
        <v>9</v>
      </c>
      <c r="B5">
        <f ca="1">INDEX(INDIRECT($D$1&amp;"!30:30"),1,MATCH($B$3,INDIRECT($D$1&amp;"!10:10"),0))</f>
        <v>15</v>
      </c>
    </row>
    <row r="6" spans="1:21" x14ac:dyDescent="0.25">
      <c r="A6" s="48" t="s">
        <v>10</v>
      </c>
      <c r="B6" s="22">
        <f ca="1">INDEX(INDIRECT($D$1&amp;"!31:31"),1,MATCH($B$3,INDIRECT($D$1&amp;"!10:10"),0))</f>
        <v>3</v>
      </c>
    </row>
    <row r="7" spans="1:21" x14ac:dyDescent="0.25">
      <c r="B7" s="22"/>
    </row>
    <row r="8" spans="1:21" x14ac:dyDescent="0.25">
      <c r="A8" s="26" t="s">
        <v>12</v>
      </c>
      <c r="B8" s="42">
        <f ca="1">ROUND(INDEX(INDIRECT($D$1&amp;"!58:58"),1,MATCH($B$3,INDIRECT($D$1&amp;"!10:10"),0)),2)</f>
        <v>50</v>
      </c>
    </row>
    <row r="9" spans="1:21" x14ac:dyDescent="0.25">
      <c r="A9" s="26" t="s">
        <v>17</v>
      </c>
      <c r="B9" s="42">
        <f ca="1">ROUND(INDEX(INDIRECT($D$1&amp;"!59:59"),1,MATCH($B$3,INDIRECT($D$1&amp;"!10:10"),0)),2)</f>
        <v>1.1100000000000001</v>
      </c>
    </row>
    <row r="10" spans="1:21" x14ac:dyDescent="0.25">
      <c r="A10" s="22"/>
      <c r="B10" s="22"/>
    </row>
    <row r="11" spans="1:21" x14ac:dyDescent="0.25">
      <c r="A11" s="26" t="s">
        <v>18</v>
      </c>
      <c r="B11" s="22">
        <f ca="1">ROUND(INDEX(INDIRECT($D$1&amp;"!61:61"),1,MATCH($B$3,INDIRECT($D$1&amp;"!10:10"),0)),2)</f>
        <v>0.2</v>
      </c>
    </row>
    <row r="12" spans="1:21" x14ac:dyDescent="0.25">
      <c r="B12" s="22"/>
    </row>
    <row r="13" spans="1:21" x14ac:dyDescent="0.25">
      <c r="A13" s="26" t="s">
        <v>16</v>
      </c>
      <c r="B13" s="42">
        <f ca="1">ROUND(INDEX(INDIRECT($D$1&amp;"!71:71"),1,MATCH($B$3,INDIRECT($D$1&amp;"!10:10"),0)),2)</f>
        <v>0.83</v>
      </c>
    </row>
    <row r="14" spans="1:21" x14ac:dyDescent="0.25">
      <c r="A14" s="22"/>
      <c r="B14" s="22"/>
    </row>
    <row r="15" spans="1:21" x14ac:dyDescent="0.25">
      <c r="A15" s="25" t="s">
        <v>13</v>
      </c>
      <c r="B15" s="42">
        <f ca="1">ROUND(INDEX(INDIRECT($D$1&amp;"!74:74"),1,MATCH($B$3,INDIRECT($D$1&amp;"!10:10"),0)),2)</f>
        <v>0.28999999999999998</v>
      </c>
    </row>
    <row r="16" spans="1:21" x14ac:dyDescent="0.25">
      <c r="B16" s="22"/>
    </row>
    <row r="17" spans="1:4" x14ac:dyDescent="0.25">
      <c r="A17" s="25" t="s">
        <v>25</v>
      </c>
      <c r="B17" s="42">
        <f ca="1">ROUND(INDEX(INDIRECT($D$1&amp;"!88:88"),1,MATCH($B$3,INDIRECT($D$1&amp;"!10:10"),0)),2)</f>
        <v>25</v>
      </c>
    </row>
    <row r="18" spans="1:4" x14ac:dyDescent="0.25">
      <c r="A18" s="22"/>
      <c r="B18" s="22"/>
    </row>
    <row r="19" spans="1:4" x14ac:dyDescent="0.25">
      <c r="A19" s="25" t="s">
        <v>26</v>
      </c>
      <c r="B19" s="42">
        <f ca="1">ROUND(INDEX(INDIRECT($D$1&amp;"!92:92"),1,MATCH($B$3,INDIRECT($D$1&amp;"!10:10"),0)),2)</f>
        <v>0.33</v>
      </c>
    </row>
    <row r="20" spans="1:4" x14ac:dyDescent="0.25">
      <c r="A20" s="22"/>
      <c r="B20" s="22"/>
    </row>
    <row r="21" spans="1:4" x14ac:dyDescent="0.25">
      <c r="A21" s="25" t="s">
        <v>22</v>
      </c>
      <c r="B21" s="42">
        <f ca="1">ROUND(INDEX(INDIRECT($D$1&amp;"!90:90"),1,MATCH($B$3,INDIRECT($D$1&amp;"!10:10"),0)),2)</f>
        <v>75</v>
      </c>
      <c r="C21" s="78" t="str">
        <f ca="1">IF(B21&gt;B23,"J","L")</f>
        <v>L</v>
      </c>
    </row>
    <row r="22" spans="1:4" x14ac:dyDescent="0.25">
      <c r="B22" s="22"/>
    </row>
    <row r="23" spans="1:4" x14ac:dyDescent="0.25">
      <c r="A23" s="25" t="s">
        <v>27</v>
      </c>
      <c r="B23" s="72">
        <f>ROUND((Juillet!BE90),2)</f>
        <v>248.83</v>
      </c>
      <c r="D23" s="4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BH92"/>
  <sheetViews>
    <sheetView zoomScale="70" zoomScaleNormal="70" workbookViewId="0">
      <pane xSplit="1" ySplit="10" topLeftCell="B59" activePane="bottomRight" state="frozen"/>
      <selection pane="topRight" activeCell="B1" sqref="B1"/>
      <selection pane="bottomLeft" activeCell="A11" sqref="A11"/>
      <selection pane="bottomRight" activeCell="M80" sqref="M80"/>
    </sheetView>
  </sheetViews>
  <sheetFormatPr baseColWidth="10" defaultRowHeight="15" x14ac:dyDescent="0.25"/>
  <cols>
    <col min="1" max="1" width="34.85546875" style="22" customWidth="1"/>
    <col min="2" max="2" width="5.42578125" style="22" customWidth="1"/>
    <col min="3" max="4" width="7" style="22" customWidth="1"/>
    <col min="5" max="5" width="7.140625" style="22" customWidth="1"/>
    <col min="6" max="6" width="6.28515625" style="22" customWidth="1"/>
    <col min="7" max="7" width="7.28515625" style="22" customWidth="1"/>
    <col min="8" max="8" width="6.42578125" style="22" customWidth="1"/>
    <col min="9" max="9" width="6.85546875" style="22" customWidth="1"/>
    <col min="10" max="10" width="5.42578125" style="22" customWidth="1"/>
    <col min="11" max="11" width="7.7109375" style="22" customWidth="1"/>
    <col min="12" max="12" width="7.42578125" style="22" customWidth="1"/>
    <col min="13" max="13" width="7.28515625" style="22" customWidth="1"/>
    <col min="14" max="14" width="6.42578125" style="22" customWidth="1"/>
    <col min="15" max="15" width="7.7109375" style="22" customWidth="1"/>
    <col min="16" max="16" width="6.42578125" style="22" customWidth="1"/>
    <col min="17" max="17" width="7.7109375" style="22" customWidth="1"/>
    <col min="18" max="18" width="6.42578125" style="22" customWidth="1"/>
    <col min="19" max="19" width="7.5703125" style="22" customWidth="1"/>
    <col min="20" max="20" width="6.42578125" style="22" customWidth="1"/>
    <col min="21" max="21" width="7.28515625" style="22" customWidth="1"/>
    <col min="22" max="22" width="6.42578125" style="22" customWidth="1"/>
    <col min="23" max="23" width="7.7109375" style="22" customWidth="1"/>
    <col min="24" max="24" width="7.42578125" style="22" customWidth="1"/>
    <col min="25" max="25" width="7.7109375" style="22" customWidth="1"/>
    <col min="26" max="26" width="7.85546875" style="22" customWidth="1"/>
    <col min="27" max="27" width="7.42578125" style="22" customWidth="1"/>
    <col min="28" max="28" width="8" style="22" customWidth="1"/>
    <col min="29" max="29" width="6.42578125" style="22" customWidth="1"/>
    <col min="30" max="30" width="7.85546875" style="22" customWidth="1"/>
    <col min="31" max="31" width="7.28515625" style="22" customWidth="1"/>
    <col min="32" max="32" width="7.85546875" style="22" customWidth="1"/>
    <col min="33" max="33" width="7.7109375" style="22" customWidth="1"/>
    <col min="34" max="34" width="7.5703125" style="22" customWidth="1"/>
    <col min="35" max="35" width="7.7109375" style="22" customWidth="1"/>
    <col min="36" max="36" width="8" style="22" customWidth="1"/>
    <col min="37" max="37" width="6.42578125" style="22" customWidth="1"/>
    <col min="38" max="38" width="7.85546875" style="22" customWidth="1"/>
    <col min="39" max="39" width="6.42578125" style="22" customWidth="1"/>
    <col min="40" max="40" width="8.42578125" style="22" customWidth="1"/>
    <col min="41" max="41" width="6.42578125" style="22" customWidth="1"/>
    <col min="42" max="42" width="7.5703125" style="22" customWidth="1"/>
    <col min="43" max="43" width="6.42578125" style="22" customWidth="1"/>
    <col min="44" max="44" width="8.42578125" style="22" customWidth="1"/>
    <col min="45" max="45" width="6.42578125" style="22" customWidth="1"/>
    <col min="46" max="46" width="7.85546875" style="22" customWidth="1"/>
    <col min="47" max="47" width="7.42578125" style="22" customWidth="1"/>
    <col min="48" max="48" width="8" style="22" customWidth="1"/>
    <col min="49" max="49" width="6.42578125" style="22" customWidth="1"/>
    <col min="50" max="50" width="7.7109375" style="22" customWidth="1"/>
    <col min="51" max="51" width="7.42578125" style="22" customWidth="1"/>
    <col min="52" max="52" width="8" style="22" customWidth="1"/>
    <col min="53" max="53" width="5.28515625" style="22" customWidth="1"/>
    <col min="54" max="54" width="8" style="22" customWidth="1"/>
    <col min="55" max="55" width="7.5703125" style="22" customWidth="1"/>
    <col min="56" max="56" width="8.42578125" style="22" customWidth="1"/>
    <col min="57" max="57" width="10" style="22" bestFit="1" customWidth="1"/>
    <col min="58" max="59" width="11.42578125" style="22"/>
    <col min="60" max="60" width="13.85546875" style="22" customWidth="1"/>
    <col min="61" max="16384" width="11.42578125" style="22"/>
  </cols>
  <sheetData>
    <row r="1" spans="1:57" ht="12" customHeight="1" x14ac:dyDescent="0.25">
      <c r="A1" s="13"/>
      <c r="B1" s="38"/>
      <c r="C1" s="8" t="s">
        <v>3</v>
      </c>
      <c r="D1" s="8"/>
      <c r="L1" s="8"/>
      <c r="M1" s="8"/>
      <c r="N1" s="8"/>
      <c r="O1" s="8"/>
      <c r="P1" s="8"/>
      <c r="Q1" s="8"/>
      <c r="R1" s="8"/>
      <c r="S1" s="1"/>
      <c r="T1" s="8"/>
    </row>
    <row r="2" spans="1:57" ht="11.25" customHeight="1" x14ac:dyDescent="0.25">
      <c r="A2" s="2"/>
      <c r="B2" s="9"/>
      <c r="C2" s="8" t="s">
        <v>4</v>
      </c>
      <c r="D2" s="8"/>
      <c r="L2" s="8"/>
      <c r="M2" s="8"/>
      <c r="N2" s="8"/>
      <c r="O2" s="8"/>
      <c r="P2" s="8"/>
      <c r="Q2" s="8"/>
      <c r="R2" s="8"/>
      <c r="S2" s="1"/>
      <c r="T2" s="8"/>
    </row>
    <row r="3" spans="1:57" ht="12" customHeight="1" x14ac:dyDescent="0.25">
      <c r="A3" s="3"/>
      <c r="B3" s="10"/>
      <c r="C3" s="8" t="s">
        <v>0</v>
      </c>
      <c r="D3" s="8"/>
      <c r="K3" s="79" t="s">
        <v>24</v>
      </c>
      <c r="L3" s="79"/>
      <c r="M3" s="79"/>
      <c r="N3" s="79"/>
      <c r="O3" s="79"/>
      <c r="P3" s="79"/>
      <c r="Q3" s="79"/>
      <c r="R3" s="8"/>
      <c r="S3" s="1"/>
      <c r="T3" s="8"/>
    </row>
    <row r="4" spans="1:57" ht="12" customHeight="1" x14ac:dyDescent="0.25">
      <c r="A4" s="4"/>
      <c r="B4" s="11"/>
      <c r="C4" s="8" t="s">
        <v>5</v>
      </c>
      <c r="D4" s="8"/>
      <c r="K4" s="79"/>
      <c r="L4" s="79"/>
      <c r="M4" s="79"/>
      <c r="N4" s="79"/>
      <c r="O4" s="79"/>
      <c r="P4" s="79"/>
      <c r="Q4" s="79"/>
      <c r="R4" s="8"/>
      <c r="S4" s="1"/>
      <c r="T4" s="8"/>
    </row>
    <row r="5" spans="1:57" ht="11.25" customHeight="1" x14ac:dyDescent="0.25">
      <c r="A5" s="5"/>
      <c r="B5" s="20"/>
      <c r="C5" s="8" t="s">
        <v>6</v>
      </c>
      <c r="D5" s="8"/>
      <c r="K5" s="79"/>
      <c r="L5" s="79"/>
      <c r="M5" s="79"/>
      <c r="N5" s="79"/>
      <c r="O5" s="79"/>
      <c r="P5" s="79"/>
      <c r="Q5" s="79"/>
      <c r="R5" s="8"/>
      <c r="S5" s="8"/>
      <c r="T5" s="8"/>
    </row>
    <row r="6" spans="1:57" ht="13.5" customHeight="1" x14ac:dyDescent="0.25">
      <c r="A6" s="6"/>
      <c r="B6" s="12"/>
      <c r="C6" s="8" t="s">
        <v>7</v>
      </c>
      <c r="D6" s="8"/>
      <c r="K6" s="79"/>
      <c r="L6" s="79"/>
      <c r="M6" s="79"/>
      <c r="N6" s="79"/>
      <c r="O6" s="79"/>
      <c r="P6" s="79"/>
      <c r="Q6" s="79"/>
      <c r="R6" s="8"/>
      <c r="S6" s="8"/>
      <c r="T6" s="8"/>
    </row>
    <row r="7" spans="1:57" x14ac:dyDescent="0.25">
      <c r="A7" s="7"/>
      <c r="B7" s="21"/>
      <c r="C7" s="8" t="s">
        <v>8</v>
      </c>
      <c r="D7" s="8"/>
      <c r="K7" s="79"/>
      <c r="L7" s="79"/>
      <c r="M7" s="79"/>
      <c r="N7" s="79"/>
      <c r="O7" s="79"/>
      <c r="P7" s="79"/>
      <c r="Q7" s="79"/>
      <c r="R7" s="8"/>
      <c r="S7" s="1"/>
      <c r="T7" s="8"/>
    </row>
    <row r="8" spans="1:57" x14ac:dyDescent="0.25">
      <c r="A8" s="47"/>
    </row>
    <row r="10" spans="1:57" x14ac:dyDescent="0.25">
      <c r="C10" s="15">
        <v>41821</v>
      </c>
      <c r="D10" s="15"/>
      <c r="E10" s="15">
        <v>41822</v>
      </c>
      <c r="F10" s="15"/>
      <c r="G10" s="15">
        <v>41823</v>
      </c>
      <c r="H10" s="15"/>
      <c r="I10" s="15">
        <v>41824</v>
      </c>
      <c r="J10" s="15"/>
      <c r="K10" s="17">
        <v>41825</v>
      </c>
      <c r="L10" s="17">
        <v>41826</v>
      </c>
      <c r="M10" s="15">
        <v>41827</v>
      </c>
      <c r="N10" s="15"/>
      <c r="O10" s="15">
        <v>41828</v>
      </c>
      <c r="P10" s="15"/>
      <c r="Q10" s="15">
        <v>41829</v>
      </c>
      <c r="R10" s="15"/>
      <c r="S10" s="15">
        <v>41830</v>
      </c>
      <c r="T10" s="15"/>
      <c r="U10" s="15">
        <v>41831</v>
      </c>
      <c r="V10" s="15"/>
      <c r="W10" s="17">
        <v>41832</v>
      </c>
      <c r="X10" s="17">
        <v>41833</v>
      </c>
      <c r="Y10" s="17">
        <v>41834</v>
      </c>
      <c r="Z10" s="15">
        <v>41835</v>
      </c>
      <c r="AA10" s="15"/>
      <c r="AB10" s="15">
        <v>41836</v>
      </c>
      <c r="AC10" s="15"/>
      <c r="AD10" s="15">
        <v>41837</v>
      </c>
      <c r="AE10" s="15"/>
      <c r="AF10" s="15">
        <v>41838</v>
      </c>
      <c r="AG10" s="15"/>
      <c r="AH10" s="17">
        <v>41839</v>
      </c>
      <c r="AI10" s="17">
        <v>41840</v>
      </c>
      <c r="AJ10" s="51">
        <v>41841</v>
      </c>
      <c r="AK10" s="15"/>
      <c r="AL10" s="15">
        <v>41842</v>
      </c>
      <c r="AM10" s="15"/>
      <c r="AN10" s="15">
        <v>41843</v>
      </c>
      <c r="AO10" s="15"/>
      <c r="AP10" s="15">
        <v>41844</v>
      </c>
      <c r="AQ10" s="15"/>
      <c r="AR10" s="15">
        <v>41845</v>
      </c>
      <c r="AS10" s="15"/>
      <c r="AT10" s="17">
        <v>41846</v>
      </c>
      <c r="AU10" s="17">
        <v>41847</v>
      </c>
      <c r="AV10" s="15">
        <v>41848</v>
      </c>
      <c r="AW10" s="15"/>
      <c r="AX10" s="15">
        <v>41849</v>
      </c>
      <c r="AY10" s="15"/>
      <c r="AZ10" s="15">
        <v>41850</v>
      </c>
      <c r="BA10" s="15"/>
      <c r="BB10" s="15">
        <v>41851</v>
      </c>
      <c r="BC10" s="15"/>
      <c r="BD10" s="43" t="s">
        <v>14</v>
      </c>
      <c r="BE10" s="22" t="s">
        <v>15</v>
      </c>
    </row>
    <row r="11" spans="1:57" x14ac:dyDescent="0.25">
      <c r="A11" s="16" t="s">
        <v>31</v>
      </c>
      <c r="B11" s="16"/>
      <c r="C11" s="32">
        <v>1</v>
      </c>
      <c r="D11" s="32"/>
      <c r="E11" s="32">
        <v>1</v>
      </c>
      <c r="F11" s="32"/>
      <c r="G11" s="32">
        <v>1</v>
      </c>
      <c r="H11" s="32"/>
      <c r="I11" s="32">
        <v>1</v>
      </c>
      <c r="J11" s="32"/>
      <c r="K11" s="33"/>
      <c r="L11" s="33"/>
      <c r="M11" s="37" t="s">
        <v>1</v>
      </c>
      <c r="N11" s="37"/>
      <c r="O11" s="37" t="s">
        <v>1</v>
      </c>
      <c r="P11" s="37"/>
      <c r="Q11" s="37" t="s">
        <v>1</v>
      </c>
      <c r="R11" s="37"/>
      <c r="S11" s="37" t="s">
        <v>1</v>
      </c>
      <c r="T11" s="37"/>
      <c r="U11" s="37" t="s">
        <v>1</v>
      </c>
      <c r="V11" s="37"/>
      <c r="W11" s="33"/>
      <c r="X11" s="33"/>
      <c r="Y11" s="33"/>
      <c r="Z11" s="37" t="s">
        <v>1</v>
      </c>
      <c r="AA11" s="37"/>
      <c r="AB11" s="37" t="s">
        <v>1</v>
      </c>
      <c r="AC11" s="37"/>
      <c r="AD11" s="37" t="s">
        <v>1</v>
      </c>
      <c r="AE11" s="37"/>
      <c r="AF11" s="37" t="s">
        <v>1</v>
      </c>
      <c r="AG11" s="37"/>
      <c r="AH11" s="33"/>
      <c r="AI11" s="33"/>
      <c r="AJ11" s="37" t="s">
        <v>1</v>
      </c>
      <c r="AK11" s="37"/>
      <c r="AL11" s="37" t="s">
        <v>1</v>
      </c>
      <c r="AM11" s="37"/>
      <c r="AN11" s="37" t="s">
        <v>1</v>
      </c>
      <c r="AO11" s="37"/>
      <c r="AP11" s="37" t="s">
        <v>1</v>
      </c>
      <c r="AQ11" s="37"/>
      <c r="AR11" s="37" t="s">
        <v>1</v>
      </c>
      <c r="AS11" s="37"/>
      <c r="AT11" s="33"/>
      <c r="AU11" s="33"/>
      <c r="AV11" s="32"/>
      <c r="AW11" s="32"/>
      <c r="AX11" s="37" t="s">
        <v>1</v>
      </c>
      <c r="AY11" s="37"/>
      <c r="AZ11" s="32"/>
      <c r="BA11" s="32"/>
      <c r="BB11" s="32"/>
      <c r="BC11" s="32"/>
    </row>
    <row r="12" spans="1:57" x14ac:dyDescent="0.25">
      <c r="A12" s="16" t="s">
        <v>31</v>
      </c>
      <c r="B12" s="16"/>
      <c r="C12" s="46" t="s">
        <v>23</v>
      </c>
      <c r="D12" s="46"/>
      <c r="E12" s="46" t="s">
        <v>23</v>
      </c>
      <c r="F12" s="46"/>
      <c r="G12" s="46" t="s">
        <v>23</v>
      </c>
      <c r="H12" s="46"/>
      <c r="I12" s="46" t="s">
        <v>23</v>
      </c>
      <c r="J12" s="46"/>
      <c r="K12" s="33"/>
      <c r="L12" s="33"/>
      <c r="M12" s="46" t="s">
        <v>23</v>
      </c>
      <c r="N12" s="46"/>
      <c r="O12" s="46" t="s">
        <v>23</v>
      </c>
      <c r="P12" s="46"/>
      <c r="Q12" s="46" t="s">
        <v>23</v>
      </c>
      <c r="R12" s="46"/>
      <c r="S12" s="46" t="s">
        <v>23</v>
      </c>
      <c r="T12" s="46"/>
      <c r="U12" s="46" t="s">
        <v>23</v>
      </c>
      <c r="V12" s="46"/>
      <c r="W12" s="33"/>
      <c r="X12" s="33"/>
      <c r="Y12" s="33"/>
      <c r="Z12" s="46" t="s">
        <v>23</v>
      </c>
      <c r="AA12" s="46"/>
      <c r="AB12" s="46" t="s">
        <v>23</v>
      </c>
      <c r="AC12" s="46"/>
      <c r="AD12" s="46" t="s">
        <v>23</v>
      </c>
      <c r="AE12" s="46"/>
      <c r="AF12" s="46" t="s">
        <v>23</v>
      </c>
      <c r="AG12" s="46"/>
      <c r="AH12" s="33"/>
      <c r="AI12" s="33"/>
      <c r="AJ12" s="46" t="s">
        <v>23</v>
      </c>
      <c r="AK12" s="46"/>
      <c r="AL12" s="46" t="s">
        <v>23</v>
      </c>
      <c r="AM12" s="46"/>
      <c r="AN12" s="46" t="s">
        <v>23</v>
      </c>
      <c r="AO12" s="46"/>
      <c r="AP12" s="46" t="s">
        <v>23</v>
      </c>
      <c r="AQ12" s="46"/>
      <c r="AR12" s="46" t="s">
        <v>23</v>
      </c>
      <c r="AS12" s="46"/>
      <c r="AT12" s="33"/>
      <c r="AU12" s="33"/>
      <c r="AV12" s="46" t="s">
        <v>23</v>
      </c>
      <c r="AW12" s="46"/>
      <c r="AX12" s="46" t="s">
        <v>23</v>
      </c>
      <c r="AY12" s="46"/>
      <c r="AZ12" s="46" t="s">
        <v>23</v>
      </c>
      <c r="BA12" s="46"/>
      <c r="BB12" s="46" t="s">
        <v>23</v>
      </c>
      <c r="BC12" s="46"/>
    </row>
    <row r="13" spans="1:57" x14ac:dyDescent="0.25">
      <c r="A13" s="16" t="s">
        <v>31</v>
      </c>
      <c r="B13" s="16"/>
      <c r="C13" s="37" t="s">
        <v>1</v>
      </c>
      <c r="D13" s="37"/>
      <c r="E13" s="37" t="s">
        <v>1</v>
      </c>
      <c r="F13" s="37"/>
      <c r="G13" s="37" t="s">
        <v>1</v>
      </c>
      <c r="H13" s="37"/>
      <c r="I13" s="37" t="s">
        <v>1</v>
      </c>
      <c r="J13" s="37"/>
      <c r="K13" s="33"/>
      <c r="L13" s="33"/>
      <c r="M13" s="32">
        <v>1</v>
      </c>
      <c r="N13" s="32"/>
      <c r="O13" s="32"/>
      <c r="P13" s="32"/>
      <c r="Q13" s="32"/>
      <c r="R13" s="32"/>
      <c r="S13" s="32"/>
      <c r="T13" s="32"/>
      <c r="U13" s="32"/>
      <c r="V13" s="32"/>
      <c r="W13" s="33"/>
      <c r="X13" s="33"/>
      <c r="Y13" s="33"/>
      <c r="Z13" s="32"/>
      <c r="AA13" s="32"/>
      <c r="AB13" s="32"/>
      <c r="AC13" s="32"/>
      <c r="AD13" s="32"/>
      <c r="AE13" s="32"/>
      <c r="AF13" s="32"/>
      <c r="AG13" s="32"/>
      <c r="AH13" s="33"/>
      <c r="AI13" s="33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3"/>
      <c r="AU13" s="33"/>
      <c r="AV13" s="32"/>
      <c r="AW13" s="32"/>
      <c r="AX13" s="32"/>
      <c r="AY13" s="32"/>
      <c r="AZ13" s="32"/>
      <c r="BA13" s="32"/>
      <c r="BB13" s="32"/>
      <c r="BC13" s="32"/>
    </row>
    <row r="14" spans="1:57" x14ac:dyDescent="0.25">
      <c r="A14" s="16" t="s">
        <v>31</v>
      </c>
      <c r="B14" s="16"/>
      <c r="C14" s="32">
        <v>1</v>
      </c>
      <c r="D14" s="32"/>
      <c r="E14" s="32">
        <v>1</v>
      </c>
      <c r="F14" s="32"/>
      <c r="G14" s="32">
        <v>1</v>
      </c>
      <c r="H14" s="32"/>
      <c r="I14" s="32">
        <v>1</v>
      </c>
      <c r="J14" s="32"/>
      <c r="K14" s="33"/>
      <c r="L14" s="33"/>
      <c r="M14" s="32">
        <v>1</v>
      </c>
      <c r="N14" s="32"/>
      <c r="O14" s="32"/>
      <c r="P14" s="32"/>
      <c r="Q14" s="32"/>
      <c r="R14" s="32"/>
      <c r="S14" s="32"/>
      <c r="T14" s="32"/>
      <c r="U14" s="32"/>
      <c r="V14" s="32"/>
      <c r="W14" s="33"/>
      <c r="X14" s="33"/>
      <c r="Y14" s="33"/>
      <c r="Z14" s="32"/>
      <c r="AA14" s="32"/>
      <c r="AB14" s="32"/>
      <c r="AC14" s="32"/>
      <c r="AD14" s="32"/>
      <c r="AE14" s="32"/>
      <c r="AF14" s="32"/>
      <c r="AG14" s="32"/>
      <c r="AH14" s="33"/>
      <c r="AI14" s="33"/>
      <c r="AJ14" s="37" t="s">
        <v>1</v>
      </c>
      <c r="AK14" s="37"/>
      <c r="AL14" s="37" t="s">
        <v>1</v>
      </c>
      <c r="AM14" s="37"/>
      <c r="AN14" s="37" t="s">
        <v>1</v>
      </c>
      <c r="AO14" s="37"/>
      <c r="AP14" s="37" t="s">
        <v>1</v>
      </c>
      <c r="AQ14" s="37"/>
      <c r="AR14" s="37" t="s">
        <v>1</v>
      </c>
      <c r="AS14" s="37"/>
      <c r="AT14" s="33"/>
      <c r="AU14" s="33"/>
      <c r="AV14" s="37" t="s">
        <v>1</v>
      </c>
      <c r="AW14" s="37"/>
      <c r="AX14" s="37" t="s">
        <v>1</v>
      </c>
      <c r="AY14" s="37"/>
      <c r="AZ14" s="37" t="s">
        <v>1</v>
      </c>
      <c r="BA14" s="37"/>
      <c r="BB14" s="37" t="s">
        <v>1</v>
      </c>
      <c r="BC14" s="37"/>
    </row>
    <row r="15" spans="1:57" x14ac:dyDescent="0.25">
      <c r="A15" s="16" t="s">
        <v>31</v>
      </c>
      <c r="B15" s="16"/>
      <c r="C15" s="32">
        <v>1</v>
      </c>
      <c r="D15" s="32"/>
      <c r="E15" s="32">
        <v>1</v>
      </c>
      <c r="F15" s="32"/>
      <c r="G15" s="32">
        <v>1</v>
      </c>
      <c r="H15" s="32"/>
      <c r="I15" s="32">
        <v>1</v>
      </c>
      <c r="J15" s="32"/>
      <c r="K15" s="33"/>
      <c r="L15" s="33"/>
      <c r="M15" s="32">
        <v>1</v>
      </c>
      <c r="N15" s="32"/>
      <c r="O15" s="32"/>
      <c r="P15" s="32"/>
      <c r="Q15" s="32"/>
      <c r="R15" s="32"/>
      <c r="S15" s="32"/>
      <c r="T15" s="32"/>
      <c r="U15" s="32"/>
      <c r="V15" s="32"/>
      <c r="W15" s="33"/>
      <c r="X15" s="33"/>
      <c r="Y15" s="33"/>
      <c r="Z15" s="32"/>
      <c r="AA15" s="32"/>
      <c r="AB15" s="32"/>
      <c r="AC15" s="32"/>
      <c r="AD15" s="32"/>
      <c r="AE15" s="32"/>
      <c r="AF15" s="32"/>
      <c r="AG15" s="32"/>
      <c r="AH15" s="33"/>
      <c r="AI15" s="33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3"/>
      <c r="AU15" s="33"/>
      <c r="AV15" s="37" t="s">
        <v>1</v>
      </c>
      <c r="AW15" s="37"/>
      <c r="AX15" s="37" t="s">
        <v>1</v>
      </c>
      <c r="AY15" s="37"/>
      <c r="AZ15" s="37" t="s">
        <v>1</v>
      </c>
      <c r="BA15" s="37"/>
      <c r="BB15" s="37" t="s">
        <v>1</v>
      </c>
      <c r="BC15" s="37"/>
    </row>
    <row r="16" spans="1:57" x14ac:dyDescent="0.25">
      <c r="A16" s="16" t="s">
        <v>31</v>
      </c>
      <c r="B16" s="16"/>
      <c r="C16" s="32">
        <v>1</v>
      </c>
      <c r="D16" s="32"/>
      <c r="E16" s="32">
        <v>1</v>
      </c>
      <c r="F16" s="32"/>
      <c r="G16" s="32">
        <v>1</v>
      </c>
      <c r="H16" s="32"/>
      <c r="I16" s="32">
        <v>1</v>
      </c>
      <c r="J16" s="32"/>
      <c r="K16" s="33"/>
      <c r="L16" s="33"/>
      <c r="M16" s="32">
        <v>1</v>
      </c>
      <c r="N16" s="32"/>
      <c r="O16" s="32"/>
      <c r="P16" s="32"/>
      <c r="Q16" s="32"/>
      <c r="R16" s="32"/>
      <c r="S16" s="32"/>
      <c r="T16" s="32"/>
      <c r="U16" s="32"/>
      <c r="V16" s="32"/>
      <c r="W16" s="33"/>
      <c r="X16" s="33"/>
      <c r="Y16" s="33"/>
      <c r="Z16" s="32"/>
      <c r="AA16" s="32"/>
      <c r="AB16" s="32"/>
      <c r="AC16" s="32"/>
      <c r="AD16" s="32"/>
      <c r="AE16" s="32"/>
      <c r="AF16" s="32"/>
      <c r="AG16" s="32"/>
      <c r="AH16" s="33"/>
      <c r="AI16" s="33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3"/>
      <c r="AU16" s="33"/>
      <c r="AV16" s="37" t="s">
        <v>1</v>
      </c>
      <c r="AW16" s="37"/>
      <c r="AX16" s="37" t="s">
        <v>1</v>
      </c>
      <c r="AY16" s="37"/>
      <c r="AZ16" s="37" t="s">
        <v>1</v>
      </c>
      <c r="BA16" s="37"/>
      <c r="BB16" s="37" t="s">
        <v>1</v>
      </c>
      <c r="BC16" s="37"/>
    </row>
    <row r="17" spans="1:60" x14ac:dyDescent="0.25">
      <c r="A17" s="16" t="s">
        <v>31</v>
      </c>
      <c r="B17" s="16"/>
      <c r="C17" s="32">
        <v>1</v>
      </c>
      <c r="D17" s="32"/>
      <c r="E17" s="32">
        <v>1</v>
      </c>
      <c r="F17" s="32"/>
      <c r="G17" s="32">
        <v>1</v>
      </c>
      <c r="H17" s="32"/>
      <c r="I17" s="32">
        <v>1</v>
      </c>
      <c r="J17" s="32"/>
      <c r="K17" s="33"/>
      <c r="L17" s="33"/>
      <c r="M17" s="32">
        <v>1</v>
      </c>
      <c r="N17" s="32"/>
      <c r="O17" s="32"/>
      <c r="P17" s="32"/>
      <c r="Q17" s="32"/>
      <c r="R17" s="32"/>
      <c r="S17" s="32"/>
      <c r="T17" s="32"/>
      <c r="U17" s="32"/>
      <c r="V17" s="32"/>
      <c r="W17" s="33"/>
      <c r="X17" s="33"/>
      <c r="Y17" s="33"/>
      <c r="Z17" s="32"/>
      <c r="AA17" s="32"/>
      <c r="AB17" s="32"/>
      <c r="AC17" s="32"/>
      <c r="AD17" s="32"/>
      <c r="AE17" s="32"/>
      <c r="AF17" s="32"/>
      <c r="AG17" s="32"/>
      <c r="AH17" s="33"/>
      <c r="AI17" s="33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3"/>
      <c r="AU17" s="33"/>
      <c r="AV17" s="32"/>
      <c r="AW17" s="32"/>
      <c r="AX17" s="32"/>
      <c r="AY17" s="32"/>
      <c r="AZ17" s="32"/>
      <c r="BA17" s="32"/>
      <c r="BB17" s="32"/>
      <c r="BC17" s="32"/>
    </row>
    <row r="18" spans="1:60" x14ac:dyDescent="0.25">
      <c r="A18" s="16" t="s">
        <v>31</v>
      </c>
      <c r="B18" s="16"/>
      <c r="C18" s="37" t="s">
        <v>1</v>
      </c>
      <c r="D18" s="37"/>
      <c r="E18" s="37" t="s">
        <v>1</v>
      </c>
      <c r="F18" s="37"/>
      <c r="G18" s="37" t="s">
        <v>1</v>
      </c>
      <c r="H18" s="37"/>
      <c r="I18" s="37" t="s">
        <v>1</v>
      </c>
      <c r="J18" s="37"/>
      <c r="K18" s="33"/>
      <c r="L18" s="33"/>
      <c r="M18" s="37" t="s">
        <v>1</v>
      </c>
      <c r="N18" s="37"/>
      <c r="O18" s="37" t="s">
        <v>1</v>
      </c>
      <c r="P18" s="37"/>
      <c r="Q18" s="37" t="s">
        <v>1</v>
      </c>
      <c r="R18" s="37"/>
      <c r="S18" s="37" t="s">
        <v>1</v>
      </c>
      <c r="T18" s="37"/>
      <c r="U18" s="37" t="s">
        <v>1</v>
      </c>
      <c r="V18" s="37"/>
      <c r="W18" s="33"/>
      <c r="X18" s="33"/>
      <c r="Y18" s="33"/>
      <c r="Z18" s="37" t="s">
        <v>1</v>
      </c>
      <c r="AA18" s="37"/>
      <c r="AB18" s="37" t="s">
        <v>1</v>
      </c>
      <c r="AC18" s="37"/>
      <c r="AD18" s="37" t="s">
        <v>1</v>
      </c>
      <c r="AE18" s="37"/>
      <c r="AF18" s="37" t="s">
        <v>1</v>
      </c>
      <c r="AG18" s="37"/>
      <c r="AH18" s="33"/>
      <c r="AI18" s="33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3"/>
      <c r="AU18" s="33"/>
      <c r="AV18" s="32"/>
      <c r="AW18" s="32"/>
      <c r="AX18" s="32"/>
      <c r="AY18" s="32"/>
      <c r="AZ18" s="32"/>
      <c r="BA18" s="32"/>
      <c r="BB18" s="32"/>
      <c r="BC18" s="32"/>
    </row>
    <row r="19" spans="1:60" x14ac:dyDescent="0.25">
      <c r="A19" s="16" t="s">
        <v>31</v>
      </c>
      <c r="B19" s="14"/>
      <c r="C19" s="34">
        <v>1</v>
      </c>
      <c r="D19" s="34"/>
      <c r="E19" s="34">
        <v>1</v>
      </c>
      <c r="F19" s="34"/>
      <c r="G19" s="34">
        <v>1</v>
      </c>
      <c r="H19" s="34"/>
      <c r="I19" s="34">
        <v>1</v>
      </c>
      <c r="J19" s="34"/>
      <c r="K19" s="33"/>
      <c r="L19" s="33"/>
      <c r="M19" s="34">
        <v>1</v>
      </c>
      <c r="N19" s="34"/>
      <c r="O19" s="34"/>
      <c r="P19" s="34"/>
      <c r="Q19" s="34"/>
      <c r="R19" s="34"/>
      <c r="S19" s="34"/>
      <c r="T19" s="34"/>
      <c r="U19" s="34"/>
      <c r="V19" s="34"/>
      <c r="W19" s="33"/>
      <c r="X19" s="33"/>
      <c r="Y19" s="33"/>
      <c r="Z19" s="34"/>
      <c r="AA19" s="34"/>
      <c r="AB19" s="34"/>
      <c r="AC19" s="34"/>
      <c r="AD19" s="34"/>
      <c r="AE19" s="34"/>
      <c r="AF19" s="34"/>
      <c r="AG19" s="34"/>
      <c r="AH19" s="33"/>
      <c r="AI19" s="33"/>
      <c r="AJ19" s="50"/>
      <c r="AK19" s="50"/>
      <c r="AL19" s="34"/>
      <c r="AM19" s="34"/>
      <c r="AN19" s="34"/>
      <c r="AO19" s="34"/>
      <c r="AP19" s="34"/>
      <c r="AQ19" s="34"/>
      <c r="AR19" s="34"/>
      <c r="AS19" s="34"/>
      <c r="AT19" s="33"/>
      <c r="AU19" s="33"/>
      <c r="AV19" s="34"/>
      <c r="AW19" s="34"/>
      <c r="AX19" s="34"/>
      <c r="AY19" s="34"/>
      <c r="AZ19" s="34"/>
      <c r="BA19" s="34"/>
      <c r="BB19" s="34"/>
      <c r="BC19" s="34"/>
    </row>
    <row r="20" spans="1:60" x14ac:dyDescent="0.25">
      <c r="A20" s="16" t="s">
        <v>31</v>
      </c>
      <c r="B20" s="14"/>
      <c r="C20" s="50">
        <v>1</v>
      </c>
      <c r="D20" s="50"/>
      <c r="E20" s="50">
        <v>1</v>
      </c>
      <c r="F20" s="34"/>
      <c r="G20" s="34">
        <v>1</v>
      </c>
      <c r="H20" s="34"/>
      <c r="I20" s="34">
        <v>1</v>
      </c>
      <c r="J20" s="34"/>
      <c r="K20" s="33"/>
      <c r="L20" s="33"/>
      <c r="M20" s="34">
        <v>1</v>
      </c>
      <c r="N20" s="34"/>
      <c r="O20" s="34"/>
      <c r="P20" s="34"/>
      <c r="Q20" s="34"/>
      <c r="R20" s="34"/>
      <c r="S20" s="50"/>
      <c r="T20" s="50"/>
      <c r="U20" s="50"/>
      <c r="V20" s="34"/>
      <c r="W20" s="33"/>
      <c r="X20" s="33"/>
      <c r="Y20" s="33"/>
      <c r="Z20" s="37" t="s">
        <v>1</v>
      </c>
      <c r="AA20" s="37"/>
      <c r="AB20" s="37" t="s">
        <v>1</v>
      </c>
      <c r="AC20" s="37"/>
      <c r="AD20" s="37" t="s">
        <v>1</v>
      </c>
      <c r="AE20" s="37"/>
      <c r="AF20" s="37" t="s">
        <v>1</v>
      </c>
      <c r="AG20" s="37"/>
      <c r="AH20" s="33"/>
      <c r="AI20" s="33"/>
      <c r="AJ20" s="37" t="s">
        <v>1</v>
      </c>
      <c r="AK20" s="37"/>
      <c r="AL20" s="37" t="s">
        <v>1</v>
      </c>
      <c r="AM20" s="37"/>
      <c r="AN20" s="37" t="s">
        <v>1</v>
      </c>
      <c r="AO20" s="37"/>
      <c r="AP20" s="37" t="s">
        <v>1</v>
      </c>
      <c r="AQ20" s="37"/>
      <c r="AR20" s="37" t="s">
        <v>1</v>
      </c>
      <c r="AS20" s="37"/>
      <c r="AT20" s="33"/>
      <c r="AU20" s="33"/>
      <c r="AV20" s="37" t="s">
        <v>1</v>
      </c>
      <c r="AW20" s="37"/>
      <c r="AX20" s="37" t="s">
        <v>1</v>
      </c>
      <c r="AY20" s="37"/>
      <c r="AZ20" s="37" t="s">
        <v>1</v>
      </c>
      <c r="BA20" s="37"/>
      <c r="BB20" s="37" t="s">
        <v>1</v>
      </c>
      <c r="BC20" s="37"/>
    </row>
    <row r="21" spans="1:60" x14ac:dyDescent="0.25">
      <c r="A21" s="16" t="s">
        <v>31</v>
      </c>
      <c r="B21" s="14"/>
      <c r="C21" s="50">
        <v>1</v>
      </c>
      <c r="D21" s="50"/>
      <c r="E21" s="50">
        <v>1</v>
      </c>
      <c r="F21" s="34"/>
      <c r="G21" s="34">
        <v>1</v>
      </c>
      <c r="H21" s="34"/>
      <c r="I21" s="34">
        <v>1</v>
      </c>
      <c r="J21" s="34"/>
      <c r="K21" s="33"/>
      <c r="L21" s="33"/>
      <c r="M21" s="34">
        <v>1</v>
      </c>
      <c r="N21" s="34"/>
      <c r="O21" s="34"/>
      <c r="P21" s="34"/>
      <c r="Q21" s="34"/>
      <c r="R21" s="34"/>
      <c r="S21" s="50"/>
      <c r="T21" s="50"/>
      <c r="U21" s="50"/>
      <c r="V21" s="34"/>
      <c r="W21" s="33"/>
      <c r="X21" s="33"/>
      <c r="Y21" s="33"/>
      <c r="Z21" s="50"/>
      <c r="AA21" s="34"/>
      <c r="AB21" s="34"/>
      <c r="AC21" s="34"/>
      <c r="AD21" s="34"/>
      <c r="AE21" s="34"/>
      <c r="AF21" s="34"/>
      <c r="AG21" s="34"/>
      <c r="AH21" s="33"/>
      <c r="AI21" s="33"/>
      <c r="AJ21" s="50"/>
      <c r="AK21" s="50"/>
      <c r="AL21" s="34"/>
      <c r="AM21" s="34"/>
      <c r="AN21" s="34"/>
      <c r="AO21" s="34"/>
      <c r="AP21" s="34"/>
      <c r="AQ21" s="34"/>
      <c r="AR21" s="34"/>
      <c r="AS21" s="34"/>
      <c r="AT21" s="33"/>
      <c r="AU21" s="33"/>
      <c r="AV21" s="37" t="s">
        <v>1</v>
      </c>
      <c r="AW21" s="37"/>
      <c r="AX21" s="37" t="s">
        <v>1</v>
      </c>
      <c r="AY21" s="37"/>
      <c r="AZ21" s="37" t="s">
        <v>1</v>
      </c>
      <c r="BA21" s="37"/>
      <c r="BB21" s="37" t="s">
        <v>1</v>
      </c>
      <c r="BC21" s="37"/>
    </row>
    <row r="22" spans="1:60" x14ac:dyDescent="0.25">
      <c r="A22" s="16" t="s">
        <v>31</v>
      </c>
      <c r="B22" s="14"/>
      <c r="C22" s="34">
        <v>1</v>
      </c>
      <c r="D22" s="34"/>
      <c r="E22" s="34">
        <v>1</v>
      </c>
      <c r="F22" s="34"/>
      <c r="G22" s="34">
        <v>1</v>
      </c>
      <c r="H22" s="34"/>
      <c r="I22" s="34">
        <v>1</v>
      </c>
      <c r="J22" s="34"/>
      <c r="K22" s="33"/>
      <c r="L22" s="33"/>
      <c r="M22" s="34">
        <v>1</v>
      </c>
      <c r="N22" s="34"/>
      <c r="O22" s="34"/>
      <c r="P22" s="34"/>
      <c r="Q22" s="34"/>
      <c r="R22" s="34"/>
      <c r="S22" s="50"/>
      <c r="T22" s="50"/>
      <c r="U22" s="50"/>
      <c r="V22" s="34"/>
      <c r="W22" s="33"/>
      <c r="X22" s="33"/>
      <c r="Y22" s="33"/>
      <c r="Z22" s="34"/>
      <c r="AA22" s="34"/>
      <c r="AB22" s="34"/>
      <c r="AC22" s="34"/>
      <c r="AD22" s="34"/>
      <c r="AE22" s="34"/>
      <c r="AF22" s="34"/>
      <c r="AG22" s="34"/>
      <c r="AH22" s="33"/>
      <c r="AI22" s="33"/>
      <c r="AJ22" s="50"/>
      <c r="AK22" s="50"/>
      <c r="AL22" s="34"/>
      <c r="AM22" s="34"/>
      <c r="AN22" s="34"/>
      <c r="AO22" s="34"/>
      <c r="AP22" s="34"/>
      <c r="AQ22" s="34"/>
      <c r="AR22" s="34"/>
      <c r="AS22" s="34"/>
      <c r="AT22" s="33"/>
      <c r="AU22" s="33"/>
      <c r="AV22" s="34"/>
      <c r="AW22" s="34"/>
      <c r="AX22" s="34"/>
      <c r="AY22" s="34"/>
      <c r="AZ22" s="34"/>
      <c r="BA22" s="34"/>
      <c r="BB22" s="34"/>
      <c r="BC22" s="34"/>
    </row>
    <row r="23" spans="1:60" x14ac:dyDescent="0.25">
      <c r="A23" s="16" t="s">
        <v>31</v>
      </c>
      <c r="B23" s="16"/>
      <c r="C23" s="32">
        <v>1</v>
      </c>
      <c r="D23" s="32"/>
      <c r="E23" s="32">
        <v>1</v>
      </c>
      <c r="F23" s="32"/>
      <c r="G23" s="32">
        <v>1</v>
      </c>
      <c r="H23" s="32"/>
      <c r="I23" s="32">
        <v>1</v>
      </c>
      <c r="J23" s="32"/>
      <c r="K23" s="33"/>
      <c r="L23" s="33"/>
      <c r="M23" s="32">
        <v>1</v>
      </c>
      <c r="N23" s="32"/>
      <c r="O23" s="32"/>
      <c r="P23" s="32"/>
      <c r="Q23" s="32"/>
      <c r="R23" s="32"/>
      <c r="S23" s="32"/>
      <c r="T23" s="32"/>
      <c r="U23" s="32"/>
      <c r="V23" s="32"/>
      <c r="W23" s="33"/>
      <c r="X23" s="33"/>
      <c r="Y23" s="33"/>
      <c r="Z23" s="37" t="s">
        <v>1</v>
      </c>
      <c r="AA23" s="37"/>
      <c r="AB23" s="37" t="s">
        <v>1</v>
      </c>
      <c r="AC23" s="37"/>
      <c r="AD23" s="37" t="s">
        <v>1</v>
      </c>
      <c r="AE23" s="37"/>
      <c r="AF23" s="37" t="s">
        <v>1</v>
      </c>
      <c r="AG23" s="37"/>
      <c r="AH23" s="33"/>
      <c r="AI23" s="33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3"/>
      <c r="AU23" s="33"/>
      <c r="AV23" s="32"/>
      <c r="AW23" s="32"/>
      <c r="AX23" s="32"/>
      <c r="AY23" s="32"/>
      <c r="AZ23" s="32"/>
      <c r="BA23" s="32"/>
      <c r="BB23" s="32"/>
      <c r="BC23" s="32"/>
    </row>
    <row r="24" spans="1:60" x14ac:dyDescent="0.25">
      <c r="A24" s="16" t="s">
        <v>31</v>
      </c>
      <c r="B24" s="16"/>
      <c r="C24" s="32">
        <v>1</v>
      </c>
      <c r="D24" s="32"/>
      <c r="E24" s="32">
        <v>1</v>
      </c>
      <c r="F24" s="32"/>
      <c r="G24" s="32">
        <v>1</v>
      </c>
      <c r="H24" s="32"/>
      <c r="I24" s="32">
        <v>1</v>
      </c>
      <c r="J24" s="32"/>
      <c r="K24" s="33"/>
      <c r="L24" s="33"/>
      <c r="M24" s="32">
        <v>1</v>
      </c>
      <c r="N24" s="32"/>
      <c r="O24" s="32"/>
      <c r="P24" s="32"/>
      <c r="Q24" s="32"/>
      <c r="R24" s="32"/>
      <c r="S24" s="32"/>
      <c r="T24" s="32"/>
      <c r="U24" s="32"/>
      <c r="V24" s="32"/>
      <c r="W24" s="33"/>
      <c r="X24" s="33"/>
      <c r="Y24" s="33"/>
      <c r="Z24" s="32"/>
      <c r="AA24" s="32"/>
      <c r="AB24" s="32"/>
      <c r="AC24" s="32"/>
      <c r="AD24" s="32"/>
      <c r="AE24" s="32"/>
      <c r="AF24" s="32"/>
      <c r="AG24" s="32"/>
      <c r="AH24" s="33"/>
      <c r="AI24" s="33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3"/>
      <c r="AU24" s="33"/>
      <c r="AV24" s="32"/>
      <c r="AW24" s="32"/>
      <c r="AX24" s="32"/>
      <c r="AY24" s="32"/>
      <c r="AZ24" s="32"/>
      <c r="BA24" s="32"/>
      <c r="BB24" s="32"/>
      <c r="BC24" s="32"/>
    </row>
    <row r="25" spans="1:60" x14ac:dyDescent="0.25">
      <c r="A25" s="16" t="s">
        <v>31</v>
      </c>
      <c r="B25" s="16"/>
      <c r="C25" s="32">
        <v>1</v>
      </c>
      <c r="D25" s="32"/>
      <c r="E25" s="32">
        <v>1</v>
      </c>
      <c r="F25" s="32"/>
      <c r="G25" s="32">
        <v>1</v>
      </c>
      <c r="H25" s="32"/>
      <c r="I25" s="32">
        <v>1</v>
      </c>
      <c r="J25" s="32"/>
      <c r="K25" s="33"/>
      <c r="L25" s="33"/>
      <c r="M25" s="32">
        <v>1</v>
      </c>
      <c r="N25" s="32"/>
      <c r="O25" s="32"/>
      <c r="P25" s="32"/>
      <c r="Q25" s="32"/>
      <c r="R25" s="32"/>
      <c r="S25" s="32"/>
      <c r="T25" s="32"/>
      <c r="U25" s="32"/>
      <c r="V25" s="32"/>
      <c r="W25" s="33"/>
      <c r="X25" s="33"/>
      <c r="Y25" s="33"/>
      <c r="Z25" s="37" t="s">
        <v>1</v>
      </c>
      <c r="AA25" s="37"/>
      <c r="AB25" s="37" t="s">
        <v>1</v>
      </c>
      <c r="AC25" s="37"/>
      <c r="AD25" s="37" t="s">
        <v>1</v>
      </c>
      <c r="AE25" s="37"/>
      <c r="AF25" s="37" t="s">
        <v>1</v>
      </c>
      <c r="AG25" s="37"/>
      <c r="AH25" s="33"/>
      <c r="AI25" s="33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3"/>
      <c r="AU25" s="33"/>
      <c r="AV25" s="32"/>
      <c r="AW25" s="32"/>
      <c r="AX25" s="32"/>
      <c r="AY25" s="32"/>
      <c r="AZ25" s="32"/>
      <c r="BA25" s="32"/>
      <c r="BB25" s="32"/>
      <c r="BC25" s="32"/>
    </row>
    <row r="26" spans="1:60" x14ac:dyDescent="0.25">
      <c r="A26" s="16" t="s">
        <v>31</v>
      </c>
      <c r="B26" s="16"/>
      <c r="C26" s="46" t="s">
        <v>23</v>
      </c>
      <c r="D26" s="46"/>
      <c r="E26" s="46" t="s">
        <v>23</v>
      </c>
      <c r="F26" s="46"/>
      <c r="G26" s="46" t="s">
        <v>23</v>
      </c>
      <c r="H26" s="46"/>
      <c r="I26" s="46" t="s">
        <v>23</v>
      </c>
      <c r="J26" s="46"/>
      <c r="K26" s="33"/>
      <c r="L26" s="33"/>
      <c r="M26" s="32">
        <v>1</v>
      </c>
      <c r="N26" s="32"/>
      <c r="O26" s="32"/>
      <c r="P26" s="32"/>
      <c r="Q26" s="32"/>
      <c r="R26" s="32"/>
      <c r="S26" s="32"/>
      <c r="T26" s="32"/>
      <c r="U26" s="32"/>
      <c r="V26" s="32"/>
      <c r="W26" s="33"/>
      <c r="X26" s="33"/>
      <c r="Y26" s="33"/>
      <c r="Z26" s="32"/>
      <c r="AA26" s="32"/>
      <c r="AB26" s="32"/>
      <c r="AC26" s="32"/>
      <c r="AD26" s="32"/>
      <c r="AE26" s="32"/>
      <c r="AF26" s="32"/>
      <c r="AG26" s="32"/>
      <c r="AH26" s="33"/>
      <c r="AI26" s="33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3"/>
      <c r="AU26" s="33"/>
      <c r="AV26" s="37" t="s">
        <v>1</v>
      </c>
      <c r="AW26" s="37"/>
      <c r="AX26" s="37" t="s">
        <v>1</v>
      </c>
      <c r="AY26" s="37"/>
      <c r="AZ26" s="37" t="s">
        <v>1</v>
      </c>
      <c r="BA26" s="37"/>
      <c r="BB26" s="37" t="s">
        <v>1</v>
      </c>
      <c r="BC26" s="37"/>
    </row>
    <row r="27" spans="1:60" x14ac:dyDescent="0.25">
      <c r="A27" s="16" t="s">
        <v>31</v>
      </c>
      <c r="B27" s="16"/>
      <c r="C27" s="32">
        <v>1</v>
      </c>
      <c r="D27" s="32"/>
      <c r="E27" s="32">
        <v>1</v>
      </c>
      <c r="F27" s="32"/>
      <c r="G27" s="32">
        <v>1</v>
      </c>
      <c r="H27" s="32"/>
      <c r="I27" s="32">
        <v>1</v>
      </c>
      <c r="J27" s="32"/>
      <c r="K27" s="33"/>
      <c r="L27" s="33"/>
      <c r="M27" s="32">
        <v>1</v>
      </c>
      <c r="N27" s="32"/>
      <c r="O27" s="32"/>
      <c r="P27" s="32"/>
      <c r="Q27" s="32"/>
      <c r="R27" s="32"/>
      <c r="S27" s="32"/>
      <c r="T27" s="32"/>
      <c r="U27" s="32"/>
      <c r="V27" s="32"/>
      <c r="W27" s="33"/>
      <c r="X27" s="33"/>
      <c r="Y27" s="33"/>
      <c r="Z27" s="32"/>
      <c r="AA27" s="32"/>
      <c r="AB27" s="32"/>
      <c r="AC27" s="32"/>
      <c r="AD27" s="32"/>
      <c r="AE27" s="32"/>
      <c r="AF27" s="32"/>
      <c r="AG27" s="32"/>
      <c r="AH27" s="33"/>
      <c r="AI27" s="33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3"/>
      <c r="AU27" s="33"/>
      <c r="AV27" s="32"/>
      <c r="AW27" s="32"/>
      <c r="AX27" s="32"/>
      <c r="AY27" s="32"/>
      <c r="AZ27" s="32"/>
      <c r="BA27" s="32"/>
      <c r="BB27" s="32"/>
      <c r="BC27" s="32"/>
    </row>
    <row r="28" spans="1:60" x14ac:dyDescent="0.25">
      <c r="A28" s="16" t="s">
        <v>31</v>
      </c>
      <c r="B28" s="16"/>
      <c r="C28" s="32">
        <v>1</v>
      </c>
      <c r="D28" s="32"/>
      <c r="E28" s="32">
        <v>1</v>
      </c>
      <c r="F28" s="32"/>
      <c r="G28" s="32">
        <v>1</v>
      </c>
      <c r="H28" s="32"/>
      <c r="I28" s="32">
        <v>1</v>
      </c>
      <c r="J28" s="32"/>
      <c r="K28" s="33"/>
      <c r="L28" s="33"/>
      <c r="M28" s="32">
        <v>1</v>
      </c>
      <c r="N28" s="32"/>
      <c r="O28" s="32"/>
      <c r="P28" s="32"/>
      <c r="Q28" s="32"/>
      <c r="R28" s="32"/>
      <c r="S28" s="32"/>
      <c r="T28" s="32"/>
      <c r="U28" s="32"/>
      <c r="V28" s="32"/>
      <c r="W28" s="33"/>
      <c r="X28" s="33"/>
      <c r="Y28" s="33"/>
      <c r="Z28" s="32"/>
      <c r="AA28" s="32"/>
      <c r="AB28" s="32"/>
      <c r="AC28" s="32"/>
      <c r="AD28" s="32"/>
      <c r="AE28" s="32"/>
      <c r="AF28" s="32"/>
      <c r="AG28" s="32"/>
      <c r="AH28" s="33"/>
      <c r="AI28" s="33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3"/>
      <c r="AU28" s="33"/>
      <c r="AV28" s="32"/>
      <c r="AW28" s="32"/>
      <c r="AX28" s="32"/>
      <c r="AY28" s="32"/>
      <c r="AZ28" s="32"/>
      <c r="BA28" s="32"/>
      <c r="BB28" s="32"/>
      <c r="BC28" s="32"/>
    </row>
    <row r="29" spans="1:60" x14ac:dyDescent="0.25">
      <c r="BF29" s="43" t="s">
        <v>2</v>
      </c>
      <c r="BG29" s="43" t="s">
        <v>1</v>
      </c>
      <c r="BH29" s="43" t="s">
        <v>29</v>
      </c>
    </row>
    <row r="30" spans="1:60" x14ac:dyDescent="0.25">
      <c r="A30" s="31" t="s">
        <v>9</v>
      </c>
      <c r="B30" s="18"/>
      <c r="C30" s="23">
        <f>IF(C28="","",SUM(C11:C28))</f>
        <v>14</v>
      </c>
      <c r="D30" s="23"/>
      <c r="E30" s="23">
        <f>IF(E28="","",SUM(E11:E28))</f>
        <v>14</v>
      </c>
      <c r="F30" s="23"/>
      <c r="G30" s="23">
        <f>IF(G28="","",SUM(G11:G28))</f>
        <v>14</v>
      </c>
      <c r="H30" s="23"/>
      <c r="I30" s="23">
        <f>IF(I28="","",SUM(I11:I28))</f>
        <v>14</v>
      </c>
      <c r="J30" s="23"/>
      <c r="K30" s="53"/>
      <c r="L30" s="53"/>
      <c r="M30" s="23">
        <f>IF(M28="","",SUM(M11:M28))</f>
        <v>15</v>
      </c>
      <c r="N30" s="23"/>
      <c r="O30" s="23" t="str">
        <f>IF(O28="","",SUM(O11:O28))</f>
        <v/>
      </c>
      <c r="P30" s="23"/>
      <c r="Q30" s="23" t="str">
        <f>IF(Q28="","",SUM(Q11:Q28))</f>
        <v/>
      </c>
      <c r="R30" s="23"/>
      <c r="S30" s="23" t="str">
        <f>IF(S28="","",SUM(S11:S28))</f>
        <v/>
      </c>
      <c r="T30" s="23"/>
      <c r="U30" s="23" t="str">
        <f>IF(U28="","",SUM(U11:U28))</f>
        <v/>
      </c>
      <c r="V30" s="23"/>
      <c r="W30" s="53"/>
      <c r="X30" s="53"/>
      <c r="Y30" s="53"/>
      <c r="Z30" s="23" t="str">
        <f>IF(Z28="","",SUM(Z11:Z28))</f>
        <v/>
      </c>
      <c r="AA30" s="23"/>
      <c r="AB30" s="23" t="str">
        <f>IF(AB28="","",SUM(AB11:AB28))</f>
        <v/>
      </c>
      <c r="AC30" s="23"/>
      <c r="AD30" s="23" t="str">
        <f>IF(AD28="","",SUM(AD11:AD28))</f>
        <v/>
      </c>
      <c r="AE30" s="23"/>
      <c r="AF30" s="23" t="str">
        <f>IF(AF28="","",SUM(AF11:AF28))</f>
        <v/>
      </c>
      <c r="AG30" s="23"/>
      <c r="AH30" s="53"/>
      <c r="AI30" s="53"/>
      <c r="AJ30" s="23" t="str">
        <f>IF(AJ28="","",SUM(AJ11:AJ28))</f>
        <v/>
      </c>
      <c r="AK30" s="23"/>
      <c r="AL30" s="23" t="str">
        <f>IF(AL28="","",SUM(AL11:AL28))</f>
        <v/>
      </c>
      <c r="AM30" s="23"/>
      <c r="AN30" s="23" t="str">
        <f>IF(AN28="","",SUM(AN11:AN28))</f>
        <v/>
      </c>
      <c r="AO30" s="23"/>
      <c r="AP30" s="23" t="str">
        <f>IF(AP28="","",SUM(AP11:AP28))</f>
        <v/>
      </c>
      <c r="AQ30" s="23"/>
      <c r="AR30" s="23" t="str">
        <f>IF(AR28="","",SUM(AR11:AR28))</f>
        <v/>
      </c>
      <c r="AS30" s="23"/>
      <c r="AT30" s="53"/>
      <c r="AU30" s="53"/>
      <c r="AV30" s="23" t="str">
        <f>IF(AV28="","",SUM(AV11:AV28))</f>
        <v/>
      </c>
      <c r="AW30" s="23"/>
      <c r="AX30" s="23" t="str">
        <f>IF(AX28="","",SUM(AX11:AX28))</f>
        <v/>
      </c>
      <c r="AY30" s="23"/>
      <c r="AZ30" s="23" t="str">
        <f>IF(AZ28="","",SUM(AZ11:AZ28))</f>
        <v/>
      </c>
      <c r="BA30" s="23"/>
      <c r="BB30" s="23" t="str">
        <f>IF(BB28="","",SUM(BB11:BB28))</f>
        <v/>
      </c>
      <c r="BC30" s="23"/>
      <c r="BE30" s="45">
        <f>AVERAGE(C30:AZ30)</f>
        <v>14.2</v>
      </c>
      <c r="BF30" s="70">
        <f>COUNTIF((C11:BC28),"RTT")</f>
        <v>0</v>
      </c>
      <c r="BG30" s="55">
        <f>COUNTIF((C11:BC28),"CP")</f>
        <v>78</v>
      </c>
      <c r="BH30" s="71">
        <f>COUNTIF((C11:BC28),"1")</f>
        <v>71</v>
      </c>
    </row>
    <row r="31" spans="1:60" x14ac:dyDescent="0.25">
      <c r="A31" s="31" t="s">
        <v>10</v>
      </c>
      <c r="B31" s="18"/>
      <c r="C31" s="23">
        <f>IF(C30="","",(18-C30))</f>
        <v>4</v>
      </c>
      <c r="D31" s="23" t="str">
        <f t="shared" ref="D31:BB31" si="0">IF(D30="","",(18-D30))</f>
        <v/>
      </c>
      <c r="E31" s="23">
        <f t="shared" si="0"/>
        <v>4</v>
      </c>
      <c r="F31" s="23" t="str">
        <f t="shared" si="0"/>
        <v/>
      </c>
      <c r="G31" s="23">
        <f t="shared" si="0"/>
        <v>4</v>
      </c>
      <c r="H31" s="23" t="str">
        <f t="shared" si="0"/>
        <v/>
      </c>
      <c r="I31" s="23">
        <f t="shared" si="0"/>
        <v>4</v>
      </c>
      <c r="J31" s="23" t="str">
        <f t="shared" si="0"/>
        <v/>
      </c>
      <c r="K31" s="53" t="str">
        <f t="shared" si="0"/>
        <v/>
      </c>
      <c r="L31" s="53" t="str">
        <f t="shared" si="0"/>
        <v/>
      </c>
      <c r="M31" s="23">
        <f t="shared" si="0"/>
        <v>3</v>
      </c>
      <c r="N31" s="23" t="str">
        <f t="shared" si="0"/>
        <v/>
      </c>
      <c r="O31" s="23" t="str">
        <f t="shared" si="0"/>
        <v/>
      </c>
      <c r="P31" s="23" t="str">
        <f t="shared" si="0"/>
        <v/>
      </c>
      <c r="Q31" s="23" t="str">
        <f t="shared" si="0"/>
        <v/>
      </c>
      <c r="R31" s="23" t="str">
        <f t="shared" si="0"/>
        <v/>
      </c>
      <c r="S31" s="23" t="str">
        <f t="shared" si="0"/>
        <v/>
      </c>
      <c r="T31" s="23" t="str">
        <f t="shared" si="0"/>
        <v/>
      </c>
      <c r="U31" s="23" t="str">
        <f t="shared" si="0"/>
        <v/>
      </c>
      <c r="V31" s="23" t="str">
        <f t="shared" si="0"/>
        <v/>
      </c>
      <c r="W31" s="53" t="str">
        <f t="shared" si="0"/>
        <v/>
      </c>
      <c r="X31" s="53" t="str">
        <f t="shared" si="0"/>
        <v/>
      </c>
      <c r="Y31" s="53" t="str">
        <f t="shared" si="0"/>
        <v/>
      </c>
      <c r="Z31" s="23" t="str">
        <f t="shared" si="0"/>
        <v/>
      </c>
      <c r="AA31" s="23" t="str">
        <f t="shared" si="0"/>
        <v/>
      </c>
      <c r="AB31" s="23" t="str">
        <f t="shared" si="0"/>
        <v/>
      </c>
      <c r="AC31" s="23" t="str">
        <f t="shared" si="0"/>
        <v/>
      </c>
      <c r="AD31" s="23" t="str">
        <f t="shared" si="0"/>
        <v/>
      </c>
      <c r="AE31" s="23" t="str">
        <f t="shared" si="0"/>
        <v/>
      </c>
      <c r="AF31" s="23" t="str">
        <f t="shared" si="0"/>
        <v/>
      </c>
      <c r="AG31" s="23" t="str">
        <f t="shared" si="0"/>
        <v/>
      </c>
      <c r="AH31" s="53" t="str">
        <f t="shared" si="0"/>
        <v/>
      </c>
      <c r="AI31" s="53" t="str">
        <f t="shared" si="0"/>
        <v/>
      </c>
      <c r="AJ31" s="23" t="str">
        <f t="shared" si="0"/>
        <v/>
      </c>
      <c r="AK31" s="23" t="str">
        <f t="shared" si="0"/>
        <v/>
      </c>
      <c r="AL31" s="23" t="str">
        <f t="shared" si="0"/>
        <v/>
      </c>
      <c r="AM31" s="23" t="str">
        <f t="shared" si="0"/>
        <v/>
      </c>
      <c r="AN31" s="23" t="str">
        <f t="shared" si="0"/>
        <v/>
      </c>
      <c r="AO31" s="23" t="str">
        <f t="shared" si="0"/>
        <v/>
      </c>
      <c r="AP31" s="23" t="str">
        <f t="shared" si="0"/>
        <v/>
      </c>
      <c r="AQ31" s="23"/>
      <c r="AR31" s="23" t="str">
        <f t="shared" si="0"/>
        <v/>
      </c>
      <c r="AS31" s="23"/>
      <c r="AT31" s="53" t="str">
        <f t="shared" si="0"/>
        <v/>
      </c>
      <c r="AU31" s="53" t="str">
        <f t="shared" si="0"/>
        <v/>
      </c>
      <c r="AV31" s="23" t="str">
        <f t="shared" si="0"/>
        <v/>
      </c>
      <c r="AW31" s="23" t="str">
        <f t="shared" si="0"/>
        <v/>
      </c>
      <c r="AX31" s="23" t="str">
        <f t="shared" si="0"/>
        <v/>
      </c>
      <c r="AY31" s="23" t="str">
        <f t="shared" si="0"/>
        <v/>
      </c>
      <c r="AZ31" s="23" t="str">
        <f t="shared" si="0"/>
        <v/>
      </c>
      <c r="BA31" s="23"/>
      <c r="BB31" s="23" t="str">
        <f t="shared" si="0"/>
        <v/>
      </c>
      <c r="BC31" s="23"/>
      <c r="BE31" s="45">
        <f>AVERAGE(C31:AZ31)</f>
        <v>3.8</v>
      </c>
    </row>
    <row r="33" spans="1:55" x14ac:dyDescent="0.25">
      <c r="B33" s="22" t="s">
        <v>11</v>
      </c>
      <c r="C33" s="15">
        <v>41821</v>
      </c>
      <c r="D33" s="15"/>
      <c r="E33" s="15">
        <v>41822</v>
      </c>
      <c r="F33" s="15"/>
      <c r="G33" s="15">
        <v>41823</v>
      </c>
      <c r="H33" s="15"/>
      <c r="I33" s="15">
        <v>41824</v>
      </c>
      <c r="J33" s="15"/>
      <c r="K33" s="17">
        <v>41825</v>
      </c>
      <c r="L33" s="17">
        <v>41826</v>
      </c>
      <c r="M33" s="15">
        <v>41827</v>
      </c>
      <c r="N33" s="15"/>
      <c r="O33" s="15">
        <v>41828</v>
      </c>
      <c r="P33" s="15"/>
      <c r="Q33" s="15">
        <v>41829</v>
      </c>
      <c r="R33" s="15"/>
      <c r="S33" s="15">
        <v>41830</v>
      </c>
      <c r="T33" s="15"/>
      <c r="U33" s="15">
        <v>41831</v>
      </c>
      <c r="V33" s="15"/>
      <c r="W33" s="17">
        <v>41832</v>
      </c>
      <c r="X33" s="17">
        <v>41833</v>
      </c>
      <c r="Y33" s="17">
        <v>41834</v>
      </c>
      <c r="Z33" s="15">
        <v>41835</v>
      </c>
      <c r="AA33" s="15"/>
      <c r="AB33" s="15">
        <v>41836</v>
      </c>
      <c r="AC33" s="15"/>
      <c r="AD33" s="15">
        <v>41837</v>
      </c>
      <c r="AE33" s="15"/>
      <c r="AF33" s="15">
        <v>41838</v>
      </c>
      <c r="AG33" s="15"/>
      <c r="AH33" s="17">
        <v>41839</v>
      </c>
      <c r="AI33" s="17">
        <v>41840</v>
      </c>
      <c r="AJ33" s="51">
        <v>41841</v>
      </c>
      <c r="AK33" s="15"/>
      <c r="AL33" s="15">
        <v>41842</v>
      </c>
      <c r="AM33" s="15"/>
      <c r="AN33" s="15">
        <v>41843</v>
      </c>
      <c r="AO33" s="15"/>
      <c r="AP33" s="15">
        <v>41844</v>
      </c>
      <c r="AQ33" s="15"/>
      <c r="AR33" s="15">
        <v>41845</v>
      </c>
      <c r="AS33" s="15"/>
      <c r="AT33" s="17">
        <v>41755</v>
      </c>
      <c r="AU33" s="17">
        <v>41756</v>
      </c>
      <c r="AV33" s="15">
        <v>41848</v>
      </c>
      <c r="AW33" s="15"/>
      <c r="AX33" s="15">
        <v>41849</v>
      </c>
      <c r="AY33" s="15"/>
      <c r="AZ33" s="15">
        <v>41850</v>
      </c>
      <c r="BA33" s="15"/>
      <c r="BB33" s="15">
        <v>41851</v>
      </c>
      <c r="BC33" s="15"/>
    </row>
    <row r="34" spans="1:55" x14ac:dyDescent="0.25">
      <c r="A34" s="19" t="s">
        <v>32</v>
      </c>
      <c r="B34" s="73">
        <v>24</v>
      </c>
      <c r="C34" s="35">
        <f>16.848</f>
        <v>16.847999999999999</v>
      </c>
      <c r="D34" s="35">
        <f>IF(C34="","",C34/B34)</f>
        <v>0.70199999999999996</v>
      </c>
      <c r="E34" s="35">
        <v>9.58</v>
      </c>
      <c r="F34" s="35">
        <f>IF(E34="","",E34/B34)</f>
        <v>0.39916666666666667</v>
      </c>
      <c r="G34" s="35">
        <v>18.611999999999998</v>
      </c>
      <c r="H34" s="35">
        <f>IF(G34="","",G34/B34)</f>
        <v>0.77549999999999997</v>
      </c>
      <c r="I34" s="35">
        <v>19.934999999999999</v>
      </c>
      <c r="J34" s="35">
        <f>IF(I34="","",I34/B34)</f>
        <v>0.83062499999999995</v>
      </c>
      <c r="K34" s="36"/>
      <c r="L34" s="36"/>
      <c r="M34" s="35"/>
      <c r="N34" s="35" t="str">
        <f>IF(M34="","",M34/B34)</f>
        <v/>
      </c>
      <c r="O34" s="35"/>
      <c r="P34" s="35" t="str">
        <f>IF(O34="","",O34/B34)</f>
        <v/>
      </c>
      <c r="Q34" s="35"/>
      <c r="R34" s="35" t="str">
        <f>IF(Q34="","",Q34/B34)</f>
        <v/>
      </c>
      <c r="S34" s="35"/>
      <c r="T34" s="35" t="str">
        <f>IF(S34="","",S34/B34)</f>
        <v/>
      </c>
      <c r="U34" s="35"/>
      <c r="V34" s="35" t="str">
        <f>IF(U34="","",U34/B34)</f>
        <v/>
      </c>
      <c r="W34" s="36"/>
      <c r="X34" s="36"/>
      <c r="Y34" s="36"/>
      <c r="Z34" s="35"/>
      <c r="AA34" s="35" t="str">
        <f t="shared" ref="AA34:AA56" si="1">IF(Z34="","",Z34/B34)</f>
        <v/>
      </c>
      <c r="AB34" s="35"/>
      <c r="AC34" s="35" t="str">
        <f t="shared" ref="AC34:AC56" si="2">IF(AB34="","",AB34/B34)</f>
        <v/>
      </c>
      <c r="AD34" s="35"/>
      <c r="AE34" s="35" t="str">
        <f t="shared" ref="AE34:AE56" si="3">IF(AD34="","",AD34/B34)</f>
        <v/>
      </c>
      <c r="AF34" s="35"/>
      <c r="AG34" s="35" t="str">
        <f t="shared" ref="AG34:AG56" si="4">IF(AF34="","",AF34/B34)</f>
        <v/>
      </c>
      <c r="AH34" s="36"/>
      <c r="AI34" s="36"/>
      <c r="AJ34" s="35"/>
      <c r="AK34" s="35" t="str">
        <f>IF(AJ34="","",AJ34/B34)</f>
        <v/>
      </c>
      <c r="AL34" s="35"/>
      <c r="AM34" s="35" t="str">
        <f t="shared" ref="AM34:AM56" si="5">IF(AL34="","",AL34/B34)</f>
        <v/>
      </c>
      <c r="AN34" s="35"/>
      <c r="AO34" s="35" t="str">
        <f t="shared" ref="AO34:AO56" si="6">IF(AN34="","",AN34/B34)</f>
        <v/>
      </c>
      <c r="AP34" s="35"/>
      <c r="AQ34" s="35" t="str">
        <f>IF(AP34="","",AP34/B34)</f>
        <v/>
      </c>
      <c r="AR34" s="35"/>
      <c r="AS34" s="35" t="str">
        <f>IF(AR34="","",AR34/B34)</f>
        <v/>
      </c>
      <c r="AT34" s="36"/>
      <c r="AU34" s="36"/>
      <c r="AV34" s="35"/>
      <c r="AW34" s="35" t="str">
        <f t="shared" ref="AW34:AW56" si="7">IF(AV34="","",AV34/B34)</f>
        <v/>
      </c>
      <c r="AX34" s="35"/>
      <c r="AY34" s="35" t="str">
        <f t="shared" ref="AY34:AY56" si="8">IF(AX34="","",AX34/B34)</f>
        <v/>
      </c>
      <c r="AZ34" s="35"/>
      <c r="BA34" s="35" t="str">
        <f>IF(AZ34="","",AZ34/B34)</f>
        <v/>
      </c>
      <c r="BB34" s="35"/>
      <c r="BC34" s="35" t="str">
        <f>IF(BB34="","",BB34/B34)</f>
        <v/>
      </c>
    </row>
    <row r="35" spans="1:55" x14ac:dyDescent="0.25">
      <c r="A35" s="19" t="s">
        <v>32</v>
      </c>
      <c r="B35" s="73">
        <v>15</v>
      </c>
      <c r="C35" s="35"/>
      <c r="D35" s="35" t="str">
        <f>IF(C35="","",C35/B35)</f>
        <v/>
      </c>
      <c r="E35" s="35"/>
      <c r="F35" s="35" t="str">
        <f t="shared" ref="F35:F56" si="9">IF(E35="","",E35/B35)</f>
        <v/>
      </c>
      <c r="G35" s="35"/>
      <c r="H35" s="35" t="str">
        <f t="shared" ref="H35:H56" si="10">IF(G35="","",G35/B35)</f>
        <v/>
      </c>
      <c r="I35" s="35">
        <v>13.041</v>
      </c>
      <c r="J35" s="35">
        <f t="shared" ref="J35:J56" si="11">IF(I35="","",I35/B35)</f>
        <v>0.86940000000000006</v>
      </c>
      <c r="K35" s="36"/>
      <c r="L35" s="36"/>
      <c r="M35" s="35"/>
      <c r="N35" s="35" t="str">
        <f t="shared" ref="N35:N56" si="12">IF(M35="","",M35/B35)</f>
        <v/>
      </c>
      <c r="O35" s="35"/>
      <c r="P35" s="35" t="str">
        <f t="shared" ref="P35:P56" si="13">IF(O35="","",O35/B35)</f>
        <v/>
      </c>
      <c r="Q35" s="35"/>
      <c r="R35" s="35" t="str">
        <f t="shared" ref="R35:R56" si="14">IF(Q35="","",Q35/B35)</f>
        <v/>
      </c>
      <c r="S35" s="35"/>
      <c r="T35" s="35" t="str">
        <f t="shared" ref="T35:T56" si="15">IF(S35="","",S35/B35)</f>
        <v/>
      </c>
      <c r="U35" s="35"/>
      <c r="V35" s="35" t="str">
        <f t="shared" ref="V35:V56" si="16">IF(U35="","",U35/B35)</f>
        <v/>
      </c>
      <c r="W35" s="36"/>
      <c r="X35" s="36"/>
      <c r="Y35" s="36"/>
      <c r="Z35" s="35"/>
      <c r="AA35" s="35" t="str">
        <f t="shared" si="1"/>
        <v/>
      </c>
      <c r="AB35" s="35"/>
      <c r="AC35" s="35" t="str">
        <f t="shared" si="2"/>
        <v/>
      </c>
      <c r="AD35" s="35"/>
      <c r="AE35" s="35" t="str">
        <f t="shared" si="3"/>
        <v/>
      </c>
      <c r="AF35" s="35"/>
      <c r="AG35" s="35" t="str">
        <f t="shared" si="4"/>
        <v/>
      </c>
      <c r="AH35" s="36"/>
      <c r="AI35" s="36"/>
      <c r="AJ35" s="35"/>
      <c r="AK35" s="35" t="str">
        <f t="shared" ref="AK35:AK56" si="17">IF(AJ35="","",AJ35/B35)</f>
        <v/>
      </c>
      <c r="AL35" s="35"/>
      <c r="AM35" s="35" t="str">
        <f t="shared" si="5"/>
        <v/>
      </c>
      <c r="AN35" s="35"/>
      <c r="AO35" s="35" t="str">
        <f t="shared" si="6"/>
        <v/>
      </c>
      <c r="AP35" s="35"/>
      <c r="AQ35" s="35" t="str">
        <f t="shared" ref="AQ35:AQ56" si="18">IF(AP35="","",AP35/B35)</f>
        <v/>
      </c>
      <c r="AR35" s="35"/>
      <c r="AS35" s="35" t="str">
        <f t="shared" ref="AS35:AS56" si="19">IF(AR35="","",AR35/B35)</f>
        <v/>
      </c>
      <c r="AT35" s="36"/>
      <c r="AU35" s="36"/>
      <c r="AV35" s="35"/>
      <c r="AW35" s="35" t="str">
        <f t="shared" si="7"/>
        <v/>
      </c>
      <c r="AX35" s="35"/>
      <c r="AY35" s="35" t="str">
        <f t="shared" si="8"/>
        <v/>
      </c>
      <c r="AZ35" s="35"/>
      <c r="BA35" s="35" t="str">
        <f t="shared" ref="BA35:BA56" si="20">IF(AZ35="","",AZ35/B35)</f>
        <v/>
      </c>
      <c r="BB35" s="35"/>
      <c r="BC35" s="35" t="str">
        <f t="shared" ref="BC35:BC56" si="21">IF(BB35="","",BB35/B35)</f>
        <v/>
      </c>
    </row>
    <row r="36" spans="1:55" x14ac:dyDescent="0.25">
      <c r="A36" s="19" t="s">
        <v>32</v>
      </c>
      <c r="B36" s="73">
        <v>15</v>
      </c>
      <c r="C36" s="35">
        <f>6.703</f>
        <v>6.7030000000000003</v>
      </c>
      <c r="D36" s="35">
        <f t="shared" ref="D36:D56" si="22">IF(C36="","",C36/B36)</f>
        <v>0.44686666666666669</v>
      </c>
      <c r="E36" s="35">
        <f>3.867</f>
        <v>3.867</v>
      </c>
      <c r="F36" s="35">
        <f t="shared" si="9"/>
        <v>0.25779999999999997</v>
      </c>
      <c r="G36" s="35">
        <v>13.429</v>
      </c>
      <c r="H36" s="35">
        <f t="shared" si="10"/>
        <v>0.89526666666666666</v>
      </c>
      <c r="I36" s="35">
        <f>9.225</f>
        <v>9.2249999999999996</v>
      </c>
      <c r="J36" s="35">
        <f t="shared" si="11"/>
        <v>0.61499999999999999</v>
      </c>
      <c r="K36" s="36"/>
      <c r="L36" s="36"/>
      <c r="M36" s="35"/>
      <c r="N36" s="35" t="str">
        <f t="shared" si="12"/>
        <v/>
      </c>
      <c r="O36" s="35"/>
      <c r="P36" s="35" t="str">
        <f t="shared" si="13"/>
        <v/>
      </c>
      <c r="Q36" s="35"/>
      <c r="R36" s="35" t="str">
        <f t="shared" si="14"/>
        <v/>
      </c>
      <c r="S36" s="35"/>
      <c r="T36" s="35" t="str">
        <f t="shared" si="15"/>
        <v/>
      </c>
      <c r="U36" s="35"/>
      <c r="V36" s="35" t="str">
        <f t="shared" si="16"/>
        <v/>
      </c>
      <c r="W36" s="36"/>
      <c r="X36" s="36"/>
      <c r="Y36" s="36"/>
      <c r="Z36" s="35"/>
      <c r="AA36" s="35" t="str">
        <f t="shared" si="1"/>
        <v/>
      </c>
      <c r="AB36" s="35"/>
      <c r="AC36" s="35" t="str">
        <f t="shared" si="2"/>
        <v/>
      </c>
      <c r="AD36" s="35"/>
      <c r="AE36" s="35" t="str">
        <f t="shared" si="3"/>
        <v/>
      </c>
      <c r="AF36" s="35"/>
      <c r="AG36" s="35" t="str">
        <f t="shared" si="4"/>
        <v/>
      </c>
      <c r="AH36" s="36"/>
      <c r="AI36" s="36"/>
      <c r="AJ36" s="35"/>
      <c r="AK36" s="35" t="str">
        <f t="shared" si="17"/>
        <v/>
      </c>
      <c r="AL36" s="35"/>
      <c r="AM36" s="35" t="str">
        <f t="shared" si="5"/>
        <v/>
      </c>
      <c r="AN36" s="35"/>
      <c r="AO36" s="35" t="str">
        <f t="shared" si="6"/>
        <v/>
      </c>
      <c r="AP36" s="35"/>
      <c r="AQ36" s="35" t="str">
        <f t="shared" si="18"/>
        <v/>
      </c>
      <c r="AR36" s="35"/>
      <c r="AS36" s="35" t="str">
        <f t="shared" si="19"/>
        <v/>
      </c>
      <c r="AT36" s="36"/>
      <c r="AU36" s="36"/>
      <c r="AV36" s="35"/>
      <c r="AW36" s="35" t="str">
        <f t="shared" si="7"/>
        <v/>
      </c>
      <c r="AX36" s="35"/>
      <c r="AY36" s="35" t="str">
        <f t="shared" si="8"/>
        <v/>
      </c>
      <c r="AZ36" s="35"/>
      <c r="BA36" s="35" t="str">
        <f t="shared" si="20"/>
        <v/>
      </c>
      <c r="BB36" s="35"/>
      <c r="BC36" s="35" t="str">
        <f t="shared" si="21"/>
        <v/>
      </c>
    </row>
    <row r="37" spans="1:55" x14ac:dyDescent="0.25">
      <c r="A37" s="19" t="s">
        <v>32</v>
      </c>
      <c r="B37" s="73">
        <v>15</v>
      </c>
      <c r="C37" s="35">
        <f>7.785</f>
        <v>7.7850000000000001</v>
      </c>
      <c r="D37" s="35">
        <f t="shared" si="22"/>
        <v>0.51900000000000002</v>
      </c>
      <c r="E37" s="35">
        <v>12.464</v>
      </c>
      <c r="F37" s="35">
        <f t="shared" si="9"/>
        <v>0.83093333333333341</v>
      </c>
      <c r="G37" s="35">
        <f>13.332</f>
        <v>13.332000000000001</v>
      </c>
      <c r="H37" s="35">
        <f t="shared" si="10"/>
        <v>0.88880000000000003</v>
      </c>
      <c r="I37" s="35">
        <f>11.359</f>
        <v>11.359</v>
      </c>
      <c r="J37" s="35">
        <f t="shared" si="11"/>
        <v>0.75726666666666664</v>
      </c>
      <c r="K37" s="36"/>
      <c r="L37" s="36"/>
      <c r="M37" s="35"/>
      <c r="N37" s="35" t="str">
        <f t="shared" si="12"/>
        <v/>
      </c>
      <c r="O37" s="35"/>
      <c r="P37" s="35" t="str">
        <f t="shared" si="13"/>
        <v/>
      </c>
      <c r="Q37" s="35"/>
      <c r="R37" s="35" t="str">
        <f t="shared" si="14"/>
        <v/>
      </c>
      <c r="S37" s="35"/>
      <c r="T37" s="35" t="str">
        <f t="shared" si="15"/>
        <v/>
      </c>
      <c r="U37" s="35"/>
      <c r="V37" s="35" t="str">
        <f t="shared" si="16"/>
        <v/>
      </c>
      <c r="W37" s="36"/>
      <c r="X37" s="36"/>
      <c r="Y37" s="36"/>
      <c r="Z37" s="35"/>
      <c r="AA37" s="35" t="str">
        <f t="shared" si="1"/>
        <v/>
      </c>
      <c r="AB37" s="35"/>
      <c r="AC37" s="35" t="str">
        <f t="shared" si="2"/>
        <v/>
      </c>
      <c r="AD37" s="35"/>
      <c r="AE37" s="35" t="str">
        <f t="shared" si="3"/>
        <v/>
      </c>
      <c r="AF37" s="35"/>
      <c r="AG37" s="35" t="str">
        <f t="shared" si="4"/>
        <v/>
      </c>
      <c r="AH37" s="36"/>
      <c r="AI37" s="36"/>
      <c r="AJ37" s="35"/>
      <c r="AK37" s="35" t="str">
        <f t="shared" si="17"/>
        <v/>
      </c>
      <c r="AL37" s="35"/>
      <c r="AM37" s="35" t="str">
        <f t="shared" si="5"/>
        <v/>
      </c>
      <c r="AN37" s="35"/>
      <c r="AO37" s="35" t="str">
        <f t="shared" si="6"/>
        <v/>
      </c>
      <c r="AP37" s="35"/>
      <c r="AQ37" s="35" t="str">
        <f t="shared" si="18"/>
        <v/>
      </c>
      <c r="AR37" s="35"/>
      <c r="AS37" s="35" t="str">
        <f t="shared" si="19"/>
        <v/>
      </c>
      <c r="AT37" s="36"/>
      <c r="AU37" s="36"/>
      <c r="AV37" s="35"/>
      <c r="AW37" s="35" t="str">
        <f t="shared" si="7"/>
        <v/>
      </c>
      <c r="AX37" s="35"/>
      <c r="AY37" s="35" t="str">
        <f t="shared" si="8"/>
        <v/>
      </c>
      <c r="AZ37" s="35"/>
      <c r="BA37" s="35" t="str">
        <f t="shared" si="20"/>
        <v/>
      </c>
      <c r="BB37" s="35"/>
      <c r="BC37" s="35" t="str">
        <f t="shared" si="21"/>
        <v/>
      </c>
    </row>
    <row r="38" spans="1:55" x14ac:dyDescent="0.25">
      <c r="A38" s="19" t="s">
        <v>32</v>
      </c>
      <c r="B38" s="73">
        <v>15</v>
      </c>
      <c r="C38" s="35">
        <v>11.226000000000001</v>
      </c>
      <c r="D38" s="35">
        <f t="shared" si="22"/>
        <v>0.74840000000000007</v>
      </c>
      <c r="E38" s="35">
        <f>3.194</f>
        <v>3.194</v>
      </c>
      <c r="F38" s="35">
        <f t="shared" si="9"/>
        <v>0.21293333333333334</v>
      </c>
      <c r="G38" s="35">
        <v>12.382999999999999</v>
      </c>
      <c r="H38" s="35">
        <f t="shared" si="10"/>
        <v>0.82553333333333323</v>
      </c>
      <c r="I38" s="35"/>
      <c r="J38" s="35" t="str">
        <f t="shared" si="11"/>
        <v/>
      </c>
      <c r="K38" s="36"/>
      <c r="L38" s="36"/>
      <c r="M38" s="35"/>
      <c r="N38" s="35" t="str">
        <f t="shared" si="12"/>
        <v/>
      </c>
      <c r="O38" s="35"/>
      <c r="P38" s="35" t="str">
        <f t="shared" si="13"/>
        <v/>
      </c>
      <c r="Q38" s="35"/>
      <c r="R38" s="35" t="str">
        <f t="shared" si="14"/>
        <v/>
      </c>
      <c r="S38" s="35"/>
      <c r="T38" s="35" t="str">
        <f t="shared" si="15"/>
        <v/>
      </c>
      <c r="U38" s="35"/>
      <c r="V38" s="35" t="str">
        <f t="shared" si="16"/>
        <v/>
      </c>
      <c r="W38" s="36"/>
      <c r="X38" s="36"/>
      <c r="Y38" s="36"/>
      <c r="Z38" s="35"/>
      <c r="AA38" s="35" t="str">
        <f t="shared" si="1"/>
        <v/>
      </c>
      <c r="AB38" s="35"/>
      <c r="AC38" s="35" t="str">
        <f t="shared" si="2"/>
        <v/>
      </c>
      <c r="AD38" s="35"/>
      <c r="AE38" s="35" t="str">
        <f t="shared" si="3"/>
        <v/>
      </c>
      <c r="AF38" s="35"/>
      <c r="AG38" s="35" t="str">
        <f t="shared" si="4"/>
        <v/>
      </c>
      <c r="AH38" s="36"/>
      <c r="AI38" s="36"/>
      <c r="AJ38" s="35"/>
      <c r="AK38" s="35" t="str">
        <f t="shared" si="17"/>
        <v/>
      </c>
      <c r="AL38" s="35"/>
      <c r="AM38" s="35" t="str">
        <f t="shared" si="5"/>
        <v/>
      </c>
      <c r="AN38" s="35"/>
      <c r="AO38" s="35" t="str">
        <f t="shared" si="6"/>
        <v/>
      </c>
      <c r="AP38" s="35"/>
      <c r="AQ38" s="35" t="str">
        <f t="shared" si="18"/>
        <v/>
      </c>
      <c r="AR38" s="35"/>
      <c r="AS38" s="35" t="str">
        <f t="shared" si="19"/>
        <v/>
      </c>
      <c r="AT38" s="36"/>
      <c r="AU38" s="36"/>
      <c r="AV38" s="35"/>
      <c r="AW38" s="35" t="str">
        <f t="shared" si="7"/>
        <v/>
      </c>
      <c r="AX38" s="35"/>
      <c r="AY38" s="35" t="str">
        <f t="shared" si="8"/>
        <v/>
      </c>
      <c r="AZ38" s="35"/>
      <c r="BA38" s="35" t="str">
        <f t="shared" si="20"/>
        <v/>
      </c>
      <c r="BB38" s="35"/>
      <c r="BC38" s="35" t="str">
        <f t="shared" si="21"/>
        <v/>
      </c>
    </row>
    <row r="39" spans="1:55" x14ac:dyDescent="0.25">
      <c r="A39" s="19" t="s">
        <v>32</v>
      </c>
      <c r="B39" s="73">
        <v>15</v>
      </c>
      <c r="C39" s="35">
        <f>1.115</f>
        <v>1.115</v>
      </c>
      <c r="D39" s="35">
        <f t="shared" si="22"/>
        <v>7.4333333333333335E-2</v>
      </c>
      <c r="E39" s="35">
        <f>6.788</f>
        <v>6.7880000000000003</v>
      </c>
      <c r="F39" s="35">
        <f t="shared" si="9"/>
        <v>0.45253333333333334</v>
      </c>
      <c r="G39" s="35">
        <v>13.948</v>
      </c>
      <c r="H39" s="35">
        <f t="shared" si="10"/>
        <v>0.92986666666666673</v>
      </c>
      <c r="I39" s="35">
        <f>12.871+1.795</f>
        <v>14.666</v>
      </c>
      <c r="J39" s="35">
        <f t="shared" si="11"/>
        <v>0.97773333333333334</v>
      </c>
      <c r="K39" s="36"/>
      <c r="L39" s="36"/>
      <c r="M39" s="35"/>
      <c r="N39" s="35" t="str">
        <f t="shared" si="12"/>
        <v/>
      </c>
      <c r="O39" s="35"/>
      <c r="P39" s="35" t="str">
        <f t="shared" si="13"/>
        <v/>
      </c>
      <c r="Q39" s="35"/>
      <c r="R39" s="35" t="str">
        <f t="shared" si="14"/>
        <v/>
      </c>
      <c r="S39" s="35"/>
      <c r="T39" s="35" t="str">
        <f t="shared" si="15"/>
        <v/>
      </c>
      <c r="U39" s="35"/>
      <c r="V39" s="35" t="str">
        <f t="shared" si="16"/>
        <v/>
      </c>
      <c r="W39" s="36"/>
      <c r="X39" s="36"/>
      <c r="Y39" s="36"/>
      <c r="Z39" s="35"/>
      <c r="AA39" s="35" t="str">
        <f t="shared" si="1"/>
        <v/>
      </c>
      <c r="AB39" s="35"/>
      <c r="AC39" s="35" t="str">
        <f t="shared" si="2"/>
        <v/>
      </c>
      <c r="AD39" s="35"/>
      <c r="AE39" s="35" t="str">
        <f t="shared" si="3"/>
        <v/>
      </c>
      <c r="AF39" s="35"/>
      <c r="AG39" s="35" t="str">
        <f t="shared" si="4"/>
        <v/>
      </c>
      <c r="AH39" s="36"/>
      <c r="AI39" s="36"/>
      <c r="AJ39" s="35"/>
      <c r="AK39" s="35" t="str">
        <f t="shared" si="17"/>
        <v/>
      </c>
      <c r="AL39" s="35"/>
      <c r="AM39" s="35" t="str">
        <f t="shared" si="5"/>
        <v/>
      </c>
      <c r="AN39" s="35"/>
      <c r="AO39" s="35" t="str">
        <f t="shared" si="6"/>
        <v/>
      </c>
      <c r="AP39" s="35"/>
      <c r="AQ39" s="35" t="str">
        <f t="shared" si="18"/>
        <v/>
      </c>
      <c r="AR39" s="35"/>
      <c r="AS39" s="35" t="str">
        <f t="shared" si="19"/>
        <v/>
      </c>
      <c r="AT39" s="36"/>
      <c r="AU39" s="36"/>
      <c r="AV39" s="35"/>
      <c r="AW39" s="35" t="str">
        <f t="shared" si="7"/>
        <v/>
      </c>
      <c r="AX39" s="35"/>
      <c r="AY39" s="35" t="str">
        <f t="shared" si="8"/>
        <v/>
      </c>
      <c r="AZ39" s="35"/>
      <c r="BA39" s="35" t="str">
        <f t="shared" si="20"/>
        <v/>
      </c>
      <c r="BB39" s="35"/>
      <c r="BC39" s="35" t="str">
        <f t="shared" si="21"/>
        <v/>
      </c>
    </row>
    <row r="40" spans="1:55" x14ac:dyDescent="0.25">
      <c r="A40" s="19" t="s">
        <v>32</v>
      </c>
      <c r="B40" s="74">
        <v>24</v>
      </c>
      <c r="C40" s="49">
        <f>14.467</f>
        <v>14.467000000000001</v>
      </c>
      <c r="D40" s="49">
        <f t="shared" si="22"/>
        <v>0.60279166666666673</v>
      </c>
      <c r="E40" s="49">
        <f>18.856</f>
        <v>18.856000000000002</v>
      </c>
      <c r="F40" s="49">
        <f t="shared" si="9"/>
        <v>0.78566666666666674</v>
      </c>
      <c r="G40" s="49">
        <f>22.99</f>
        <v>22.99</v>
      </c>
      <c r="H40" s="49">
        <f t="shared" si="10"/>
        <v>0.95791666666666664</v>
      </c>
      <c r="I40" s="49">
        <v>15.945</v>
      </c>
      <c r="J40" s="49">
        <f t="shared" si="11"/>
        <v>0.66437500000000005</v>
      </c>
      <c r="K40" s="36"/>
      <c r="L40" s="36"/>
      <c r="M40" s="49"/>
      <c r="N40" s="49" t="str">
        <f t="shared" si="12"/>
        <v/>
      </c>
      <c r="O40" s="49"/>
      <c r="P40" s="49" t="str">
        <f t="shared" si="13"/>
        <v/>
      </c>
      <c r="Q40" s="49"/>
      <c r="R40" s="49" t="str">
        <f t="shared" si="14"/>
        <v/>
      </c>
      <c r="S40" s="49"/>
      <c r="T40" s="49" t="str">
        <f t="shared" si="15"/>
        <v/>
      </c>
      <c r="U40" s="49"/>
      <c r="V40" s="49" t="str">
        <f t="shared" si="16"/>
        <v/>
      </c>
      <c r="W40" s="36"/>
      <c r="X40" s="36"/>
      <c r="Y40" s="36"/>
      <c r="Z40" s="49"/>
      <c r="AA40" s="49" t="str">
        <f t="shared" si="1"/>
        <v/>
      </c>
      <c r="AB40" s="49"/>
      <c r="AC40" s="49" t="str">
        <f t="shared" si="2"/>
        <v/>
      </c>
      <c r="AD40" s="49"/>
      <c r="AE40" s="49" t="str">
        <f t="shared" si="3"/>
        <v/>
      </c>
      <c r="AF40" s="49"/>
      <c r="AG40" s="49" t="str">
        <f t="shared" si="4"/>
        <v/>
      </c>
      <c r="AH40" s="36"/>
      <c r="AI40" s="36"/>
      <c r="AJ40" s="49"/>
      <c r="AK40" s="49" t="str">
        <f t="shared" si="17"/>
        <v/>
      </c>
      <c r="AL40" s="49"/>
      <c r="AM40" s="49" t="str">
        <f t="shared" si="5"/>
        <v/>
      </c>
      <c r="AN40" s="49"/>
      <c r="AO40" s="49" t="str">
        <f t="shared" si="6"/>
        <v/>
      </c>
      <c r="AP40" s="49"/>
      <c r="AQ40" s="49" t="str">
        <f t="shared" si="18"/>
        <v/>
      </c>
      <c r="AR40" s="49"/>
      <c r="AS40" s="49" t="str">
        <f t="shared" si="19"/>
        <v/>
      </c>
      <c r="AT40" s="36"/>
      <c r="AU40" s="36"/>
      <c r="AV40" s="49"/>
      <c r="AW40" s="49" t="str">
        <f t="shared" si="7"/>
        <v/>
      </c>
      <c r="AX40" s="49"/>
      <c r="AY40" s="49" t="str">
        <f t="shared" si="8"/>
        <v/>
      </c>
      <c r="AZ40" s="49"/>
      <c r="BA40" s="49" t="str">
        <f t="shared" si="20"/>
        <v/>
      </c>
      <c r="BB40" s="49"/>
      <c r="BC40" s="49" t="str">
        <f t="shared" si="21"/>
        <v/>
      </c>
    </row>
    <row r="41" spans="1:55" x14ac:dyDescent="0.25">
      <c r="A41" s="19" t="s">
        <v>32</v>
      </c>
      <c r="B41" s="74">
        <v>13</v>
      </c>
      <c r="C41" s="49">
        <f>7.565</f>
        <v>7.5650000000000004</v>
      </c>
      <c r="D41" s="49">
        <f t="shared" si="22"/>
        <v>0.58192307692307699</v>
      </c>
      <c r="E41" s="49">
        <f>9.592</f>
        <v>9.5920000000000005</v>
      </c>
      <c r="F41" s="49">
        <f t="shared" si="9"/>
        <v>0.73784615384615393</v>
      </c>
      <c r="G41" s="49">
        <f>7.35</f>
        <v>7.35</v>
      </c>
      <c r="H41" s="49">
        <f t="shared" si="10"/>
        <v>0.56538461538461537</v>
      </c>
      <c r="I41" s="49">
        <f>7.98</f>
        <v>7.98</v>
      </c>
      <c r="J41" s="49">
        <f t="shared" si="11"/>
        <v>0.61384615384615393</v>
      </c>
      <c r="K41" s="36"/>
      <c r="L41" s="36"/>
      <c r="M41" s="49"/>
      <c r="N41" s="49" t="str">
        <f t="shared" si="12"/>
        <v/>
      </c>
      <c r="O41" s="49"/>
      <c r="P41" s="49" t="str">
        <f t="shared" si="13"/>
        <v/>
      </c>
      <c r="Q41" s="49"/>
      <c r="R41" s="49" t="str">
        <f t="shared" si="14"/>
        <v/>
      </c>
      <c r="S41" s="49"/>
      <c r="T41" s="49" t="str">
        <f t="shared" si="15"/>
        <v/>
      </c>
      <c r="U41" s="49"/>
      <c r="V41" s="49" t="str">
        <f t="shared" si="16"/>
        <v/>
      </c>
      <c r="W41" s="36"/>
      <c r="X41" s="36"/>
      <c r="Y41" s="36"/>
      <c r="Z41" s="49"/>
      <c r="AA41" s="49" t="str">
        <f t="shared" si="1"/>
        <v/>
      </c>
      <c r="AB41" s="49"/>
      <c r="AC41" s="49" t="str">
        <f t="shared" si="2"/>
        <v/>
      </c>
      <c r="AD41" s="49"/>
      <c r="AE41" s="49" t="str">
        <f t="shared" si="3"/>
        <v/>
      </c>
      <c r="AF41" s="49"/>
      <c r="AG41" s="49" t="str">
        <f t="shared" si="4"/>
        <v/>
      </c>
      <c r="AH41" s="36"/>
      <c r="AI41" s="36"/>
      <c r="AJ41" s="49"/>
      <c r="AK41" s="49" t="str">
        <f t="shared" si="17"/>
        <v/>
      </c>
      <c r="AL41" s="49"/>
      <c r="AM41" s="49" t="str">
        <f t="shared" si="5"/>
        <v/>
      </c>
      <c r="AN41" s="49"/>
      <c r="AO41" s="49" t="str">
        <f t="shared" si="6"/>
        <v/>
      </c>
      <c r="AP41" s="49"/>
      <c r="AQ41" s="49" t="str">
        <f t="shared" si="18"/>
        <v/>
      </c>
      <c r="AR41" s="49"/>
      <c r="AS41" s="49" t="str">
        <f t="shared" si="19"/>
        <v/>
      </c>
      <c r="AT41" s="36"/>
      <c r="AU41" s="36"/>
      <c r="AV41" s="49"/>
      <c r="AW41" s="49" t="str">
        <f t="shared" si="7"/>
        <v/>
      </c>
      <c r="AX41" s="49"/>
      <c r="AY41" s="49" t="str">
        <f t="shared" si="8"/>
        <v/>
      </c>
      <c r="AZ41" s="49"/>
      <c r="BA41" s="49" t="str">
        <f t="shared" si="20"/>
        <v/>
      </c>
      <c r="BB41" s="49"/>
      <c r="BC41" s="49" t="str">
        <f t="shared" si="21"/>
        <v/>
      </c>
    </row>
    <row r="42" spans="1:55" x14ac:dyDescent="0.25">
      <c r="A42" s="19" t="s">
        <v>32</v>
      </c>
      <c r="B42" s="74">
        <v>15</v>
      </c>
      <c r="C42" s="49">
        <f>12.019</f>
        <v>12.019</v>
      </c>
      <c r="D42" s="49">
        <f t="shared" si="22"/>
        <v>0.80126666666666668</v>
      </c>
      <c r="E42" s="49">
        <f>6.509</f>
        <v>6.5090000000000003</v>
      </c>
      <c r="F42" s="49">
        <f t="shared" si="9"/>
        <v>0.43393333333333334</v>
      </c>
      <c r="G42" s="49">
        <f>14.221</f>
        <v>14.221</v>
      </c>
      <c r="H42" s="49">
        <f t="shared" si="10"/>
        <v>0.94806666666666672</v>
      </c>
      <c r="I42" s="49">
        <f>8.641</f>
        <v>8.641</v>
      </c>
      <c r="J42" s="49">
        <f t="shared" si="11"/>
        <v>0.57606666666666662</v>
      </c>
      <c r="K42" s="36"/>
      <c r="L42" s="36"/>
      <c r="M42" s="49"/>
      <c r="N42" s="49" t="str">
        <f t="shared" si="12"/>
        <v/>
      </c>
      <c r="O42" s="49"/>
      <c r="P42" s="49" t="str">
        <f t="shared" si="13"/>
        <v/>
      </c>
      <c r="Q42" s="49"/>
      <c r="R42" s="49" t="str">
        <f t="shared" si="14"/>
        <v/>
      </c>
      <c r="S42" s="49"/>
      <c r="T42" s="49" t="str">
        <f t="shared" si="15"/>
        <v/>
      </c>
      <c r="U42" s="49"/>
      <c r="V42" s="49" t="str">
        <f t="shared" si="16"/>
        <v/>
      </c>
      <c r="W42" s="36"/>
      <c r="X42" s="36"/>
      <c r="Y42" s="36"/>
      <c r="Z42" s="49"/>
      <c r="AA42" s="49" t="str">
        <f t="shared" si="1"/>
        <v/>
      </c>
      <c r="AB42" s="49"/>
      <c r="AC42" s="49" t="str">
        <f t="shared" si="2"/>
        <v/>
      </c>
      <c r="AD42" s="49"/>
      <c r="AE42" s="49" t="str">
        <f t="shared" si="3"/>
        <v/>
      </c>
      <c r="AF42" s="49"/>
      <c r="AG42" s="49" t="str">
        <f t="shared" si="4"/>
        <v/>
      </c>
      <c r="AH42" s="36"/>
      <c r="AI42" s="36"/>
      <c r="AJ42" s="49"/>
      <c r="AK42" s="49" t="str">
        <f t="shared" si="17"/>
        <v/>
      </c>
      <c r="AL42" s="49"/>
      <c r="AM42" s="49" t="str">
        <f t="shared" si="5"/>
        <v/>
      </c>
      <c r="AN42" s="49"/>
      <c r="AO42" s="49" t="str">
        <f t="shared" si="6"/>
        <v/>
      </c>
      <c r="AP42" s="49"/>
      <c r="AQ42" s="49" t="str">
        <f t="shared" si="18"/>
        <v/>
      </c>
      <c r="AR42" s="49"/>
      <c r="AS42" s="49" t="str">
        <f t="shared" si="19"/>
        <v/>
      </c>
      <c r="AT42" s="36"/>
      <c r="AU42" s="36"/>
      <c r="AV42" s="49"/>
      <c r="AW42" s="49" t="str">
        <f t="shared" si="7"/>
        <v/>
      </c>
      <c r="AX42" s="49"/>
      <c r="AY42" s="49" t="str">
        <f t="shared" si="8"/>
        <v/>
      </c>
      <c r="AZ42" s="49"/>
      <c r="BA42" s="49" t="str">
        <f t="shared" si="20"/>
        <v/>
      </c>
      <c r="BB42" s="49"/>
      <c r="BC42" s="49" t="str">
        <f t="shared" si="21"/>
        <v/>
      </c>
    </row>
    <row r="43" spans="1:55" x14ac:dyDescent="0.25">
      <c r="A43" s="19" t="s">
        <v>32</v>
      </c>
      <c r="B43" s="74">
        <v>24</v>
      </c>
      <c r="C43" s="49">
        <f>10.01</f>
        <v>10.01</v>
      </c>
      <c r="D43" s="49">
        <f t="shared" si="22"/>
        <v>0.41708333333333331</v>
      </c>
      <c r="E43" s="49">
        <f>10.01</f>
        <v>10.01</v>
      </c>
      <c r="F43" s="49">
        <f t="shared" si="9"/>
        <v>0.41708333333333331</v>
      </c>
      <c r="G43" s="49">
        <f>11.23</f>
        <v>11.23</v>
      </c>
      <c r="H43" s="49">
        <f t="shared" si="10"/>
        <v>0.4679166666666667</v>
      </c>
      <c r="I43" s="49">
        <f>9.355+8.864</f>
        <v>18.219000000000001</v>
      </c>
      <c r="J43" s="49">
        <f t="shared" si="11"/>
        <v>0.75912500000000005</v>
      </c>
      <c r="K43" s="36"/>
      <c r="L43" s="36"/>
      <c r="M43" s="49"/>
      <c r="N43" s="49" t="str">
        <f t="shared" si="12"/>
        <v/>
      </c>
      <c r="O43" s="49"/>
      <c r="P43" s="49" t="str">
        <f t="shared" si="13"/>
        <v/>
      </c>
      <c r="Q43" s="49"/>
      <c r="R43" s="49" t="str">
        <f t="shared" si="14"/>
        <v/>
      </c>
      <c r="S43" s="49"/>
      <c r="T43" s="49" t="str">
        <f t="shared" si="15"/>
        <v/>
      </c>
      <c r="U43" s="49"/>
      <c r="V43" s="49" t="str">
        <f t="shared" si="16"/>
        <v/>
      </c>
      <c r="W43" s="36"/>
      <c r="X43" s="36"/>
      <c r="Y43" s="36"/>
      <c r="Z43" s="49"/>
      <c r="AA43" s="49" t="str">
        <f t="shared" si="1"/>
        <v/>
      </c>
      <c r="AB43" s="49"/>
      <c r="AC43" s="49" t="str">
        <f t="shared" si="2"/>
        <v/>
      </c>
      <c r="AD43" s="49"/>
      <c r="AE43" s="49" t="str">
        <f t="shared" si="3"/>
        <v/>
      </c>
      <c r="AF43" s="49"/>
      <c r="AG43" s="49" t="str">
        <f t="shared" si="4"/>
        <v/>
      </c>
      <c r="AH43" s="36"/>
      <c r="AI43" s="36"/>
      <c r="AJ43" s="49"/>
      <c r="AK43" s="49" t="str">
        <f t="shared" si="17"/>
        <v/>
      </c>
      <c r="AL43" s="49"/>
      <c r="AM43" s="49" t="str">
        <f t="shared" si="5"/>
        <v/>
      </c>
      <c r="AN43" s="49"/>
      <c r="AO43" s="49" t="str">
        <f t="shared" si="6"/>
        <v/>
      </c>
      <c r="AP43" s="49"/>
      <c r="AQ43" s="49" t="str">
        <f t="shared" si="18"/>
        <v/>
      </c>
      <c r="AR43" s="49"/>
      <c r="AS43" s="49" t="str">
        <f t="shared" si="19"/>
        <v/>
      </c>
      <c r="AT43" s="36"/>
      <c r="AU43" s="36"/>
      <c r="AV43" s="49"/>
      <c r="AW43" s="49" t="str">
        <f t="shared" si="7"/>
        <v/>
      </c>
      <c r="AX43" s="49"/>
      <c r="AY43" s="49" t="str">
        <f t="shared" si="8"/>
        <v/>
      </c>
      <c r="AZ43" s="49"/>
      <c r="BA43" s="49" t="str">
        <f t="shared" si="20"/>
        <v/>
      </c>
      <c r="BB43" s="49"/>
      <c r="BC43" s="49" t="str">
        <f t="shared" si="21"/>
        <v/>
      </c>
    </row>
    <row r="44" spans="1:55" x14ac:dyDescent="0.25">
      <c r="A44" s="19" t="s">
        <v>32</v>
      </c>
      <c r="B44" s="74">
        <v>15</v>
      </c>
      <c r="C44" s="49">
        <f>2.745+9.124</f>
        <v>11.869</v>
      </c>
      <c r="D44" s="49">
        <f t="shared" si="22"/>
        <v>0.79126666666666667</v>
      </c>
      <c r="E44" s="49">
        <f>2.44+4.446</f>
        <v>6.8859999999999992</v>
      </c>
      <c r="F44" s="49">
        <f t="shared" si="9"/>
        <v>0.45906666666666662</v>
      </c>
      <c r="G44" s="49">
        <f>12.019</f>
        <v>12.019</v>
      </c>
      <c r="H44" s="49">
        <f t="shared" si="10"/>
        <v>0.80126666666666668</v>
      </c>
      <c r="I44" s="49"/>
      <c r="J44" s="49" t="str">
        <f t="shared" si="11"/>
        <v/>
      </c>
      <c r="K44" s="36"/>
      <c r="L44" s="36"/>
      <c r="M44" s="49">
        <v>20</v>
      </c>
      <c r="N44" s="49">
        <f t="shared" si="12"/>
        <v>1.3333333333333333</v>
      </c>
      <c r="O44" s="49"/>
      <c r="P44" s="49" t="str">
        <f t="shared" si="13"/>
        <v/>
      </c>
      <c r="Q44" s="49"/>
      <c r="R44" s="49" t="str">
        <f t="shared" si="14"/>
        <v/>
      </c>
      <c r="S44" s="49"/>
      <c r="T44" s="49" t="str">
        <f t="shared" si="15"/>
        <v/>
      </c>
      <c r="U44" s="49"/>
      <c r="V44" s="49" t="str">
        <f t="shared" si="16"/>
        <v/>
      </c>
      <c r="W44" s="36"/>
      <c r="X44" s="36"/>
      <c r="Y44" s="36"/>
      <c r="Z44" s="49"/>
      <c r="AA44" s="49" t="str">
        <f t="shared" si="1"/>
        <v/>
      </c>
      <c r="AB44" s="49"/>
      <c r="AC44" s="49" t="str">
        <f t="shared" si="2"/>
        <v/>
      </c>
      <c r="AD44" s="49"/>
      <c r="AE44" s="49" t="str">
        <f t="shared" si="3"/>
        <v/>
      </c>
      <c r="AF44" s="49"/>
      <c r="AG44" s="49" t="str">
        <f t="shared" si="4"/>
        <v/>
      </c>
      <c r="AH44" s="36"/>
      <c r="AI44" s="36"/>
      <c r="AJ44" s="49"/>
      <c r="AK44" s="49" t="str">
        <f t="shared" si="17"/>
        <v/>
      </c>
      <c r="AL44" s="49"/>
      <c r="AM44" s="49" t="str">
        <f t="shared" si="5"/>
        <v/>
      </c>
      <c r="AN44" s="49"/>
      <c r="AO44" s="49" t="str">
        <f t="shared" si="6"/>
        <v/>
      </c>
      <c r="AP44" s="49"/>
      <c r="AQ44" s="49" t="str">
        <f t="shared" si="18"/>
        <v/>
      </c>
      <c r="AR44" s="49"/>
      <c r="AS44" s="49" t="str">
        <f t="shared" si="19"/>
        <v/>
      </c>
      <c r="AT44" s="36"/>
      <c r="AU44" s="36"/>
      <c r="AV44" s="49"/>
      <c r="AW44" s="49" t="str">
        <f t="shared" si="7"/>
        <v/>
      </c>
      <c r="AX44" s="49"/>
      <c r="AY44" s="49" t="str">
        <f t="shared" si="8"/>
        <v/>
      </c>
      <c r="AZ44" s="49"/>
      <c r="BA44" s="49" t="str">
        <f t="shared" si="20"/>
        <v/>
      </c>
      <c r="BB44" s="49"/>
      <c r="BC44" s="49" t="str">
        <f t="shared" si="21"/>
        <v/>
      </c>
    </row>
    <row r="45" spans="1:55" x14ac:dyDescent="0.25">
      <c r="A45" s="19" t="s">
        <v>32</v>
      </c>
      <c r="B45" s="73">
        <v>24</v>
      </c>
      <c r="C45" s="35"/>
      <c r="D45" s="35" t="str">
        <f t="shared" si="22"/>
        <v/>
      </c>
      <c r="E45" s="35">
        <f>22.267</f>
        <v>22.266999999999999</v>
      </c>
      <c r="F45" s="35">
        <f t="shared" si="9"/>
        <v>0.92779166666666668</v>
      </c>
      <c r="G45" s="35"/>
      <c r="H45" s="35" t="str">
        <f t="shared" si="10"/>
        <v/>
      </c>
      <c r="I45" s="35">
        <f>22.375</f>
        <v>22.375</v>
      </c>
      <c r="J45" s="35">
        <f t="shared" si="11"/>
        <v>0.93229166666666663</v>
      </c>
      <c r="K45" s="36"/>
      <c r="L45" s="36"/>
      <c r="M45" s="35"/>
      <c r="N45" s="35" t="str">
        <f t="shared" si="12"/>
        <v/>
      </c>
      <c r="O45" s="35"/>
      <c r="P45" s="35" t="str">
        <f t="shared" si="13"/>
        <v/>
      </c>
      <c r="Q45" s="35"/>
      <c r="R45" s="35" t="str">
        <f t="shared" si="14"/>
        <v/>
      </c>
      <c r="S45" s="35"/>
      <c r="T45" s="35" t="str">
        <f t="shared" si="15"/>
        <v/>
      </c>
      <c r="U45" s="35"/>
      <c r="V45" s="35" t="str">
        <f t="shared" si="16"/>
        <v/>
      </c>
      <c r="W45" s="36"/>
      <c r="X45" s="36"/>
      <c r="Y45" s="36"/>
      <c r="Z45" s="35"/>
      <c r="AA45" s="35" t="str">
        <f t="shared" si="1"/>
        <v/>
      </c>
      <c r="AB45" s="35"/>
      <c r="AC45" s="35" t="str">
        <f t="shared" si="2"/>
        <v/>
      </c>
      <c r="AD45" s="35"/>
      <c r="AE45" s="35" t="str">
        <f t="shared" si="3"/>
        <v/>
      </c>
      <c r="AF45" s="35"/>
      <c r="AG45" s="35" t="str">
        <f t="shared" si="4"/>
        <v/>
      </c>
      <c r="AH45" s="36"/>
      <c r="AI45" s="36"/>
      <c r="AJ45" s="35"/>
      <c r="AK45" s="35" t="str">
        <f t="shared" si="17"/>
        <v/>
      </c>
      <c r="AL45" s="35"/>
      <c r="AM45" s="35" t="str">
        <f t="shared" si="5"/>
        <v/>
      </c>
      <c r="AN45" s="35"/>
      <c r="AO45" s="35" t="str">
        <f t="shared" si="6"/>
        <v/>
      </c>
      <c r="AP45" s="35"/>
      <c r="AQ45" s="35" t="str">
        <f t="shared" si="18"/>
        <v/>
      </c>
      <c r="AR45" s="35"/>
      <c r="AS45" s="35" t="str">
        <f t="shared" si="19"/>
        <v/>
      </c>
      <c r="AT45" s="36"/>
      <c r="AU45" s="36"/>
      <c r="AV45" s="35"/>
      <c r="AW45" s="35" t="str">
        <f t="shared" si="7"/>
        <v/>
      </c>
      <c r="AX45" s="35"/>
      <c r="AY45" s="35" t="str">
        <f t="shared" si="8"/>
        <v/>
      </c>
      <c r="AZ45" s="35"/>
      <c r="BA45" s="35" t="str">
        <f t="shared" si="20"/>
        <v/>
      </c>
      <c r="BB45" s="35"/>
      <c r="BC45" s="35" t="str">
        <f t="shared" si="21"/>
        <v/>
      </c>
    </row>
    <row r="46" spans="1:55" x14ac:dyDescent="0.25">
      <c r="A46" s="19" t="s">
        <v>32</v>
      </c>
      <c r="B46" s="73">
        <v>24</v>
      </c>
      <c r="C46" s="35"/>
      <c r="D46" s="35" t="str">
        <f t="shared" si="22"/>
        <v/>
      </c>
      <c r="E46" s="35"/>
      <c r="F46" s="35" t="str">
        <f t="shared" si="9"/>
        <v/>
      </c>
      <c r="G46" s="35"/>
      <c r="H46" s="35" t="str">
        <f t="shared" si="10"/>
        <v/>
      </c>
      <c r="I46" s="35"/>
      <c r="J46" s="35" t="str">
        <f t="shared" si="11"/>
        <v/>
      </c>
      <c r="K46" s="36"/>
      <c r="L46" s="36"/>
      <c r="M46" s="35"/>
      <c r="N46" s="35" t="str">
        <f t="shared" si="12"/>
        <v/>
      </c>
      <c r="O46" s="35"/>
      <c r="P46" s="35" t="str">
        <f t="shared" si="13"/>
        <v/>
      </c>
      <c r="Q46" s="35"/>
      <c r="R46" s="35" t="str">
        <f t="shared" si="14"/>
        <v/>
      </c>
      <c r="S46" s="35"/>
      <c r="T46" s="35" t="str">
        <f t="shared" si="15"/>
        <v/>
      </c>
      <c r="U46" s="35"/>
      <c r="V46" s="35" t="str">
        <f t="shared" si="16"/>
        <v/>
      </c>
      <c r="W46" s="36"/>
      <c r="X46" s="36"/>
      <c r="Y46" s="36"/>
      <c r="Z46" s="35"/>
      <c r="AA46" s="35" t="str">
        <f t="shared" si="1"/>
        <v/>
      </c>
      <c r="AB46" s="35"/>
      <c r="AC46" s="35" t="str">
        <f t="shared" si="2"/>
        <v/>
      </c>
      <c r="AD46" s="35"/>
      <c r="AE46" s="35" t="str">
        <f t="shared" si="3"/>
        <v/>
      </c>
      <c r="AF46" s="35"/>
      <c r="AG46" s="35" t="str">
        <f t="shared" si="4"/>
        <v/>
      </c>
      <c r="AH46" s="36"/>
      <c r="AI46" s="36"/>
      <c r="AJ46" s="35"/>
      <c r="AK46" s="35" t="str">
        <f t="shared" si="17"/>
        <v/>
      </c>
      <c r="AL46" s="35"/>
      <c r="AM46" s="35" t="str">
        <f t="shared" si="5"/>
        <v/>
      </c>
      <c r="AN46" s="35"/>
      <c r="AO46" s="35" t="str">
        <f t="shared" si="6"/>
        <v/>
      </c>
      <c r="AP46" s="35"/>
      <c r="AQ46" s="35" t="str">
        <f t="shared" si="18"/>
        <v/>
      </c>
      <c r="AR46" s="35"/>
      <c r="AS46" s="35" t="str">
        <f t="shared" si="19"/>
        <v/>
      </c>
      <c r="AT46" s="36"/>
      <c r="AU46" s="36"/>
      <c r="AV46" s="35"/>
      <c r="AW46" s="35" t="str">
        <f t="shared" si="7"/>
        <v/>
      </c>
      <c r="AX46" s="35"/>
      <c r="AY46" s="35" t="str">
        <f t="shared" si="8"/>
        <v/>
      </c>
      <c r="AZ46" s="35"/>
      <c r="BA46" s="35" t="str">
        <f t="shared" si="20"/>
        <v/>
      </c>
      <c r="BB46" s="35"/>
      <c r="BC46" s="35" t="str">
        <f t="shared" si="21"/>
        <v/>
      </c>
    </row>
    <row r="47" spans="1:55" x14ac:dyDescent="0.25">
      <c r="A47" s="19" t="s">
        <v>32</v>
      </c>
      <c r="B47" s="73">
        <v>15</v>
      </c>
      <c r="C47" s="35">
        <f>13.655</f>
        <v>13.654999999999999</v>
      </c>
      <c r="D47" s="35">
        <f t="shared" si="22"/>
        <v>0.91033333333333333</v>
      </c>
      <c r="E47" s="35">
        <f>11.703</f>
        <v>11.702999999999999</v>
      </c>
      <c r="F47" s="35">
        <f t="shared" si="9"/>
        <v>0.7802</v>
      </c>
      <c r="G47" s="35">
        <f>7.743</f>
        <v>7.7430000000000003</v>
      </c>
      <c r="H47" s="35">
        <f t="shared" si="10"/>
        <v>0.51619999999999999</v>
      </c>
      <c r="I47" s="35">
        <f>7.26</f>
        <v>7.26</v>
      </c>
      <c r="J47" s="35">
        <f t="shared" si="11"/>
        <v>0.48399999999999999</v>
      </c>
      <c r="K47" s="36"/>
      <c r="L47" s="36"/>
      <c r="M47" s="35">
        <v>15</v>
      </c>
      <c r="N47" s="35">
        <f t="shared" si="12"/>
        <v>1</v>
      </c>
      <c r="O47" s="35"/>
      <c r="P47" s="35" t="str">
        <f t="shared" si="13"/>
        <v/>
      </c>
      <c r="Q47" s="35"/>
      <c r="R47" s="35" t="str">
        <f t="shared" si="14"/>
        <v/>
      </c>
      <c r="S47" s="35"/>
      <c r="T47" s="35" t="str">
        <f t="shared" si="15"/>
        <v/>
      </c>
      <c r="U47" s="35"/>
      <c r="V47" s="35" t="str">
        <f t="shared" si="16"/>
        <v/>
      </c>
      <c r="W47" s="36"/>
      <c r="X47" s="36"/>
      <c r="Y47" s="36"/>
      <c r="Z47" s="35"/>
      <c r="AA47" s="35" t="str">
        <f t="shared" si="1"/>
        <v/>
      </c>
      <c r="AB47" s="35"/>
      <c r="AC47" s="35" t="str">
        <f t="shared" si="2"/>
        <v/>
      </c>
      <c r="AD47" s="35"/>
      <c r="AE47" s="35" t="str">
        <f t="shared" si="3"/>
        <v/>
      </c>
      <c r="AF47" s="35"/>
      <c r="AG47" s="35" t="str">
        <f t="shared" si="4"/>
        <v/>
      </c>
      <c r="AH47" s="36"/>
      <c r="AI47" s="36"/>
      <c r="AJ47" s="35"/>
      <c r="AK47" s="35" t="str">
        <f t="shared" si="17"/>
        <v/>
      </c>
      <c r="AL47" s="35"/>
      <c r="AM47" s="35" t="str">
        <f t="shared" si="5"/>
        <v/>
      </c>
      <c r="AN47" s="35"/>
      <c r="AO47" s="35" t="str">
        <f t="shared" si="6"/>
        <v/>
      </c>
      <c r="AP47" s="35"/>
      <c r="AQ47" s="35" t="str">
        <f t="shared" si="18"/>
        <v/>
      </c>
      <c r="AR47" s="35"/>
      <c r="AS47" s="35" t="str">
        <f t="shared" si="19"/>
        <v/>
      </c>
      <c r="AT47" s="36"/>
      <c r="AU47" s="36"/>
      <c r="AV47" s="35"/>
      <c r="AW47" s="35" t="str">
        <f t="shared" si="7"/>
        <v/>
      </c>
      <c r="AX47" s="35"/>
      <c r="AY47" s="35" t="str">
        <f t="shared" si="8"/>
        <v/>
      </c>
      <c r="AZ47" s="35"/>
      <c r="BA47" s="35" t="str">
        <f t="shared" si="20"/>
        <v/>
      </c>
      <c r="BB47" s="35"/>
      <c r="BC47" s="35" t="str">
        <f t="shared" si="21"/>
        <v/>
      </c>
    </row>
    <row r="48" spans="1:55" x14ac:dyDescent="0.25">
      <c r="A48" s="19" t="s">
        <v>32</v>
      </c>
      <c r="B48" s="73">
        <v>24</v>
      </c>
      <c r="C48" s="35"/>
      <c r="D48" s="35" t="str">
        <f t="shared" si="22"/>
        <v/>
      </c>
      <c r="E48" s="35"/>
      <c r="F48" s="35" t="str">
        <f t="shared" si="9"/>
        <v/>
      </c>
      <c r="G48" s="35"/>
      <c r="H48" s="35" t="str">
        <f t="shared" si="10"/>
        <v/>
      </c>
      <c r="I48" s="35"/>
      <c r="J48" s="35" t="str">
        <f t="shared" si="11"/>
        <v/>
      </c>
      <c r="K48" s="36"/>
      <c r="L48" s="36"/>
      <c r="M48" s="35"/>
      <c r="N48" s="35" t="str">
        <f t="shared" si="12"/>
        <v/>
      </c>
      <c r="O48" s="35"/>
      <c r="P48" s="35" t="str">
        <f t="shared" si="13"/>
        <v/>
      </c>
      <c r="Q48" s="35"/>
      <c r="R48" s="35" t="str">
        <f t="shared" si="14"/>
        <v/>
      </c>
      <c r="S48" s="35"/>
      <c r="T48" s="35" t="str">
        <f t="shared" si="15"/>
        <v/>
      </c>
      <c r="U48" s="35"/>
      <c r="V48" s="35" t="str">
        <f t="shared" si="16"/>
        <v/>
      </c>
      <c r="W48" s="36"/>
      <c r="X48" s="36"/>
      <c r="Y48" s="36"/>
      <c r="Z48" s="35"/>
      <c r="AA48" s="35" t="str">
        <f t="shared" si="1"/>
        <v/>
      </c>
      <c r="AB48" s="35"/>
      <c r="AC48" s="35" t="str">
        <f t="shared" si="2"/>
        <v/>
      </c>
      <c r="AD48" s="35"/>
      <c r="AE48" s="35" t="str">
        <f t="shared" si="3"/>
        <v/>
      </c>
      <c r="AF48" s="35"/>
      <c r="AG48" s="35" t="str">
        <f t="shared" si="4"/>
        <v/>
      </c>
      <c r="AH48" s="36"/>
      <c r="AI48" s="36"/>
      <c r="AJ48" s="35"/>
      <c r="AK48" s="35" t="str">
        <f t="shared" si="17"/>
        <v/>
      </c>
      <c r="AL48" s="35"/>
      <c r="AM48" s="35" t="str">
        <f t="shared" si="5"/>
        <v/>
      </c>
      <c r="AN48" s="35"/>
      <c r="AO48" s="35" t="str">
        <f t="shared" si="6"/>
        <v/>
      </c>
      <c r="AP48" s="35"/>
      <c r="AQ48" s="35" t="str">
        <f t="shared" si="18"/>
        <v/>
      </c>
      <c r="AR48" s="35"/>
      <c r="AS48" s="35" t="str">
        <f t="shared" si="19"/>
        <v/>
      </c>
      <c r="AT48" s="36"/>
      <c r="AU48" s="36"/>
      <c r="AV48" s="35"/>
      <c r="AW48" s="35" t="str">
        <f t="shared" si="7"/>
        <v/>
      </c>
      <c r="AX48" s="35"/>
      <c r="AY48" s="35" t="str">
        <f t="shared" si="8"/>
        <v/>
      </c>
      <c r="AZ48" s="35"/>
      <c r="BA48" s="35" t="str">
        <f t="shared" si="20"/>
        <v/>
      </c>
      <c r="BB48" s="35"/>
      <c r="BC48" s="35" t="str">
        <f t="shared" si="21"/>
        <v/>
      </c>
    </row>
    <row r="49" spans="1:57" x14ac:dyDescent="0.25">
      <c r="A49" s="19" t="s">
        <v>32</v>
      </c>
      <c r="B49" s="73">
        <v>24</v>
      </c>
      <c r="C49" s="35">
        <f>6.299+15.856</f>
        <v>22.155000000000001</v>
      </c>
      <c r="D49" s="35">
        <f t="shared" si="22"/>
        <v>0.92312500000000008</v>
      </c>
      <c r="E49" s="35">
        <f>14.039+3.51</f>
        <v>17.548999999999999</v>
      </c>
      <c r="F49" s="35">
        <f t="shared" si="9"/>
        <v>0.73120833333333335</v>
      </c>
      <c r="G49" s="35">
        <f>11.958+16.08</f>
        <v>28.037999999999997</v>
      </c>
      <c r="H49" s="35">
        <f t="shared" si="10"/>
        <v>1.1682499999999998</v>
      </c>
      <c r="I49" s="35">
        <f>9.15</f>
        <v>9.15</v>
      </c>
      <c r="J49" s="35">
        <f t="shared" si="11"/>
        <v>0.38125000000000003</v>
      </c>
      <c r="K49" s="36"/>
      <c r="L49" s="36"/>
      <c r="M49" s="35"/>
      <c r="N49" s="35" t="str">
        <f t="shared" si="12"/>
        <v/>
      </c>
      <c r="O49" s="35"/>
      <c r="P49" s="35" t="str">
        <f t="shared" si="13"/>
        <v/>
      </c>
      <c r="Q49" s="35"/>
      <c r="R49" s="35" t="str">
        <f t="shared" si="14"/>
        <v/>
      </c>
      <c r="S49" s="35"/>
      <c r="T49" s="35" t="str">
        <f t="shared" si="15"/>
        <v/>
      </c>
      <c r="U49" s="35"/>
      <c r="V49" s="35" t="str">
        <f t="shared" si="16"/>
        <v/>
      </c>
      <c r="W49" s="36"/>
      <c r="X49" s="36"/>
      <c r="Y49" s="36"/>
      <c r="Z49" s="35"/>
      <c r="AA49" s="35" t="str">
        <f t="shared" si="1"/>
        <v/>
      </c>
      <c r="AB49" s="35"/>
      <c r="AC49" s="35" t="str">
        <f t="shared" si="2"/>
        <v/>
      </c>
      <c r="AD49" s="35"/>
      <c r="AE49" s="35" t="str">
        <f t="shared" si="3"/>
        <v/>
      </c>
      <c r="AF49" s="35"/>
      <c r="AG49" s="35" t="str">
        <f t="shared" si="4"/>
        <v/>
      </c>
      <c r="AH49" s="36"/>
      <c r="AI49" s="36"/>
      <c r="AJ49" s="35"/>
      <c r="AK49" s="35" t="str">
        <f t="shared" si="17"/>
        <v/>
      </c>
      <c r="AL49" s="35"/>
      <c r="AM49" s="35" t="str">
        <f t="shared" si="5"/>
        <v/>
      </c>
      <c r="AN49" s="35"/>
      <c r="AO49" s="35" t="str">
        <f t="shared" si="6"/>
        <v/>
      </c>
      <c r="AP49" s="35"/>
      <c r="AQ49" s="35" t="str">
        <f t="shared" si="18"/>
        <v/>
      </c>
      <c r="AR49" s="35"/>
      <c r="AS49" s="35" t="str">
        <f t="shared" si="19"/>
        <v/>
      </c>
      <c r="AT49" s="36"/>
      <c r="AU49" s="36"/>
      <c r="AV49" s="35"/>
      <c r="AW49" s="35" t="str">
        <f t="shared" si="7"/>
        <v/>
      </c>
      <c r="AX49" s="35"/>
      <c r="AY49" s="35" t="str">
        <f t="shared" si="8"/>
        <v/>
      </c>
      <c r="AZ49" s="35"/>
      <c r="BA49" s="35" t="str">
        <f t="shared" si="20"/>
        <v/>
      </c>
      <c r="BB49" s="35"/>
      <c r="BC49" s="35" t="str">
        <f t="shared" si="21"/>
        <v/>
      </c>
    </row>
    <row r="50" spans="1:57" x14ac:dyDescent="0.25">
      <c r="A50" s="19" t="s">
        <v>32</v>
      </c>
      <c r="B50" s="73">
        <v>15</v>
      </c>
      <c r="C50" s="35">
        <f>9.15+8.87</f>
        <v>18.02</v>
      </c>
      <c r="D50" s="35">
        <f t="shared" si="22"/>
        <v>1.2013333333333334</v>
      </c>
      <c r="E50" s="35">
        <f>7.7</f>
        <v>7.7</v>
      </c>
      <c r="F50" s="35">
        <f t="shared" si="9"/>
        <v>0.51333333333333331</v>
      </c>
      <c r="G50" s="35">
        <f>15.379</f>
        <v>15.379</v>
      </c>
      <c r="H50" s="35">
        <f t="shared" si="10"/>
        <v>1.0252666666666665</v>
      </c>
      <c r="I50" s="35">
        <f>15.04</f>
        <v>15.04</v>
      </c>
      <c r="J50" s="35">
        <f t="shared" si="11"/>
        <v>1.0026666666666666</v>
      </c>
      <c r="K50" s="36"/>
      <c r="L50" s="36"/>
      <c r="M50" s="35"/>
      <c r="N50" s="35" t="str">
        <f t="shared" si="12"/>
        <v/>
      </c>
      <c r="O50" s="35"/>
      <c r="P50" s="35" t="str">
        <f t="shared" si="13"/>
        <v/>
      </c>
      <c r="Q50" s="35"/>
      <c r="R50" s="35" t="str">
        <f t="shared" si="14"/>
        <v/>
      </c>
      <c r="S50" s="35"/>
      <c r="T50" s="35" t="str">
        <f t="shared" si="15"/>
        <v/>
      </c>
      <c r="U50" s="35"/>
      <c r="V50" s="35" t="str">
        <f t="shared" si="16"/>
        <v/>
      </c>
      <c r="W50" s="36"/>
      <c r="X50" s="36"/>
      <c r="Y50" s="36"/>
      <c r="Z50" s="35"/>
      <c r="AA50" s="35" t="str">
        <f t="shared" si="1"/>
        <v/>
      </c>
      <c r="AB50" s="35"/>
      <c r="AC50" s="35" t="str">
        <f t="shared" si="2"/>
        <v/>
      </c>
      <c r="AD50" s="35"/>
      <c r="AE50" s="35" t="str">
        <f t="shared" si="3"/>
        <v/>
      </c>
      <c r="AF50" s="35"/>
      <c r="AG50" s="35" t="str">
        <f t="shared" si="4"/>
        <v/>
      </c>
      <c r="AH50" s="36"/>
      <c r="AI50" s="36"/>
      <c r="AJ50" s="35"/>
      <c r="AK50" s="35" t="str">
        <f t="shared" si="17"/>
        <v/>
      </c>
      <c r="AL50" s="35"/>
      <c r="AM50" s="35" t="str">
        <f t="shared" si="5"/>
        <v/>
      </c>
      <c r="AN50" s="35"/>
      <c r="AO50" s="35" t="str">
        <f t="shared" si="6"/>
        <v/>
      </c>
      <c r="AP50" s="35"/>
      <c r="AQ50" s="35" t="str">
        <f t="shared" si="18"/>
        <v/>
      </c>
      <c r="AR50" s="35"/>
      <c r="AS50" s="35" t="str">
        <f t="shared" si="19"/>
        <v/>
      </c>
      <c r="AT50" s="36"/>
      <c r="AU50" s="36"/>
      <c r="AV50" s="35"/>
      <c r="AW50" s="35" t="str">
        <f t="shared" si="7"/>
        <v/>
      </c>
      <c r="AX50" s="35"/>
      <c r="AY50" s="35" t="str">
        <f t="shared" si="8"/>
        <v/>
      </c>
      <c r="AZ50" s="35"/>
      <c r="BA50" s="35" t="str">
        <f t="shared" si="20"/>
        <v/>
      </c>
      <c r="BB50" s="35"/>
      <c r="BC50" s="35" t="str">
        <f t="shared" si="21"/>
        <v/>
      </c>
    </row>
    <row r="51" spans="1:57" x14ac:dyDescent="0.25">
      <c r="A51" s="19" t="s">
        <v>32</v>
      </c>
      <c r="B51" s="73">
        <v>15</v>
      </c>
      <c r="C51" s="35">
        <v>9.41</v>
      </c>
      <c r="D51" s="35">
        <f t="shared" si="22"/>
        <v>0.6273333333333333</v>
      </c>
      <c r="E51" s="35">
        <f>12.74</f>
        <v>12.74</v>
      </c>
      <c r="F51" s="35">
        <f t="shared" si="9"/>
        <v>0.84933333333333338</v>
      </c>
      <c r="G51" s="35">
        <f>13.527</f>
        <v>13.526999999999999</v>
      </c>
      <c r="H51" s="35">
        <f t="shared" si="10"/>
        <v>0.90179999999999993</v>
      </c>
      <c r="I51" s="35">
        <f>8.97</f>
        <v>8.9700000000000006</v>
      </c>
      <c r="J51" s="35">
        <f t="shared" si="11"/>
        <v>0.59800000000000009</v>
      </c>
      <c r="K51" s="36"/>
      <c r="L51" s="36"/>
      <c r="M51" s="35">
        <v>15</v>
      </c>
      <c r="N51" s="35">
        <f t="shared" si="12"/>
        <v>1</v>
      </c>
      <c r="O51" s="35"/>
      <c r="P51" s="35" t="str">
        <f t="shared" si="13"/>
        <v/>
      </c>
      <c r="Q51" s="35"/>
      <c r="R51" s="35" t="str">
        <f t="shared" si="14"/>
        <v/>
      </c>
      <c r="S51" s="35"/>
      <c r="T51" s="35" t="str">
        <f t="shared" si="15"/>
        <v/>
      </c>
      <c r="U51" s="35"/>
      <c r="V51" s="35" t="str">
        <f t="shared" si="16"/>
        <v/>
      </c>
      <c r="W51" s="36"/>
      <c r="X51" s="36"/>
      <c r="Y51" s="36"/>
      <c r="Z51" s="35"/>
      <c r="AA51" s="35" t="str">
        <f t="shared" si="1"/>
        <v/>
      </c>
      <c r="AB51" s="35"/>
      <c r="AC51" s="35" t="str">
        <f t="shared" si="2"/>
        <v/>
      </c>
      <c r="AD51" s="35"/>
      <c r="AE51" s="35" t="str">
        <f t="shared" si="3"/>
        <v/>
      </c>
      <c r="AF51" s="35"/>
      <c r="AG51" s="35" t="str">
        <f t="shared" si="4"/>
        <v/>
      </c>
      <c r="AH51" s="36"/>
      <c r="AI51" s="36"/>
      <c r="AJ51" s="35"/>
      <c r="AK51" s="35" t="str">
        <f t="shared" si="17"/>
        <v/>
      </c>
      <c r="AL51" s="35"/>
      <c r="AM51" s="35" t="str">
        <f t="shared" si="5"/>
        <v/>
      </c>
      <c r="AN51" s="35"/>
      <c r="AO51" s="35" t="str">
        <f t="shared" si="6"/>
        <v/>
      </c>
      <c r="AP51" s="35"/>
      <c r="AQ51" s="35" t="str">
        <f t="shared" si="18"/>
        <v/>
      </c>
      <c r="AR51" s="35"/>
      <c r="AS51" s="35" t="str">
        <f t="shared" si="19"/>
        <v/>
      </c>
      <c r="AT51" s="36"/>
      <c r="AU51" s="36"/>
      <c r="AV51" s="35"/>
      <c r="AW51" s="35" t="str">
        <f t="shared" si="7"/>
        <v/>
      </c>
      <c r="AX51" s="35"/>
      <c r="AY51" s="35" t="str">
        <f t="shared" si="8"/>
        <v/>
      </c>
      <c r="AZ51" s="35"/>
      <c r="BA51" s="35" t="str">
        <f t="shared" si="20"/>
        <v/>
      </c>
      <c r="BB51" s="35"/>
      <c r="BC51" s="35" t="str">
        <f t="shared" si="21"/>
        <v/>
      </c>
    </row>
    <row r="52" spans="1:57" x14ac:dyDescent="0.25">
      <c r="A52" s="19" t="s">
        <v>32</v>
      </c>
      <c r="B52" s="75">
        <v>15</v>
      </c>
      <c r="C52" s="35"/>
      <c r="D52" s="35" t="str">
        <f t="shared" si="22"/>
        <v/>
      </c>
      <c r="E52" s="35"/>
      <c r="F52" s="35" t="str">
        <f t="shared" si="9"/>
        <v/>
      </c>
      <c r="G52" s="35"/>
      <c r="H52" s="35" t="str">
        <f t="shared" si="10"/>
        <v/>
      </c>
      <c r="I52" s="35"/>
      <c r="J52" s="35" t="str">
        <f t="shared" si="11"/>
        <v/>
      </c>
      <c r="K52" s="36"/>
      <c r="L52" s="36"/>
      <c r="M52" s="35"/>
      <c r="N52" s="35" t="str">
        <f t="shared" si="12"/>
        <v/>
      </c>
      <c r="O52" s="35"/>
      <c r="P52" s="35" t="str">
        <f t="shared" si="13"/>
        <v/>
      </c>
      <c r="Q52" s="35"/>
      <c r="R52" s="35" t="str">
        <f t="shared" si="14"/>
        <v/>
      </c>
      <c r="S52" s="35"/>
      <c r="T52" s="35" t="str">
        <f t="shared" si="15"/>
        <v/>
      </c>
      <c r="U52" s="35"/>
      <c r="V52" s="35" t="str">
        <f t="shared" si="16"/>
        <v/>
      </c>
      <c r="W52" s="36"/>
      <c r="X52" s="36"/>
      <c r="Y52" s="36"/>
      <c r="Z52" s="35"/>
      <c r="AA52" s="35" t="str">
        <f t="shared" si="1"/>
        <v/>
      </c>
      <c r="AB52" s="35"/>
      <c r="AC52" s="35" t="str">
        <f t="shared" si="2"/>
        <v/>
      </c>
      <c r="AD52" s="35"/>
      <c r="AE52" s="35" t="str">
        <f t="shared" si="3"/>
        <v/>
      </c>
      <c r="AF52" s="35"/>
      <c r="AG52" s="35" t="str">
        <f t="shared" si="4"/>
        <v/>
      </c>
      <c r="AH52" s="36"/>
      <c r="AI52" s="36"/>
      <c r="AJ52" s="35"/>
      <c r="AK52" s="35" t="str">
        <f t="shared" si="17"/>
        <v/>
      </c>
      <c r="AL52" s="35"/>
      <c r="AM52" s="35" t="str">
        <f t="shared" si="5"/>
        <v/>
      </c>
      <c r="AN52" s="35"/>
      <c r="AO52" s="35" t="str">
        <f t="shared" si="6"/>
        <v/>
      </c>
      <c r="AP52" s="35"/>
      <c r="AQ52" s="35" t="str">
        <f t="shared" si="18"/>
        <v/>
      </c>
      <c r="AR52" s="35"/>
      <c r="AS52" s="35" t="str">
        <f t="shared" si="19"/>
        <v/>
      </c>
      <c r="AT52" s="36"/>
      <c r="AU52" s="36"/>
      <c r="AV52" s="35"/>
      <c r="AW52" s="35" t="str">
        <f t="shared" si="7"/>
        <v/>
      </c>
      <c r="AX52" s="35"/>
      <c r="AY52" s="35" t="str">
        <f t="shared" si="8"/>
        <v/>
      </c>
      <c r="AZ52" s="35"/>
      <c r="BA52" s="35" t="str">
        <f t="shared" si="20"/>
        <v/>
      </c>
      <c r="BB52" s="35"/>
      <c r="BC52" s="35" t="str">
        <f t="shared" si="21"/>
        <v/>
      </c>
    </row>
    <row r="53" spans="1:57" x14ac:dyDescent="0.25">
      <c r="A53" s="19" t="s">
        <v>32</v>
      </c>
      <c r="B53" s="73">
        <v>24</v>
      </c>
      <c r="C53" s="35">
        <v>11.388</v>
      </c>
      <c r="D53" s="35">
        <f t="shared" si="22"/>
        <v>0.47449999999999998</v>
      </c>
      <c r="E53" s="35">
        <f>23.486</f>
        <v>23.486000000000001</v>
      </c>
      <c r="F53" s="35">
        <f t="shared" si="9"/>
        <v>0.97858333333333336</v>
      </c>
      <c r="G53" s="35">
        <f>19.118</f>
        <v>19.117999999999999</v>
      </c>
      <c r="H53" s="35">
        <f t="shared" si="10"/>
        <v>0.79658333333333331</v>
      </c>
      <c r="I53" s="35">
        <f>10.806</f>
        <v>10.805999999999999</v>
      </c>
      <c r="J53" s="35">
        <f t="shared" si="11"/>
        <v>0.45024999999999998</v>
      </c>
      <c r="K53" s="36"/>
      <c r="L53" s="36"/>
      <c r="M53" s="35"/>
      <c r="N53" s="35" t="str">
        <f t="shared" si="12"/>
        <v/>
      </c>
      <c r="O53" s="35"/>
      <c r="P53" s="35" t="str">
        <f t="shared" si="13"/>
        <v/>
      </c>
      <c r="Q53" s="35"/>
      <c r="R53" s="35" t="str">
        <f t="shared" si="14"/>
        <v/>
      </c>
      <c r="S53" s="35"/>
      <c r="T53" s="35" t="str">
        <f t="shared" si="15"/>
        <v/>
      </c>
      <c r="U53" s="35"/>
      <c r="V53" s="35" t="str">
        <f t="shared" si="16"/>
        <v/>
      </c>
      <c r="W53" s="36"/>
      <c r="X53" s="36"/>
      <c r="Y53" s="36"/>
      <c r="Z53" s="35"/>
      <c r="AA53" s="35" t="str">
        <f t="shared" si="1"/>
        <v/>
      </c>
      <c r="AB53" s="35"/>
      <c r="AC53" s="35" t="str">
        <f t="shared" si="2"/>
        <v/>
      </c>
      <c r="AD53" s="35"/>
      <c r="AE53" s="35" t="str">
        <f t="shared" si="3"/>
        <v/>
      </c>
      <c r="AF53" s="35"/>
      <c r="AG53" s="35" t="str">
        <f t="shared" si="4"/>
        <v/>
      </c>
      <c r="AH53" s="36"/>
      <c r="AI53" s="36"/>
      <c r="AJ53" s="35"/>
      <c r="AK53" s="35" t="str">
        <f t="shared" si="17"/>
        <v/>
      </c>
      <c r="AL53" s="35"/>
      <c r="AM53" s="35" t="str">
        <f t="shared" si="5"/>
        <v/>
      </c>
      <c r="AN53" s="35"/>
      <c r="AO53" s="35" t="str">
        <f t="shared" si="6"/>
        <v/>
      </c>
      <c r="AP53" s="35"/>
      <c r="AQ53" s="35" t="str">
        <f t="shared" si="18"/>
        <v/>
      </c>
      <c r="AR53" s="35"/>
      <c r="AS53" s="35" t="str">
        <f t="shared" si="19"/>
        <v/>
      </c>
      <c r="AT53" s="36"/>
      <c r="AU53" s="36"/>
      <c r="AV53" s="35"/>
      <c r="AW53" s="35" t="str">
        <f t="shared" si="7"/>
        <v/>
      </c>
      <c r="AX53" s="35"/>
      <c r="AY53" s="35" t="str">
        <f t="shared" si="8"/>
        <v/>
      </c>
      <c r="AZ53" s="35"/>
      <c r="BA53" s="35" t="str">
        <f t="shared" si="20"/>
        <v/>
      </c>
      <c r="BB53" s="35"/>
      <c r="BC53" s="35" t="str">
        <f t="shared" si="21"/>
        <v/>
      </c>
    </row>
    <row r="54" spans="1:57" x14ac:dyDescent="0.25">
      <c r="A54" s="19" t="s">
        <v>32</v>
      </c>
      <c r="B54" s="73">
        <v>24</v>
      </c>
      <c r="C54" s="35">
        <f>15.534</f>
        <v>15.534000000000001</v>
      </c>
      <c r="D54" s="35">
        <f t="shared" si="22"/>
        <v>0.64724999999999999</v>
      </c>
      <c r="E54" s="35">
        <f>24.08+19.055</f>
        <v>43.134999999999998</v>
      </c>
      <c r="F54" s="35">
        <f t="shared" si="9"/>
        <v>1.7972916666666665</v>
      </c>
      <c r="G54" s="35">
        <f>12.328</f>
        <v>12.327999999999999</v>
      </c>
      <c r="H54" s="35">
        <f t="shared" si="10"/>
        <v>0.5136666666666666</v>
      </c>
      <c r="I54" s="35">
        <f>14.841</f>
        <v>14.840999999999999</v>
      </c>
      <c r="J54" s="35">
        <f t="shared" si="11"/>
        <v>0.61837500000000001</v>
      </c>
      <c r="K54" s="36"/>
      <c r="L54" s="36"/>
      <c r="M54" s="35"/>
      <c r="N54" s="35" t="str">
        <f t="shared" si="12"/>
        <v/>
      </c>
      <c r="O54" s="35"/>
      <c r="P54" s="35" t="str">
        <f t="shared" si="13"/>
        <v/>
      </c>
      <c r="Q54" s="35"/>
      <c r="R54" s="35" t="str">
        <f t="shared" si="14"/>
        <v/>
      </c>
      <c r="S54" s="35"/>
      <c r="T54" s="35" t="str">
        <f t="shared" si="15"/>
        <v/>
      </c>
      <c r="U54" s="35"/>
      <c r="V54" s="35" t="str">
        <f t="shared" si="16"/>
        <v/>
      </c>
      <c r="W54" s="36"/>
      <c r="X54" s="36"/>
      <c r="Y54" s="36"/>
      <c r="Z54" s="35"/>
      <c r="AA54" s="35" t="str">
        <f t="shared" si="1"/>
        <v/>
      </c>
      <c r="AB54" s="35"/>
      <c r="AC54" s="35" t="str">
        <f t="shared" si="2"/>
        <v/>
      </c>
      <c r="AD54" s="35"/>
      <c r="AE54" s="35" t="str">
        <f t="shared" si="3"/>
        <v/>
      </c>
      <c r="AF54" s="35"/>
      <c r="AG54" s="35" t="str">
        <f t="shared" si="4"/>
        <v/>
      </c>
      <c r="AH54" s="36"/>
      <c r="AI54" s="36"/>
      <c r="AJ54" s="35"/>
      <c r="AK54" s="35" t="str">
        <f t="shared" si="17"/>
        <v/>
      </c>
      <c r="AL54" s="35"/>
      <c r="AM54" s="35" t="str">
        <f t="shared" si="5"/>
        <v/>
      </c>
      <c r="AN54" s="35"/>
      <c r="AO54" s="35" t="str">
        <f t="shared" si="6"/>
        <v/>
      </c>
      <c r="AP54" s="35"/>
      <c r="AQ54" s="35" t="str">
        <f t="shared" si="18"/>
        <v/>
      </c>
      <c r="AR54" s="35"/>
      <c r="AS54" s="35" t="str">
        <f t="shared" si="19"/>
        <v/>
      </c>
      <c r="AT54" s="36"/>
      <c r="AU54" s="36"/>
      <c r="AV54" s="35"/>
      <c r="AW54" s="35" t="str">
        <f t="shared" si="7"/>
        <v/>
      </c>
      <c r="AX54" s="35"/>
      <c r="AY54" s="35" t="str">
        <f t="shared" si="8"/>
        <v/>
      </c>
      <c r="AZ54" s="35"/>
      <c r="BA54" s="35" t="str">
        <f t="shared" si="20"/>
        <v/>
      </c>
      <c r="BB54" s="35"/>
      <c r="BC54" s="35" t="str">
        <f t="shared" si="21"/>
        <v/>
      </c>
    </row>
    <row r="55" spans="1:57" x14ac:dyDescent="0.25">
      <c r="A55" s="19" t="s">
        <v>32</v>
      </c>
      <c r="B55" s="73">
        <v>24</v>
      </c>
      <c r="C55" s="35">
        <f>15.97+24+9.72</f>
        <v>49.69</v>
      </c>
      <c r="D55" s="35">
        <f t="shared" si="22"/>
        <v>2.0704166666666666</v>
      </c>
      <c r="E55" s="35">
        <f>6.315</f>
        <v>6.3150000000000004</v>
      </c>
      <c r="F55" s="35">
        <f t="shared" si="9"/>
        <v>0.263125</v>
      </c>
      <c r="G55" s="35">
        <v>22.213999999999999</v>
      </c>
      <c r="H55" s="35">
        <f t="shared" si="10"/>
        <v>0.92558333333333331</v>
      </c>
      <c r="I55" s="35">
        <f>23.66</f>
        <v>23.66</v>
      </c>
      <c r="J55" s="35">
        <f t="shared" si="11"/>
        <v>0.98583333333333334</v>
      </c>
      <c r="K55" s="36"/>
      <c r="L55" s="36"/>
      <c r="M55" s="35"/>
      <c r="N55" s="35" t="str">
        <f t="shared" si="12"/>
        <v/>
      </c>
      <c r="O55" s="35"/>
      <c r="P55" s="35" t="str">
        <f t="shared" si="13"/>
        <v/>
      </c>
      <c r="Q55" s="35"/>
      <c r="R55" s="35" t="str">
        <f t="shared" si="14"/>
        <v/>
      </c>
      <c r="S55" s="35"/>
      <c r="T55" s="35" t="str">
        <f t="shared" si="15"/>
        <v/>
      </c>
      <c r="U55" s="35"/>
      <c r="V55" s="35" t="str">
        <f t="shared" si="16"/>
        <v/>
      </c>
      <c r="W55" s="36"/>
      <c r="X55" s="36"/>
      <c r="Y55" s="36"/>
      <c r="Z55" s="35"/>
      <c r="AA55" s="35" t="str">
        <f t="shared" si="1"/>
        <v/>
      </c>
      <c r="AB55" s="35"/>
      <c r="AC55" s="35" t="str">
        <f t="shared" si="2"/>
        <v/>
      </c>
      <c r="AD55" s="35"/>
      <c r="AE55" s="35" t="str">
        <f t="shared" si="3"/>
        <v/>
      </c>
      <c r="AF55" s="35"/>
      <c r="AG55" s="35" t="str">
        <f t="shared" si="4"/>
        <v/>
      </c>
      <c r="AH55" s="36"/>
      <c r="AI55" s="36"/>
      <c r="AJ55" s="35"/>
      <c r="AK55" s="35" t="str">
        <f t="shared" si="17"/>
        <v/>
      </c>
      <c r="AL55" s="35"/>
      <c r="AM55" s="35" t="str">
        <f t="shared" si="5"/>
        <v/>
      </c>
      <c r="AN55" s="35"/>
      <c r="AO55" s="35" t="str">
        <f t="shared" si="6"/>
        <v/>
      </c>
      <c r="AP55" s="35"/>
      <c r="AQ55" s="35" t="str">
        <f t="shared" si="18"/>
        <v/>
      </c>
      <c r="AR55" s="35"/>
      <c r="AS55" s="35" t="str">
        <f t="shared" si="19"/>
        <v/>
      </c>
      <c r="AT55" s="36"/>
      <c r="AU55" s="36"/>
      <c r="AV55" s="35"/>
      <c r="AW55" s="35" t="str">
        <f t="shared" si="7"/>
        <v/>
      </c>
      <c r="AX55" s="35"/>
      <c r="AY55" s="35" t="str">
        <f t="shared" si="8"/>
        <v/>
      </c>
      <c r="AZ55" s="35"/>
      <c r="BA55" s="35" t="str">
        <f t="shared" si="20"/>
        <v/>
      </c>
      <c r="BB55" s="35"/>
      <c r="BC55" s="35" t="str">
        <f t="shared" si="21"/>
        <v/>
      </c>
    </row>
    <row r="56" spans="1:57" x14ac:dyDescent="0.25">
      <c r="A56" s="19" t="s">
        <v>32</v>
      </c>
      <c r="B56" s="73">
        <v>15</v>
      </c>
      <c r="C56" s="35">
        <f>7.119</f>
        <v>7.1189999999999998</v>
      </c>
      <c r="D56" s="35">
        <f t="shared" si="22"/>
        <v>0.47459999999999997</v>
      </c>
      <c r="E56" s="35">
        <f>6.336</f>
        <v>6.3360000000000003</v>
      </c>
      <c r="F56" s="35">
        <f t="shared" si="9"/>
        <v>0.4224</v>
      </c>
      <c r="G56" s="35">
        <f>8.815</f>
        <v>8.8149999999999995</v>
      </c>
      <c r="H56" s="35">
        <f t="shared" si="10"/>
        <v>0.58766666666666667</v>
      </c>
      <c r="I56" s="35">
        <v>7.835</v>
      </c>
      <c r="J56" s="35">
        <f t="shared" si="11"/>
        <v>0.52233333333333332</v>
      </c>
      <c r="K56" s="36"/>
      <c r="L56" s="36"/>
      <c r="M56" s="35"/>
      <c r="N56" s="35" t="str">
        <f t="shared" si="12"/>
        <v/>
      </c>
      <c r="O56" s="35"/>
      <c r="P56" s="35" t="str">
        <f t="shared" si="13"/>
        <v/>
      </c>
      <c r="Q56" s="35"/>
      <c r="R56" s="35" t="str">
        <f t="shared" si="14"/>
        <v/>
      </c>
      <c r="S56" s="35"/>
      <c r="T56" s="35" t="str">
        <f t="shared" si="15"/>
        <v/>
      </c>
      <c r="U56" s="35"/>
      <c r="V56" s="35" t="str">
        <f t="shared" si="16"/>
        <v/>
      </c>
      <c r="W56" s="36"/>
      <c r="X56" s="36"/>
      <c r="Y56" s="36"/>
      <c r="Z56" s="35"/>
      <c r="AA56" s="35" t="str">
        <f t="shared" si="1"/>
        <v/>
      </c>
      <c r="AB56" s="35"/>
      <c r="AC56" s="35" t="str">
        <f t="shared" si="2"/>
        <v/>
      </c>
      <c r="AD56" s="35"/>
      <c r="AE56" s="35" t="str">
        <f t="shared" si="3"/>
        <v/>
      </c>
      <c r="AF56" s="35"/>
      <c r="AG56" s="35" t="str">
        <f t="shared" si="4"/>
        <v/>
      </c>
      <c r="AH56" s="36"/>
      <c r="AI56" s="36"/>
      <c r="AJ56" s="35"/>
      <c r="AK56" s="35" t="str">
        <f t="shared" si="17"/>
        <v/>
      </c>
      <c r="AL56" s="35"/>
      <c r="AM56" s="35" t="str">
        <f t="shared" si="5"/>
        <v/>
      </c>
      <c r="AN56" s="35"/>
      <c r="AO56" s="35" t="str">
        <f t="shared" si="6"/>
        <v/>
      </c>
      <c r="AP56" s="35"/>
      <c r="AQ56" s="35" t="str">
        <f t="shared" si="18"/>
        <v/>
      </c>
      <c r="AR56" s="35"/>
      <c r="AS56" s="35" t="str">
        <f t="shared" si="19"/>
        <v/>
      </c>
      <c r="AT56" s="36"/>
      <c r="AU56" s="36"/>
      <c r="AV56" s="35"/>
      <c r="AW56" s="35" t="str">
        <f t="shared" si="7"/>
        <v/>
      </c>
      <c r="AX56" s="35"/>
      <c r="AY56" s="35" t="str">
        <f t="shared" si="8"/>
        <v/>
      </c>
      <c r="AZ56" s="35"/>
      <c r="BA56" s="35" t="str">
        <f t="shared" si="20"/>
        <v/>
      </c>
      <c r="BB56" s="35"/>
      <c r="BC56" s="35" t="str">
        <f t="shared" si="21"/>
        <v/>
      </c>
    </row>
    <row r="58" spans="1:57" x14ac:dyDescent="0.25">
      <c r="A58" s="26" t="s">
        <v>12</v>
      </c>
      <c r="B58" s="55"/>
      <c r="C58" s="40">
        <f t="shared" ref="C58:J58" si="23">IF(C64="","",SUM(C34:C56))</f>
        <v>246.57800000000003</v>
      </c>
      <c r="D58" s="40">
        <f t="shared" si="23"/>
        <v>13.013823076923078</v>
      </c>
      <c r="E58" s="40">
        <f t="shared" si="23"/>
        <v>238.977</v>
      </c>
      <c r="F58" s="40">
        <f t="shared" si="23"/>
        <v>12.250229487179487</v>
      </c>
      <c r="G58" s="40">
        <f t="shared" si="23"/>
        <v>266.67599999999999</v>
      </c>
      <c r="H58" s="40">
        <f t="shared" si="23"/>
        <v>14.490534615384616</v>
      </c>
      <c r="I58" s="40">
        <f t="shared" si="23"/>
        <v>238.94800000000001</v>
      </c>
      <c r="J58" s="40">
        <f t="shared" si="23"/>
        <v>12.638437820512824</v>
      </c>
      <c r="K58" s="40"/>
      <c r="L58" s="40"/>
      <c r="M58" s="40">
        <f t="shared" ref="M58:V58" si="24">IF(M64="","",SUM(M34:M56))</f>
        <v>50</v>
      </c>
      <c r="N58" s="40">
        <f t="shared" si="24"/>
        <v>3.333333333333333</v>
      </c>
      <c r="O58" s="40" t="str">
        <f t="shared" si="24"/>
        <v/>
      </c>
      <c r="P58" s="40" t="str">
        <f t="shared" si="24"/>
        <v/>
      </c>
      <c r="Q58" s="40" t="str">
        <f t="shared" si="24"/>
        <v/>
      </c>
      <c r="R58" s="40" t="str">
        <f t="shared" si="24"/>
        <v/>
      </c>
      <c r="S58" s="40" t="str">
        <f t="shared" si="24"/>
        <v/>
      </c>
      <c r="T58" s="40" t="str">
        <f t="shared" si="24"/>
        <v/>
      </c>
      <c r="U58" s="40" t="str">
        <f t="shared" si="24"/>
        <v/>
      </c>
      <c r="V58" s="40" t="str">
        <f t="shared" si="24"/>
        <v/>
      </c>
      <c r="W58" s="40"/>
      <c r="X58" s="40"/>
      <c r="Y58" s="40"/>
      <c r="Z58" s="40" t="str">
        <f t="shared" ref="Z58:AG58" si="25">IF(Z64="","",SUM(Z34:Z56))</f>
        <v/>
      </c>
      <c r="AA58" s="40" t="str">
        <f t="shared" si="25"/>
        <v/>
      </c>
      <c r="AB58" s="40" t="str">
        <f t="shared" si="25"/>
        <v/>
      </c>
      <c r="AC58" s="40" t="str">
        <f t="shared" si="25"/>
        <v/>
      </c>
      <c r="AD58" s="40" t="str">
        <f t="shared" si="25"/>
        <v/>
      </c>
      <c r="AE58" s="40" t="str">
        <f t="shared" si="25"/>
        <v/>
      </c>
      <c r="AF58" s="40" t="str">
        <f t="shared" si="25"/>
        <v/>
      </c>
      <c r="AG58" s="40" t="str">
        <f t="shared" si="25"/>
        <v/>
      </c>
      <c r="AH58" s="40"/>
      <c r="AI58" s="40"/>
      <c r="AJ58" s="40" t="str">
        <f t="shared" ref="AJ58:AS58" si="26">IF(AJ64="","",SUM(AJ34:AJ56))</f>
        <v/>
      </c>
      <c r="AK58" s="40" t="str">
        <f t="shared" si="26"/>
        <v/>
      </c>
      <c r="AL58" s="40" t="str">
        <f t="shared" si="26"/>
        <v/>
      </c>
      <c r="AM58" s="40" t="str">
        <f t="shared" si="26"/>
        <v/>
      </c>
      <c r="AN58" s="40" t="str">
        <f t="shared" si="26"/>
        <v/>
      </c>
      <c r="AO58" s="40" t="str">
        <f t="shared" si="26"/>
        <v/>
      </c>
      <c r="AP58" s="40" t="str">
        <f t="shared" si="26"/>
        <v/>
      </c>
      <c r="AQ58" s="40" t="str">
        <f t="shared" si="26"/>
        <v/>
      </c>
      <c r="AR58" s="40" t="str">
        <f t="shared" si="26"/>
        <v/>
      </c>
      <c r="AS58" s="40" t="str">
        <f t="shared" si="26"/>
        <v/>
      </c>
      <c r="AT58" s="40"/>
      <c r="AU58" s="40"/>
      <c r="AV58" s="40" t="str">
        <f t="shared" ref="AV58:BC58" si="27">IF(AV64="","",SUM(AV34:AV56))</f>
        <v/>
      </c>
      <c r="AW58" s="40" t="str">
        <f t="shared" si="27"/>
        <v/>
      </c>
      <c r="AX58" s="40" t="str">
        <f t="shared" si="27"/>
        <v/>
      </c>
      <c r="AY58" s="40" t="str">
        <f t="shared" si="27"/>
        <v/>
      </c>
      <c r="AZ58" s="40" t="str">
        <f t="shared" si="27"/>
        <v/>
      </c>
      <c r="BA58" s="40" t="str">
        <f t="shared" si="27"/>
        <v/>
      </c>
      <c r="BB58" s="40" t="str">
        <f t="shared" si="27"/>
        <v/>
      </c>
      <c r="BC58" s="40" t="str">
        <f t="shared" si="27"/>
        <v/>
      </c>
      <c r="BD58" s="66">
        <f>SUM(C58,E58,G58,I58,M58,O58,Q58,S58,U58,Z58,AB58,AD58,AF58,AJ58,AL58,AN58,AP58,AR58,AV58,AX58,AZ58,BB58)</f>
        <v>1041.1790000000001</v>
      </c>
      <c r="BE58" s="44">
        <f>AVERAGE(C58,E58,G58,I58,M58,O58,Q58,S58,U58,Z58,AB58,AD58,AF58,AJ58,AL58,AN58,AP58,AR58,AV58,AX58,AZ58,BB58)</f>
        <v>208.23580000000001</v>
      </c>
    </row>
    <row r="59" spans="1:57" x14ac:dyDescent="0.25">
      <c r="A59" s="26" t="s">
        <v>17</v>
      </c>
      <c r="B59" s="55"/>
      <c r="C59" s="41">
        <f>IF(C64="","",AVERAGE(D34:D56))</f>
        <v>0.72299017094017104</v>
      </c>
      <c r="D59" s="41"/>
      <c r="E59" s="41">
        <f>IF(E64="","",AVERAGE(F34:F56))</f>
        <v>0.64474892037786768</v>
      </c>
      <c r="F59" s="41"/>
      <c r="G59" s="41">
        <f>IF(G64="","",AVERAGE(H34:H56))</f>
        <v>0.80502970085470094</v>
      </c>
      <c r="H59" s="41"/>
      <c r="I59" s="41">
        <f>IF(I64="","",AVERAGE(J34:J56))</f>
        <v>0.70213543447293469</v>
      </c>
      <c r="J59" s="41"/>
      <c r="K59" s="41"/>
      <c r="L59" s="41"/>
      <c r="M59" s="41">
        <f>IF(M64="","",AVERAGE(N34:N56))</f>
        <v>1.1111111111111109</v>
      </c>
      <c r="N59" s="41"/>
      <c r="O59" s="41" t="str">
        <f>IF(O64="","",AVERAGE(P34:P56))</f>
        <v/>
      </c>
      <c r="P59" s="41"/>
      <c r="Q59" s="41" t="str">
        <f>IF(Q64="","",AVERAGE(R34:R56))</f>
        <v/>
      </c>
      <c r="R59" s="41"/>
      <c r="S59" s="41" t="str">
        <f>IF(S64="","",AVERAGE(T34:T56))</f>
        <v/>
      </c>
      <c r="T59" s="41"/>
      <c r="U59" s="41" t="str">
        <f>IF(U64="","",AVERAGE(V34:V56))</f>
        <v/>
      </c>
      <c r="V59" s="41"/>
      <c r="W59" s="41"/>
      <c r="X59" s="41"/>
      <c r="Y59" s="41"/>
      <c r="Z59" s="41" t="str">
        <f>IF(Z64="","",AVERAGE(AA34:AA56))</f>
        <v/>
      </c>
      <c r="AA59" s="41"/>
      <c r="AB59" s="41" t="str">
        <f>IF(AB64="","",AVERAGE(AC34:AC56))</f>
        <v/>
      </c>
      <c r="AC59" s="41"/>
      <c r="AD59" s="41" t="str">
        <f>IF(AD64="","",AVERAGE(AE34:AE56))</f>
        <v/>
      </c>
      <c r="AE59" s="41"/>
      <c r="AF59" s="41" t="str">
        <f>IF(AF64="","",AVERAGE(AG34:AG56))</f>
        <v/>
      </c>
      <c r="AG59" s="41"/>
      <c r="AH59" s="41"/>
      <c r="AI59" s="41"/>
      <c r="AJ59" s="41" t="str">
        <f>IF(AJ64="","",AVERAGE(AK34:AK56))</f>
        <v/>
      </c>
      <c r="AK59" s="41"/>
      <c r="AL59" s="41" t="str">
        <f>IF(AL64="","",AVERAGE(AM34:AM56))</f>
        <v/>
      </c>
      <c r="AM59" s="41"/>
      <c r="AN59" s="41" t="str">
        <f>IF(AN64="","",AVERAGE(AO34:AO56))</f>
        <v/>
      </c>
      <c r="AO59" s="41"/>
      <c r="AP59" s="41" t="str">
        <f>IF(AP64="","",AVERAGE(AQ34:AQ56))</f>
        <v/>
      </c>
      <c r="AQ59" s="41"/>
      <c r="AR59" s="41" t="str">
        <f>IF(AR64="","",AVERAGE(AS34:AS56))</f>
        <v/>
      </c>
      <c r="AS59" s="41"/>
      <c r="AT59" s="41"/>
      <c r="AU59" s="41"/>
      <c r="AV59" s="41" t="str">
        <f>IF(AV64="","",AVERAGE(AW34:AW56))</f>
        <v/>
      </c>
      <c r="AW59" s="41"/>
      <c r="AX59" s="41" t="str">
        <f>IF(AX64="","",AVERAGE(AY34:AY56))</f>
        <v/>
      </c>
      <c r="AY59" s="41"/>
      <c r="AZ59" s="41" t="str">
        <f>IF(AZ64="","",AVERAGE(BA34:BA56))</f>
        <v/>
      </c>
      <c r="BA59" s="41"/>
      <c r="BB59" s="41" t="str">
        <f>IF(BB64="","",AVERAGE(BC34:BC56))</f>
        <v/>
      </c>
      <c r="BC59" s="41"/>
      <c r="BD59" s="43"/>
      <c r="BE59" s="45">
        <f>AVERAGE(C59,E59,G59,I59,M59,O59,Q59,S59,U59,Z59,AB59,AD59,AF59,AJ59,AL59,AN59,AP59,AR59,AV59,AX59,AZ59,BB59)</f>
        <v>0.79720306755135706</v>
      </c>
    </row>
    <row r="60" spans="1:57" x14ac:dyDescent="0.25"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AV60" s="42"/>
      <c r="AW60" s="42"/>
      <c r="AX60" s="42"/>
      <c r="AY60" s="42"/>
      <c r="AZ60" s="42"/>
      <c r="BA60" s="28"/>
      <c r="BB60" s="28"/>
      <c r="BC60" s="28"/>
      <c r="BD60" s="43"/>
      <c r="BE60" s="44"/>
    </row>
    <row r="61" spans="1:57" x14ac:dyDescent="0.25">
      <c r="A61" s="26" t="s">
        <v>18</v>
      </c>
      <c r="B61" s="55"/>
      <c r="C61" s="41">
        <f>IF(C64="","",(20-COUNTBLANK(C34:C52))/20)</f>
        <v>0.75</v>
      </c>
      <c r="D61" s="41"/>
      <c r="E61" s="41">
        <f>IF(E64="","",(20-COUNTBLANK(E34:E52))/20)</f>
        <v>0.8</v>
      </c>
      <c r="F61" s="41"/>
      <c r="G61" s="41">
        <f>IF(G64="","",(20-COUNTBLANK(G34:G52))/20)</f>
        <v>0.75</v>
      </c>
      <c r="H61" s="41"/>
      <c r="I61" s="41">
        <f>IF(I64="","",(20-COUNTBLANK(I34:I52))/20)</f>
        <v>0.75</v>
      </c>
      <c r="J61" s="41"/>
      <c r="K61" s="41"/>
      <c r="L61" s="41"/>
      <c r="M61" s="41">
        <f>IF(M64="","",(20-COUNTBLANK(M34:M52))/20)</f>
        <v>0.2</v>
      </c>
      <c r="N61" s="41"/>
      <c r="O61" s="41" t="str">
        <f>IF(O64="","",(20-COUNTBLANK(O34:O52))/20)</f>
        <v/>
      </c>
      <c r="P61" s="41"/>
      <c r="Q61" s="41" t="str">
        <f>IF(Q64="","",(20-COUNTBLANK(Q34:Q52))/20)</f>
        <v/>
      </c>
      <c r="R61" s="41"/>
      <c r="S61" s="41" t="str">
        <f>IF(S64="","",(20-COUNTBLANK(S34:S52))/20)</f>
        <v/>
      </c>
      <c r="T61" s="41"/>
      <c r="U61" s="41" t="str">
        <f>IF(U64="","",(20-COUNTBLANK(U34:U52))/20)</f>
        <v/>
      </c>
      <c r="V61" s="41"/>
      <c r="W61" s="41"/>
      <c r="X61" s="41"/>
      <c r="Y61" s="41"/>
      <c r="Z61" s="41" t="str">
        <f>IF(Z64="","",(20-COUNTBLANK(Z34:Z52))/20)</f>
        <v/>
      </c>
      <c r="AA61" s="41"/>
      <c r="AB61" s="41" t="str">
        <f>IF(AB64="","",(20-COUNTBLANK(AB34:AB52))/20)</f>
        <v/>
      </c>
      <c r="AC61" s="41"/>
      <c r="AD61" s="41" t="str">
        <f>IF(AD64="","",(20-COUNTBLANK(AD34:AD52))/20)</f>
        <v/>
      </c>
      <c r="AE61" s="41"/>
      <c r="AF61" s="41" t="str">
        <f>IF(AF64="","",(20-COUNTBLANK(AF34:AF52))/20)</f>
        <v/>
      </c>
      <c r="AG61" s="41"/>
      <c r="AH61" s="41"/>
      <c r="AI61" s="41"/>
      <c r="AJ61" s="41" t="str">
        <f>IF(AJ64="","",(20-COUNTBLANK(AJ34:AJ52))/20)</f>
        <v/>
      </c>
      <c r="AK61" s="41"/>
      <c r="AL61" s="41" t="str">
        <f>IF(AL64="","",(20-COUNTBLANK(AL34:AL52))/20)</f>
        <v/>
      </c>
      <c r="AM61" s="41"/>
      <c r="AN61" s="41" t="str">
        <f>IF(AN64="","",(20-COUNTBLANK(AN34:AN52))/20)</f>
        <v/>
      </c>
      <c r="AO61" s="41"/>
      <c r="AP61" s="41" t="str">
        <f>IF(AP64="","",(20-COUNTBLANK(AP34:AP52))/20)</f>
        <v/>
      </c>
      <c r="AQ61" s="41"/>
      <c r="AR61" s="41" t="str">
        <f>IF(AR64="","",(20-COUNTBLANK(AR34:AR52))/20)</f>
        <v/>
      </c>
      <c r="AS61" s="41"/>
      <c r="AT61" s="41"/>
      <c r="AU61" s="41"/>
      <c r="AV61" s="41" t="str">
        <f>IF(AV64="","",(20-COUNTBLANK(AV34:AV52))/20)</f>
        <v/>
      </c>
      <c r="AW61" s="41"/>
      <c r="AX61" s="41" t="str">
        <f>IF(AX64="","",(20-COUNTBLANK(AX34:AX52))/20)</f>
        <v/>
      </c>
      <c r="AY61" s="41"/>
      <c r="AZ61" s="41" t="str">
        <f>IF(AZ64="","",(20-COUNTBLANK(AZ34:AZ52))/20)</f>
        <v/>
      </c>
      <c r="BA61" s="41"/>
      <c r="BB61" s="41" t="str">
        <f>IF(BB64="","",(20-COUNTBLANK(BB34:BB52))/20)</f>
        <v/>
      </c>
      <c r="BC61" s="40"/>
      <c r="BD61" s="43"/>
      <c r="BE61" s="45">
        <f>AVERAGE(C61,E61,G61,I61,M61,O61,Q61,S61,U61,Z61,AB61,AD61,AF61,AJ61,AL61,AN61,AP61,AR61,AV61,AX61,AZ61,BB61)</f>
        <v>0.65</v>
      </c>
    </row>
    <row r="62" spans="1:57" x14ac:dyDescent="0.25">
      <c r="BD62" s="43"/>
      <c r="BE62" s="43"/>
    </row>
    <row r="63" spans="1:57" x14ac:dyDescent="0.25">
      <c r="A63" s="23" t="s">
        <v>33</v>
      </c>
      <c r="C63" s="29">
        <v>41821</v>
      </c>
      <c r="D63" s="29"/>
      <c r="E63" s="29">
        <v>41822</v>
      </c>
      <c r="F63" s="29"/>
      <c r="G63" s="29">
        <v>41823</v>
      </c>
      <c r="H63" s="29"/>
      <c r="I63" s="29">
        <v>41824</v>
      </c>
      <c r="J63" s="29"/>
      <c r="K63" s="30">
        <v>41825</v>
      </c>
      <c r="L63" s="30">
        <v>41826</v>
      </c>
      <c r="M63" s="29">
        <v>41827</v>
      </c>
      <c r="N63" s="29"/>
      <c r="O63" s="29">
        <v>41828</v>
      </c>
      <c r="P63" s="29"/>
      <c r="Q63" s="29">
        <v>41829</v>
      </c>
      <c r="R63" s="29"/>
      <c r="S63" s="29">
        <v>41830</v>
      </c>
      <c r="T63" s="29"/>
      <c r="U63" s="29">
        <v>41831</v>
      </c>
      <c r="V63" s="29"/>
      <c r="W63" s="30">
        <v>41832</v>
      </c>
      <c r="X63" s="30">
        <v>41833</v>
      </c>
      <c r="Y63" s="30">
        <v>41834</v>
      </c>
      <c r="Z63" s="29">
        <v>41835</v>
      </c>
      <c r="AA63" s="29"/>
      <c r="AB63" s="29">
        <v>41836</v>
      </c>
      <c r="AC63" s="29"/>
      <c r="AD63" s="29">
        <v>41837</v>
      </c>
      <c r="AE63" s="29"/>
      <c r="AF63" s="29">
        <v>41838</v>
      </c>
      <c r="AG63" s="29"/>
      <c r="AH63" s="30">
        <v>41839</v>
      </c>
      <c r="AI63" s="30">
        <v>41840</v>
      </c>
      <c r="AJ63" s="52">
        <v>41841</v>
      </c>
      <c r="AK63" s="29"/>
      <c r="AL63" s="29">
        <v>41842</v>
      </c>
      <c r="AM63" s="29"/>
      <c r="AN63" s="29">
        <v>41843</v>
      </c>
      <c r="AO63" s="29"/>
      <c r="AP63" s="29">
        <v>41844</v>
      </c>
      <c r="AQ63" s="29"/>
      <c r="AR63" s="29">
        <v>41845</v>
      </c>
      <c r="AS63" s="29"/>
      <c r="AT63" s="30">
        <v>41846</v>
      </c>
      <c r="AU63" s="30">
        <v>41847</v>
      </c>
      <c r="AV63" s="29">
        <v>41848</v>
      </c>
      <c r="AW63" s="29"/>
      <c r="AX63" s="29">
        <v>41849</v>
      </c>
      <c r="AY63" s="29"/>
      <c r="AZ63" s="29">
        <v>41850</v>
      </c>
      <c r="BA63" s="29"/>
      <c r="BB63" s="58">
        <v>41851</v>
      </c>
      <c r="BC63" s="15"/>
      <c r="BD63" s="43"/>
      <c r="BE63" s="43"/>
    </row>
    <row r="64" spans="1:57" x14ac:dyDescent="0.25">
      <c r="A64" s="23" t="s">
        <v>33</v>
      </c>
      <c r="B64" s="24">
        <v>24</v>
      </c>
      <c r="C64" s="32">
        <v>16.547999999999998</v>
      </c>
      <c r="D64" s="35">
        <f t="shared" ref="D64:D69" si="28">IF(C64="","",C64/$B$34)</f>
        <v>0.68949999999999989</v>
      </c>
      <c r="E64" s="32">
        <f>14.639</f>
        <v>14.638999999999999</v>
      </c>
      <c r="F64" s="35">
        <f t="shared" ref="F64:F69" si="29">IF(E64="","",E64/$B$34)</f>
        <v>0.60995833333333327</v>
      </c>
      <c r="G64" s="32">
        <v>15.015000000000001</v>
      </c>
      <c r="H64" s="35">
        <f t="shared" ref="H64:H69" si="30">IF(G64="","",G64/$B$34)</f>
        <v>0.62562499999999999</v>
      </c>
      <c r="I64" s="32">
        <f>19.923</f>
        <v>19.922999999999998</v>
      </c>
      <c r="J64" s="35">
        <f t="shared" ref="J64:J69" si="31">IF(I64="","",I64/$B$34)</f>
        <v>0.83012499999999989</v>
      </c>
      <c r="K64" s="33"/>
      <c r="L64" s="33"/>
      <c r="M64" s="32">
        <v>20</v>
      </c>
      <c r="N64" s="35">
        <f t="shared" ref="N64:N69" si="32">IF(M64="","",M64/$B$34)</f>
        <v>0.83333333333333337</v>
      </c>
      <c r="O64" s="32"/>
      <c r="P64" s="35" t="str">
        <f t="shared" ref="P64:P69" si="33">IF(O64="","",O64/$B$34)</f>
        <v/>
      </c>
      <c r="Q64" s="32"/>
      <c r="R64" s="35" t="str">
        <f t="shared" ref="R64:R69" si="34">IF(Q64="","",Q64/$B$34)</f>
        <v/>
      </c>
      <c r="S64" s="32"/>
      <c r="T64" s="35" t="str">
        <f t="shared" ref="T64:T69" si="35">IF(S64="","",S64/$B$34)</f>
        <v/>
      </c>
      <c r="U64" s="32"/>
      <c r="V64" s="35" t="str">
        <f t="shared" ref="V64:V69" si="36">IF(U64="","",U64/$B$34)</f>
        <v/>
      </c>
      <c r="W64" s="33"/>
      <c r="X64" s="33"/>
      <c r="Y64" s="33"/>
      <c r="Z64" s="32"/>
      <c r="AA64" s="35" t="str">
        <f t="shared" ref="AA64:AA69" si="37">IF(Z64="","",Z64/$B$34)</f>
        <v/>
      </c>
      <c r="AB64" s="32"/>
      <c r="AC64" s="35" t="str">
        <f t="shared" ref="AC64:AC69" si="38">IF(AB64="","",AB64/$B$34)</f>
        <v/>
      </c>
      <c r="AD64" s="32"/>
      <c r="AE64" s="35" t="str">
        <f t="shared" ref="AE64:AE69" si="39">IF(AD64="","",AD64/$B$34)</f>
        <v/>
      </c>
      <c r="AF64" s="32"/>
      <c r="AG64" s="35" t="str">
        <f t="shared" ref="AG64:AG69" si="40">IF(AF64="","",AF64/$B$34)</f>
        <v/>
      </c>
      <c r="AH64" s="33"/>
      <c r="AI64" s="33"/>
      <c r="AJ64" s="32"/>
      <c r="AK64" s="35" t="str">
        <f t="shared" ref="AK64:AK69" si="41">IF(AJ64="","",AJ64/$B$34)</f>
        <v/>
      </c>
      <c r="AL64" s="32"/>
      <c r="AM64" s="35" t="str">
        <f t="shared" ref="AM64:AM69" si="42">IF(AL64="","",AL64/$B$34)</f>
        <v/>
      </c>
      <c r="AN64" s="32"/>
      <c r="AO64" s="35" t="str">
        <f t="shared" ref="AO64:AO69" si="43">IF(AN64="","",AN64/$B$34)</f>
        <v/>
      </c>
      <c r="AP64" s="35"/>
      <c r="AQ64" s="35" t="str">
        <f>IF(AP64="","",AP64/$B$34)</f>
        <v/>
      </c>
      <c r="AR64" s="35"/>
      <c r="AS64" s="35" t="str">
        <f>IF(AR64="","",AR64/$B$34)</f>
        <v/>
      </c>
      <c r="AT64" s="33"/>
      <c r="AU64" s="33"/>
      <c r="AV64" s="32"/>
      <c r="AW64" s="35" t="str">
        <f t="shared" ref="AW64:AW69" si="44">IF(AV64="","",AV64/$B$34)</f>
        <v/>
      </c>
      <c r="AX64" s="32"/>
      <c r="AY64" s="35" t="str">
        <f t="shared" ref="AY64:AY69" si="45">IF(AX64="","",AX64/$B$34)</f>
        <v/>
      </c>
      <c r="AZ64" s="32"/>
      <c r="BA64" s="35" t="str">
        <f t="shared" ref="BA64:BA69" si="46">IF(AZ64="","",AZ64/$B$34)</f>
        <v/>
      </c>
      <c r="BB64" s="35"/>
      <c r="BC64" s="35" t="str">
        <f t="shared" ref="BC64:BC69" si="47">IF(BB64="","",BB64/$B$34)</f>
        <v/>
      </c>
      <c r="BD64" s="43"/>
      <c r="BE64" s="43"/>
    </row>
    <row r="65" spans="1:57" x14ac:dyDescent="0.25">
      <c r="A65" s="23" t="s">
        <v>33</v>
      </c>
      <c r="B65" s="23">
        <v>24</v>
      </c>
      <c r="C65" s="34">
        <f>5.321</f>
        <v>5.3209999999999997</v>
      </c>
      <c r="D65" s="39">
        <f t="shared" si="28"/>
        <v>0.22170833333333331</v>
      </c>
      <c r="E65" s="34">
        <f>16.627</f>
        <v>16.626999999999999</v>
      </c>
      <c r="F65" s="39">
        <f t="shared" si="29"/>
        <v>0.69279166666666658</v>
      </c>
      <c r="G65" s="34">
        <f>19.376</f>
        <v>19.376000000000001</v>
      </c>
      <c r="H65" s="39">
        <f t="shared" si="30"/>
        <v>0.80733333333333335</v>
      </c>
      <c r="I65" s="34">
        <f>9.811</f>
        <v>9.8109999999999999</v>
      </c>
      <c r="J65" s="39">
        <f t="shared" si="31"/>
        <v>0.40879166666666666</v>
      </c>
      <c r="K65" s="33"/>
      <c r="L65" s="33"/>
      <c r="M65" s="34"/>
      <c r="N65" s="39" t="str">
        <f t="shared" si="32"/>
        <v/>
      </c>
      <c r="O65" s="34"/>
      <c r="P65" s="39" t="str">
        <f t="shared" si="33"/>
        <v/>
      </c>
      <c r="Q65" s="34"/>
      <c r="R65" s="39" t="str">
        <f t="shared" si="34"/>
        <v/>
      </c>
      <c r="S65" s="34"/>
      <c r="T65" s="39" t="str">
        <f t="shared" si="35"/>
        <v/>
      </c>
      <c r="U65" s="34"/>
      <c r="V65" s="39" t="str">
        <f t="shared" si="36"/>
        <v/>
      </c>
      <c r="W65" s="33"/>
      <c r="X65" s="33"/>
      <c r="Y65" s="33"/>
      <c r="Z65" s="34"/>
      <c r="AA65" s="39" t="str">
        <f t="shared" si="37"/>
        <v/>
      </c>
      <c r="AB65" s="34"/>
      <c r="AC65" s="39" t="str">
        <f t="shared" si="38"/>
        <v/>
      </c>
      <c r="AD65" s="34"/>
      <c r="AE65" s="39" t="str">
        <f t="shared" si="39"/>
        <v/>
      </c>
      <c r="AF65" s="34"/>
      <c r="AG65" s="39" t="str">
        <f t="shared" si="40"/>
        <v/>
      </c>
      <c r="AH65" s="33"/>
      <c r="AI65" s="33"/>
      <c r="AJ65" s="50"/>
      <c r="AK65" s="39" t="str">
        <f t="shared" si="41"/>
        <v/>
      </c>
      <c r="AL65" s="34"/>
      <c r="AM65" s="39" t="str">
        <f t="shared" si="42"/>
        <v/>
      </c>
      <c r="AN65" s="34"/>
      <c r="AO65" s="39" t="str">
        <f t="shared" si="43"/>
        <v/>
      </c>
      <c r="AP65" s="34"/>
      <c r="AQ65" s="39"/>
      <c r="AR65" s="34"/>
      <c r="AS65" s="39"/>
      <c r="AT65" s="33"/>
      <c r="AU65" s="33"/>
      <c r="AV65" s="34"/>
      <c r="AW65" s="39" t="str">
        <f t="shared" si="44"/>
        <v/>
      </c>
      <c r="AX65" s="34"/>
      <c r="AY65" s="39" t="str">
        <f t="shared" si="45"/>
        <v/>
      </c>
      <c r="AZ65" s="34"/>
      <c r="BA65" s="39" t="str">
        <f t="shared" si="46"/>
        <v/>
      </c>
      <c r="BB65" s="60"/>
      <c r="BC65" s="49" t="str">
        <f t="shared" si="47"/>
        <v/>
      </c>
      <c r="BD65" s="43"/>
      <c r="BE65" s="43"/>
    </row>
    <row r="66" spans="1:57" x14ac:dyDescent="0.25">
      <c r="A66" s="23" t="s">
        <v>33</v>
      </c>
      <c r="B66" s="23">
        <v>24</v>
      </c>
      <c r="C66" s="34">
        <f>24.405</f>
        <v>24.405000000000001</v>
      </c>
      <c r="D66" s="39">
        <f t="shared" si="28"/>
        <v>1.016875</v>
      </c>
      <c r="E66" s="34">
        <f>23.029</f>
        <v>23.029</v>
      </c>
      <c r="F66" s="39">
        <f t="shared" si="29"/>
        <v>0.95954166666666663</v>
      </c>
      <c r="G66" s="34">
        <f>18.277</f>
        <v>18.277000000000001</v>
      </c>
      <c r="H66" s="39">
        <f t="shared" si="30"/>
        <v>0.76154166666666667</v>
      </c>
      <c r="I66" s="34">
        <f>10.604</f>
        <v>10.603999999999999</v>
      </c>
      <c r="J66" s="39">
        <f t="shared" si="31"/>
        <v>0.4418333333333333</v>
      </c>
      <c r="K66" s="33"/>
      <c r="L66" s="33"/>
      <c r="M66" s="34"/>
      <c r="N66" s="39" t="str">
        <f t="shared" si="32"/>
        <v/>
      </c>
      <c r="O66" s="34"/>
      <c r="P66" s="39" t="str">
        <f t="shared" si="33"/>
        <v/>
      </c>
      <c r="Q66" s="34"/>
      <c r="R66" s="39" t="str">
        <f t="shared" si="34"/>
        <v/>
      </c>
      <c r="S66" s="34"/>
      <c r="T66" s="39" t="str">
        <f t="shared" si="35"/>
        <v/>
      </c>
      <c r="U66" s="34"/>
      <c r="V66" s="39" t="str">
        <f t="shared" si="36"/>
        <v/>
      </c>
      <c r="W66" s="33"/>
      <c r="X66" s="33"/>
      <c r="Y66" s="33"/>
      <c r="Z66" s="34"/>
      <c r="AA66" s="39" t="str">
        <f t="shared" si="37"/>
        <v/>
      </c>
      <c r="AB66" s="34"/>
      <c r="AC66" s="39" t="str">
        <f t="shared" si="38"/>
        <v/>
      </c>
      <c r="AD66" s="34"/>
      <c r="AE66" s="39" t="str">
        <f t="shared" si="39"/>
        <v/>
      </c>
      <c r="AF66" s="34"/>
      <c r="AG66" s="39" t="str">
        <f t="shared" si="40"/>
        <v/>
      </c>
      <c r="AH66" s="33"/>
      <c r="AI66" s="33"/>
      <c r="AJ66" s="50"/>
      <c r="AK66" s="39" t="str">
        <f t="shared" si="41"/>
        <v/>
      </c>
      <c r="AL66" s="34"/>
      <c r="AM66" s="39" t="str">
        <f t="shared" si="42"/>
        <v/>
      </c>
      <c r="AN66" s="34"/>
      <c r="AO66" s="39" t="str">
        <f t="shared" si="43"/>
        <v/>
      </c>
      <c r="AP66" s="34"/>
      <c r="AQ66" s="39"/>
      <c r="AR66" s="34"/>
      <c r="AS66" s="39"/>
      <c r="AT66" s="33"/>
      <c r="AU66" s="33"/>
      <c r="AV66" s="34"/>
      <c r="AW66" s="39" t="str">
        <f t="shared" si="44"/>
        <v/>
      </c>
      <c r="AX66" s="34"/>
      <c r="AY66" s="39" t="str">
        <f t="shared" si="45"/>
        <v/>
      </c>
      <c r="AZ66" s="34"/>
      <c r="BA66" s="39" t="str">
        <f t="shared" si="46"/>
        <v/>
      </c>
      <c r="BB66" s="60"/>
      <c r="BC66" s="49" t="str">
        <f t="shared" si="47"/>
        <v/>
      </c>
      <c r="BD66" s="43"/>
      <c r="BE66" s="43"/>
    </row>
    <row r="67" spans="1:57" x14ac:dyDescent="0.25">
      <c r="A67" s="23" t="s">
        <v>33</v>
      </c>
      <c r="B67" s="24">
        <v>24</v>
      </c>
      <c r="C67" s="32">
        <v>18.78</v>
      </c>
      <c r="D67" s="35">
        <f t="shared" si="28"/>
        <v>0.78250000000000008</v>
      </c>
      <c r="E67" s="32">
        <v>23.834</v>
      </c>
      <c r="F67" s="35">
        <f t="shared" si="29"/>
        <v>0.99308333333333332</v>
      </c>
      <c r="G67" s="32">
        <f>22.413</f>
        <v>22.413</v>
      </c>
      <c r="H67" s="35">
        <f t="shared" si="30"/>
        <v>0.93387500000000001</v>
      </c>
      <c r="I67" s="32">
        <f>23.357</f>
        <v>23.356999999999999</v>
      </c>
      <c r="J67" s="35">
        <f t="shared" si="31"/>
        <v>0.97320833333333334</v>
      </c>
      <c r="K67" s="33"/>
      <c r="L67" s="33"/>
      <c r="M67" s="32"/>
      <c r="N67" s="35" t="str">
        <f t="shared" si="32"/>
        <v/>
      </c>
      <c r="O67" s="32"/>
      <c r="P67" s="35" t="str">
        <f t="shared" si="33"/>
        <v/>
      </c>
      <c r="Q67" s="32"/>
      <c r="R67" s="35" t="str">
        <f t="shared" si="34"/>
        <v/>
      </c>
      <c r="S67" s="32"/>
      <c r="T67" s="35" t="str">
        <f t="shared" si="35"/>
        <v/>
      </c>
      <c r="U67" s="32"/>
      <c r="V67" s="35" t="str">
        <f t="shared" si="36"/>
        <v/>
      </c>
      <c r="W67" s="33"/>
      <c r="X67" s="33"/>
      <c r="Y67" s="33"/>
      <c r="Z67" s="32"/>
      <c r="AA67" s="35" t="str">
        <f t="shared" si="37"/>
        <v/>
      </c>
      <c r="AB67" s="32"/>
      <c r="AC67" s="35" t="str">
        <f t="shared" si="38"/>
        <v/>
      </c>
      <c r="AD67" s="32"/>
      <c r="AE67" s="35" t="str">
        <f t="shared" si="39"/>
        <v/>
      </c>
      <c r="AF67" s="32"/>
      <c r="AG67" s="35" t="str">
        <f t="shared" si="40"/>
        <v/>
      </c>
      <c r="AH67" s="33"/>
      <c r="AI67" s="33"/>
      <c r="AJ67" s="32"/>
      <c r="AK67" s="35" t="str">
        <f t="shared" si="41"/>
        <v/>
      </c>
      <c r="AL67" s="32"/>
      <c r="AM67" s="35" t="str">
        <f t="shared" si="42"/>
        <v/>
      </c>
      <c r="AN67" s="32"/>
      <c r="AO67" s="35" t="str">
        <f t="shared" si="43"/>
        <v/>
      </c>
      <c r="AP67" s="32"/>
      <c r="AQ67" s="35"/>
      <c r="AR67" s="32"/>
      <c r="AS67" s="35"/>
      <c r="AT67" s="33"/>
      <c r="AU67" s="33"/>
      <c r="AV67" s="32"/>
      <c r="AW67" s="35" t="str">
        <f t="shared" si="44"/>
        <v/>
      </c>
      <c r="AX67" s="32"/>
      <c r="AY67" s="35" t="str">
        <f t="shared" si="45"/>
        <v/>
      </c>
      <c r="AZ67" s="32"/>
      <c r="BA67" s="35" t="str">
        <f t="shared" si="46"/>
        <v/>
      </c>
      <c r="BB67" s="59"/>
      <c r="BC67" s="35" t="str">
        <f t="shared" si="47"/>
        <v/>
      </c>
      <c r="BD67" s="43"/>
      <c r="BE67" s="43"/>
    </row>
    <row r="68" spans="1:57" x14ac:dyDescent="0.25">
      <c r="A68" s="23" t="s">
        <v>33</v>
      </c>
      <c r="B68" s="23">
        <v>24</v>
      </c>
      <c r="C68" s="34"/>
      <c r="D68" s="39" t="str">
        <f t="shared" si="28"/>
        <v/>
      </c>
      <c r="E68" s="34"/>
      <c r="F68" s="39" t="str">
        <f t="shared" si="29"/>
        <v/>
      </c>
      <c r="G68" s="34"/>
      <c r="H68" s="39" t="str">
        <f t="shared" si="30"/>
        <v/>
      </c>
      <c r="I68" s="34"/>
      <c r="J68" s="39" t="str">
        <f t="shared" si="31"/>
        <v/>
      </c>
      <c r="K68" s="33"/>
      <c r="L68" s="33"/>
      <c r="M68" s="34"/>
      <c r="N68" s="39" t="str">
        <f t="shared" si="32"/>
        <v/>
      </c>
      <c r="O68" s="34"/>
      <c r="P68" s="39" t="str">
        <f t="shared" si="33"/>
        <v/>
      </c>
      <c r="Q68" s="34"/>
      <c r="R68" s="39" t="str">
        <f t="shared" si="34"/>
        <v/>
      </c>
      <c r="S68" s="34"/>
      <c r="T68" s="39" t="str">
        <f t="shared" si="35"/>
        <v/>
      </c>
      <c r="U68" s="34"/>
      <c r="V68" s="39" t="str">
        <f t="shared" si="36"/>
        <v/>
      </c>
      <c r="W68" s="33"/>
      <c r="X68" s="33"/>
      <c r="Y68" s="33"/>
      <c r="Z68" s="34"/>
      <c r="AA68" s="39" t="str">
        <f t="shared" si="37"/>
        <v/>
      </c>
      <c r="AB68" s="34"/>
      <c r="AC68" s="39" t="str">
        <f t="shared" si="38"/>
        <v/>
      </c>
      <c r="AD68" s="34"/>
      <c r="AE68" s="39" t="str">
        <f t="shared" si="39"/>
        <v/>
      </c>
      <c r="AF68" s="34"/>
      <c r="AG68" s="39" t="str">
        <f t="shared" si="40"/>
        <v/>
      </c>
      <c r="AH68" s="33"/>
      <c r="AI68" s="33"/>
      <c r="AJ68" s="50"/>
      <c r="AK68" s="39" t="str">
        <f t="shared" si="41"/>
        <v/>
      </c>
      <c r="AL68" s="34"/>
      <c r="AM68" s="39" t="str">
        <f t="shared" si="42"/>
        <v/>
      </c>
      <c r="AN68" s="34"/>
      <c r="AO68" s="39" t="str">
        <f t="shared" si="43"/>
        <v/>
      </c>
      <c r="AP68" s="34"/>
      <c r="AQ68" s="39"/>
      <c r="AR68" s="34"/>
      <c r="AS68" s="39"/>
      <c r="AT68" s="33"/>
      <c r="AU68" s="33"/>
      <c r="AV68" s="34"/>
      <c r="AW68" s="39" t="str">
        <f t="shared" si="44"/>
        <v/>
      </c>
      <c r="AX68" s="34"/>
      <c r="AY68" s="39" t="str">
        <f t="shared" si="45"/>
        <v/>
      </c>
      <c r="AZ68" s="34"/>
      <c r="BA68" s="39" t="str">
        <f t="shared" si="46"/>
        <v/>
      </c>
      <c r="BB68" s="60"/>
      <c r="BC68" s="49" t="str">
        <f t="shared" si="47"/>
        <v/>
      </c>
      <c r="BD68" s="43"/>
      <c r="BE68" s="43"/>
    </row>
    <row r="69" spans="1:57" x14ac:dyDescent="0.25">
      <c r="A69" s="23" t="s">
        <v>33</v>
      </c>
      <c r="B69" s="23">
        <v>24</v>
      </c>
      <c r="C69" s="34">
        <f>10.751</f>
        <v>10.750999999999999</v>
      </c>
      <c r="D69" s="39">
        <f t="shared" si="28"/>
        <v>0.44795833333333329</v>
      </c>
      <c r="E69" s="34"/>
      <c r="F69" s="39" t="str">
        <f t="shared" si="29"/>
        <v/>
      </c>
      <c r="G69" s="34"/>
      <c r="H69" s="39" t="str">
        <f t="shared" si="30"/>
        <v/>
      </c>
      <c r="I69" s="34">
        <v>12.034000000000001</v>
      </c>
      <c r="J69" s="39">
        <f t="shared" si="31"/>
        <v>0.50141666666666673</v>
      </c>
      <c r="K69" s="33"/>
      <c r="L69" s="33"/>
      <c r="M69" s="34"/>
      <c r="N69" s="39" t="str">
        <f t="shared" si="32"/>
        <v/>
      </c>
      <c r="O69" s="34"/>
      <c r="P69" s="39" t="str">
        <f t="shared" si="33"/>
        <v/>
      </c>
      <c r="Q69" s="34"/>
      <c r="R69" s="39" t="str">
        <f t="shared" si="34"/>
        <v/>
      </c>
      <c r="S69" s="34"/>
      <c r="T69" s="39" t="str">
        <f t="shared" si="35"/>
        <v/>
      </c>
      <c r="U69" s="34"/>
      <c r="V69" s="39" t="str">
        <f t="shared" si="36"/>
        <v/>
      </c>
      <c r="W69" s="33"/>
      <c r="X69" s="33"/>
      <c r="Y69" s="33"/>
      <c r="Z69" s="34"/>
      <c r="AA69" s="39" t="str">
        <f t="shared" si="37"/>
        <v/>
      </c>
      <c r="AB69" s="34"/>
      <c r="AC69" s="39" t="str">
        <f t="shared" si="38"/>
        <v/>
      </c>
      <c r="AD69" s="34"/>
      <c r="AE69" s="39" t="str">
        <f t="shared" si="39"/>
        <v/>
      </c>
      <c r="AF69" s="34"/>
      <c r="AG69" s="39" t="str">
        <f t="shared" si="40"/>
        <v/>
      </c>
      <c r="AH69" s="33"/>
      <c r="AI69" s="33"/>
      <c r="AJ69" s="50"/>
      <c r="AK69" s="39" t="str">
        <f t="shared" si="41"/>
        <v/>
      </c>
      <c r="AL69" s="34"/>
      <c r="AM69" s="39" t="str">
        <f t="shared" si="42"/>
        <v/>
      </c>
      <c r="AN69" s="34"/>
      <c r="AO69" s="39" t="str">
        <f t="shared" si="43"/>
        <v/>
      </c>
      <c r="AP69" s="34"/>
      <c r="AQ69" s="39"/>
      <c r="AR69" s="34"/>
      <c r="AS69" s="39"/>
      <c r="AT69" s="33"/>
      <c r="AU69" s="33"/>
      <c r="AV69" s="34"/>
      <c r="AW69" s="39" t="str">
        <f t="shared" si="44"/>
        <v/>
      </c>
      <c r="AX69" s="34"/>
      <c r="AY69" s="39" t="str">
        <f t="shared" si="45"/>
        <v/>
      </c>
      <c r="AZ69" s="34"/>
      <c r="BA69" s="39" t="str">
        <f t="shared" si="46"/>
        <v/>
      </c>
      <c r="BB69" s="39"/>
      <c r="BC69" s="49" t="str">
        <f t="shared" si="47"/>
        <v/>
      </c>
      <c r="BD69" s="43"/>
      <c r="BE69" s="43"/>
    </row>
    <row r="70" spans="1:57" x14ac:dyDescent="0.25">
      <c r="BC70" s="62"/>
      <c r="BD70" s="43"/>
      <c r="BE70" s="43"/>
    </row>
    <row r="71" spans="1:57" x14ac:dyDescent="0.25">
      <c r="A71" s="26" t="s">
        <v>16</v>
      </c>
      <c r="B71" s="55"/>
      <c r="C71" s="41">
        <f>IF(C64="","",AVERAGE(D64:D69))</f>
        <v>0.63170833333333332</v>
      </c>
      <c r="D71" s="41"/>
      <c r="E71" s="41">
        <f>IF(E64="","",AVERAGE(F64:F69))</f>
        <v>0.81384374999999998</v>
      </c>
      <c r="F71" s="41"/>
      <c r="G71" s="41">
        <f>IF(G64="","",AVERAGE(H64:H69))</f>
        <v>0.78209375000000003</v>
      </c>
      <c r="H71" s="41"/>
      <c r="I71" s="41">
        <f>IF(I64="","",AVERAGE(J64:J69))</f>
        <v>0.63107499999999994</v>
      </c>
      <c r="J71" s="41"/>
      <c r="K71" s="41"/>
      <c r="L71" s="41"/>
      <c r="M71" s="41">
        <f>IF(M64="","",AVERAGE(N64:N69))</f>
        <v>0.83333333333333337</v>
      </c>
      <c r="N71" s="41"/>
      <c r="O71" s="41" t="str">
        <f>IF(O64="","",AVERAGE(P64:P69))</f>
        <v/>
      </c>
      <c r="P71" s="41"/>
      <c r="Q71" s="41" t="str">
        <f>IF(Q64="","",AVERAGE(R64:R69))</f>
        <v/>
      </c>
      <c r="R71" s="41"/>
      <c r="S71" s="41" t="str">
        <f>IF(S64="","",AVERAGE(T64:T69))</f>
        <v/>
      </c>
      <c r="T71" s="41"/>
      <c r="U71" s="41" t="str">
        <f>IF(U64="","",AVERAGE(V64:V69))</f>
        <v/>
      </c>
      <c r="V71" s="41"/>
      <c r="W71" s="41"/>
      <c r="X71" s="41"/>
      <c r="Y71" s="41"/>
      <c r="Z71" s="41" t="str">
        <f>IF(Z64="","",AVERAGE(AA64:AA69))</f>
        <v/>
      </c>
      <c r="AA71" s="41"/>
      <c r="AB71" s="41" t="str">
        <f>IF(AB64="","",AVERAGE(AC64:AC69))</f>
        <v/>
      </c>
      <c r="AC71" s="41"/>
      <c r="AD71" s="41" t="str">
        <f>IF(AD64="","",AVERAGE(AE64:AE69))</f>
        <v/>
      </c>
      <c r="AE71" s="41"/>
      <c r="AF71" s="41" t="str">
        <f>IF(AF64="","",AVERAGE(AG64:AG69))</f>
        <v/>
      </c>
      <c r="AG71" s="41"/>
      <c r="AH71" s="41"/>
      <c r="AI71" s="41"/>
      <c r="AJ71" s="41" t="str">
        <f>IF(AJ64="","",AVERAGE(AK64:AK69))</f>
        <v/>
      </c>
      <c r="AK71" s="41"/>
      <c r="AL71" s="41" t="str">
        <f>IF(AL64="","",AVERAGE(AM64:AM69))</f>
        <v/>
      </c>
      <c r="AM71" s="41"/>
      <c r="AN71" s="41" t="str">
        <f>IF(AN64="","",AVERAGE(AO64:AO69))</f>
        <v/>
      </c>
      <c r="AO71" s="41"/>
      <c r="AP71" s="41" t="str">
        <f>IF(AP64="","",AVERAGE(AQ64:AQ69))</f>
        <v/>
      </c>
      <c r="AQ71" s="41"/>
      <c r="AR71" s="41" t="str">
        <f>IF(AR64="","",AVERAGE(AS64:AS69))</f>
        <v/>
      </c>
      <c r="AS71" s="41"/>
      <c r="AT71" s="41"/>
      <c r="AU71" s="41"/>
      <c r="AV71" s="41" t="str">
        <f>IF(AV64="","",AVERAGE(AW64:AW69))</f>
        <v/>
      </c>
      <c r="AW71" s="41"/>
      <c r="AX71" s="41" t="str">
        <f>IF(AX64="","",AVERAGE(AY64:AY69))</f>
        <v/>
      </c>
      <c r="AY71" s="41"/>
      <c r="AZ71" s="41" t="str">
        <f>IF(AZ64="","",AVERAGE(BA64:BA69))</f>
        <v/>
      </c>
      <c r="BA71" s="41"/>
      <c r="BB71" s="41" t="str">
        <f>IF(BB64="","",AVERAGE(BC64:BC69))</f>
        <v/>
      </c>
      <c r="BC71" s="41"/>
      <c r="BD71" s="43"/>
      <c r="BE71" s="45">
        <f>AVERAGE(C71:BB71)</f>
        <v>0.73841083333333335</v>
      </c>
    </row>
    <row r="72" spans="1:57" x14ac:dyDescent="0.25"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2"/>
      <c r="X72" s="42"/>
      <c r="Y72" s="42"/>
      <c r="Z72" s="42"/>
      <c r="AA72" s="42"/>
      <c r="AB72" s="42"/>
      <c r="AC72" s="42"/>
      <c r="AD72" s="42"/>
      <c r="AE72" s="42"/>
      <c r="AF72" s="42"/>
      <c r="AG72" s="42"/>
      <c r="AH72" s="42"/>
      <c r="AI72" s="42"/>
      <c r="AJ72" s="42"/>
      <c r="AK72" s="42"/>
      <c r="AL72" s="42"/>
      <c r="AM72" s="42"/>
      <c r="AN72" s="42"/>
      <c r="AO72" s="42"/>
      <c r="AP72" s="42"/>
      <c r="AQ72" s="42"/>
      <c r="AR72" s="42"/>
      <c r="AS72" s="42"/>
      <c r="AT72" s="42"/>
      <c r="AU72" s="42"/>
      <c r="AV72" s="42"/>
      <c r="AW72" s="42"/>
      <c r="AX72" s="42"/>
      <c r="AY72" s="42"/>
      <c r="AZ72" s="42"/>
      <c r="BD72" s="43"/>
      <c r="BE72" s="43"/>
    </row>
    <row r="73" spans="1:57" x14ac:dyDescent="0.25">
      <c r="A73" s="26" t="s">
        <v>28</v>
      </c>
      <c r="C73" s="42">
        <f>SUM(C64:C69)</f>
        <v>75.805000000000007</v>
      </c>
      <c r="D73" s="42"/>
      <c r="E73" s="42">
        <f>SUM(E64:E69)</f>
        <v>78.129000000000005</v>
      </c>
      <c r="F73" s="42"/>
      <c r="G73" s="42">
        <f>SUM(G64:G69)</f>
        <v>75.081000000000003</v>
      </c>
      <c r="H73" s="42"/>
      <c r="I73" s="42">
        <f>SUM(I64:I69)</f>
        <v>75.728999999999999</v>
      </c>
      <c r="J73" s="42"/>
      <c r="K73" s="42"/>
      <c r="L73" s="42"/>
      <c r="M73" s="42">
        <f>SUM(M64:M69)</f>
        <v>20</v>
      </c>
      <c r="N73" s="42"/>
      <c r="O73" s="42">
        <f>SUM(O64:O69)</f>
        <v>0</v>
      </c>
      <c r="P73" s="42"/>
      <c r="Q73" s="42">
        <f>SUM(Q64:Q69)</f>
        <v>0</v>
      </c>
      <c r="R73" s="42"/>
      <c r="S73" s="42">
        <f>SUM(S64:S69)</f>
        <v>0</v>
      </c>
      <c r="T73" s="42"/>
      <c r="U73" s="42">
        <f>SUM(U64:U69)</f>
        <v>0</v>
      </c>
      <c r="V73" s="42"/>
      <c r="W73" s="42"/>
      <c r="X73" s="42"/>
      <c r="Y73" s="42"/>
      <c r="Z73" s="42">
        <f>SUM(Z64:Z69)</f>
        <v>0</v>
      </c>
      <c r="AA73" s="42"/>
      <c r="AB73" s="42">
        <f>SUM(AB64:AB69)</f>
        <v>0</v>
      </c>
      <c r="AC73" s="42"/>
      <c r="AD73" s="42">
        <f>SUM(AD64:AD69)</f>
        <v>0</v>
      </c>
      <c r="AE73" s="42"/>
      <c r="AF73" s="42">
        <f>SUM(AF64:AF69)</f>
        <v>0</v>
      </c>
      <c r="AG73" s="42"/>
      <c r="AH73" s="42"/>
      <c r="AI73" s="42"/>
      <c r="AJ73" s="42">
        <f>SUM(AJ64:AJ69)</f>
        <v>0</v>
      </c>
      <c r="AK73" s="42"/>
      <c r="AL73" s="42">
        <f>SUM(AL64:AL69)</f>
        <v>0</v>
      </c>
      <c r="AM73" s="42"/>
      <c r="AN73" s="42">
        <f>SUM(AN64:AN69)</f>
        <v>0</v>
      </c>
      <c r="AO73" s="42"/>
      <c r="AP73" s="42">
        <f>SUM(AP64:AP69)</f>
        <v>0</v>
      </c>
      <c r="AQ73" s="42"/>
      <c r="AR73" s="42">
        <f>SUM(AR64:AR69)</f>
        <v>0</v>
      </c>
      <c r="AS73" s="42"/>
      <c r="AT73" s="42"/>
      <c r="AU73" s="42"/>
      <c r="AV73" s="42">
        <f>SUM(AV64:AV69)</f>
        <v>0</v>
      </c>
      <c r="AW73" s="42"/>
      <c r="AX73" s="42">
        <f>SUM(AX64:AX69)</f>
        <v>0</v>
      </c>
      <c r="AY73" s="42"/>
      <c r="AZ73" s="42">
        <f>SUM(AZ64:AZ69)</f>
        <v>0</v>
      </c>
      <c r="BA73" s="42"/>
      <c r="BB73" s="42">
        <f>SUM(BB64:BB69)</f>
        <v>0</v>
      </c>
      <c r="BC73" s="42"/>
      <c r="BD73" s="43"/>
      <c r="BE73" s="43"/>
    </row>
    <row r="74" spans="1:57" x14ac:dyDescent="0.25">
      <c r="A74" s="25" t="s">
        <v>13</v>
      </c>
      <c r="B74" s="55"/>
      <c r="C74" s="41">
        <f>IF(C73=0,"",(SUM(C64:C69)/(C58+C73)))</f>
        <v>0.23513957001454791</v>
      </c>
      <c r="D74" s="41"/>
      <c r="E74" s="41">
        <f>IF(E73=0,"",(SUM(E64:E69)/(E58+E73)))</f>
        <v>0.24638133620934327</v>
      </c>
      <c r="F74" s="41"/>
      <c r="G74" s="41">
        <f>IF(G73=0,"",(SUM(G64:G69)/(G58+G73)))</f>
        <v>0.21969118408693897</v>
      </c>
      <c r="H74" s="41"/>
      <c r="I74" s="41">
        <f>IF(I73=0,"",(SUM(I64:I69)/(I58+I73)))</f>
        <v>0.24065629200735991</v>
      </c>
      <c r="J74" s="41"/>
      <c r="K74" s="41"/>
      <c r="L74" s="41"/>
      <c r="M74" s="41">
        <f>IF(M73=0,"",(SUM(M64:M69)/(M58+M73)))</f>
        <v>0.2857142857142857</v>
      </c>
      <c r="N74" s="41"/>
      <c r="O74" s="41" t="str">
        <f>IF(O73=0,"",(SUM(O64:O69)/(O58+O73)))</f>
        <v/>
      </c>
      <c r="P74" s="41"/>
      <c r="Q74" s="41" t="str">
        <f>IF(Q73=0,"",(SUM(Q64:Q69)/(Q58+Q73)))</f>
        <v/>
      </c>
      <c r="R74" s="41"/>
      <c r="S74" s="41" t="str">
        <f>IF(S73=0,"",(SUM(S64:S69)/(S58+S73)))</f>
        <v/>
      </c>
      <c r="T74" s="41"/>
      <c r="U74" s="41" t="str">
        <f>IF(U73=0,"",(SUM(U64:U69)/(U58+U73)))</f>
        <v/>
      </c>
      <c r="V74" s="41"/>
      <c r="W74" s="41"/>
      <c r="X74" s="41"/>
      <c r="Y74" s="41"/>
      <c r="Z74" s="41" t="str">
        <f>IF(Z73=0,"",(SUM(Z64:Z69)/(Z58+Z73)))</f>
        <v/>
      </c>
      <c r="AA74" s="41"/>
      <c r="AB74" s="41" t="str">
        <f>IF(AB73=0,"",(SUM(AB64:AB69)/(AB58+AB73)))</f>
        <v/>
      </c>
      <c r="AC74" s="41"/>
      <c r="AD74" s="41" t="str">
        <f>IF(AD73=0,"",(SUM(AD64:AD69)/(AD58+AD73)))</f>
        <v/>
      </c>
      <c r="AE74" s="41"/>
      <c r="AF74" s="41" t="str">
        <f>IF(AF73=0,"",(SUM(AF64:AF69)/(AF58+AF73)))</f>
        <v/>
      </c>
      <c r="AG74" s="41"/>
      <c r="AH74" s="41"/>
      <c r="AI74" s="41"/>
      <c r="AJ74" s="41" t="str">
        <f>IF(AJ73=0,"",(SUM(AJ64:AJ69)/(AJ58+AJ73)))</f>
        <v/>
      </c>
      <c r="AK74" s="41"/>
      <c r="AL74" s="41" t="str">
        <f>IF(AL73=0,"",(SUM(AL64:AL69)/(AL58+AL73)))</f>
        <v/>
      </c>
      <c r="AM74" s="41"/>
      <c r="AN74" s="41" t="str">
        <f>IF(AN73=0,"",(SUM(AN64:AN69)/(AN58+AN73)))</f>
        <v/>
      </c>
      <c r="AO74" s="41"/>
      <c r="AP74" s="41" t="str">
        <f>IF(AP73=0,"",(SUM(AP64:AP69)/(AP58+AP73)))</f>
        <v/>
      </c>
      <c r="AQ74" s="41"/>
      <c r="AR74" s="41" t="str">
        <f>IF(AR73=0,"",(SUM(AR64:AR69)/(AR58+AR73)))</f>
        <v/>
      </c>
      <c r="AS74" s="41"/>
      <c r="AT74" s="41"/>
      <c r="AU74" s="41"/>
      <c r="AV74" s="41" t="str">
        <f>IF(AV73=0,"",(SUM(AV64:AV69)/(AV58+AV73)))</f>
        <v/>
      </c>
      <c r="AW74" s="41"/>
      <c r="AX74" s="41" t="str">
        <f>IF(AX73=0,"",(SUM(AX64:AX69)/(AX58+AX73)))</f>
        <v/>
      </c>
      <c r="AY74" s="41"/>
      <c r="AZ74" s="41" t="str">
        <f>IF(AZ73=0,"",(SUM(AZ64:AZ69)/(AZ58+AZ73)))</f>
        <v/>
      </c>
      <c r="BA74" s="41"/>
      <c r="BB74" s="41" t="str">
        <f>IF(BB73=0,"",(SUM(BB64:BB69)/(BB58+BB73)))</f>
        <v/>
      </c>
      <c r="BC74" s="41"/>
      <c r="BD74" s="43"/>
      <c r="BE74" s="45">
        <f>AVERAGE(C74:BB74)</f>
        <v>0.2455165336064952</v>
      </c>
    </row>
    <row r="77" spans="1:57" x14ac:dyDescent="0.25">
      <c r="A77" s="23" t="s">
        <v>34</v>
      </c>
      <c r="C77" s="15">
        <v>41821</v>
      </c>
      <c r="D77" s="15"/>
      <c r="E77" s="15">
        <v>41822</v>
      </c>
      <c r="F77" s="15"/>
      <c r="G77" s="15">
        <v>41823</v>
      </c>
      <c r="H77" s="15"/>
      <c r="I77" s="15">
        <v>41824</v>
      </c>
      <c r="J77" s="15"/>
      <c r="K77" s="17">
        <v>41825</v>
      </c>
      <c r="L77" s="17">
        <v>41826</v>
      </c>
      <c r="M77" s="15">
        <v>41827</v>
      </c>
      <c r="N77" s="15"/>
      <c r="O77" s="15">
        <v>41828</v>
      </c>
      <c r="P77" s="15"/>
      <c r="Q77" s="15">
        <v>41829</v>
      </c>
      <c r="R77" s="15"/>
      <c r="S77" s="15">
        <v>41830</v>
      </c>
      <c r="T77" s="15"/>
      <c r="U77" s="15">
        <v>41831</v>
      </c>
      <c r="V77" s="15"/>
      <c r="W77" s="17">
        <v>41832</v>
      </c>
      <c r="X77" s="17">
        <v>41833</v>
      </c>
      <c r="Y77" s="17">
        <v>41834</v>
      </c>
      <c r="Z77" s="15">
        <v>41835</v>
      </c>
      <c r="AA77" s="15"/>
      <c r="AB77" s="15">
        <v>41836</v>
      </c>
      <c r="AC77" s="15"/>
      <c r="AD77" s="15">
        <v>41837</v>
      </c>
      <c r="AE77" s="15"/>
      <c r="AF77" s="15">
        <v>41838</v>
      </c>
      <c r="AG77" s="15"/>
      <c r="AH77" s="17">
        <v>41839</v>
      </c>
      <c r="AI77" s="17">
        <v>41840</v>
      </c>
      <c r="AJ77" s="51">
        <v>41841</v>
      </c>
      <c r="AK77" s="51"/>
      <c r="AL77" s="15">
        <v>41842</v>
      </c>
      <c r="AM77" s="15"/>
      <c r="AN77" s="15">
        <v>41843</v>
      </c>
      <c r="AO77" s="15"/>
      <c r="AP77" s="15">
        <v>41844</v>
      </c>
      <c r="AQ77" s="15"/>
      <c r="AR77" s="15">
        <v>41845</v>
      </c>
      <c r="AS77" s="15"/>
      <c r="AT77" s="17">
        <v>41846</v>
      </c>
      <c r="AU77" s="17">
        <v>41847</v>
      </c>
      <c r="AV77" s="51">
        <v>41848</v>
      </c>
      <c r="AW77" s="15"/>
      <c r="AX77" s="15">
        <v>41849</v>
      </c>
      <c r="AY77" s="15"/>
      <c r="AZ77" s="15">
        <v>41850</v>
      </c>
      <c r="BA77" s="15"/>
      <c r="BB77" s="58">
        <v>41851</v>
      </c>
      <c r="BC77" s="15"/>
    </row>
    <row r="78" spans="1:57" x14ac:dyDescent="0.25">
      <c r="A78" s="23" t="s">
        <v>34</v>
      </c>
      <c r="C78" s="54">
        <f>19.056</f>
        <v>19.056000000000001</v>
      </c>
      <c r="D78" s="23"/>
      <c r="E78" s="23">
        <f>3.481+5.348+1.217+0.694+6.119</f>
        <v>16.859000000000002</v>
      </c>
      <c r="F78" s="23"/>
      <c r="G78" s="23">
        <f>19.136+8.19+2.727</f>
        <v>30.053000000000001</v>
      </c>
      <c r="H78" s="23"/>
      <c r="I78" s="54">
        <f>21.649+1.283+2.818+2.8+1.418</f>
        <v>29.968000000000004</v>
      </c>
      <c r="J78" s="23"/>
      <c r="K78" s="53"/>
      <c r="L78" s="53"/>
      <c r="M78" s="54"/>
      <c r="N78" s="54"/>
      <c r="O78" s="54"/>
      <c r="P78" s="23"/>
      <c r="Q78" s="27"/>
      <c r="R78" s="27"/>
      <c r="S78" s="27"/>
      <c r="T78" s="27"/>
      <c r="U78" s="27"/>
      <c r="V78" s="23"/>
      <c r="W78" s="53"/>
      <c r="X78" s="53"/>
      <c r="Y78" s="56"/>
      <c r="Z78" s="23"/>
      <c r="AA78" s="54"/>
      <c r="AB78" s="23"/>
      <c r="AC78" s="54"/>
      <c r="AD78" s="23"/>
      <c r="AE78" s="23"/>
      <c r="AF78" s="23"/>
      <c r="AG78" s="23"/>
      <c r="AH78" s="53"/>
      <c r="AI78" s="53"/>
      <c r="AJ78" s="57"/>
      <c r="AK78" s="57"/>
      <c r="AL78" s="23"/>
      <c r="AM78" s="23"/>
      <c r="AN78" s="23"/>
      <c r="AO78" s="23"/>
      <c r="AP78" s="23"/>
      <c r="AQ78" s="23"/>
      <c r="AR78" s="23"/>
      <c r="AS78" s="23"/>
      <c r="AT78" s="53"/>
      <c r="AU78" s="53"/>
      <c r="AV78" s="57"/>
      <c r="AW78" s="23"/>
      <c r="AX78" s="23"/>
      <c r="AY78" s="23"/>
      <c r="AZ78" s="23"/>
      <c r="BA78" s="23"/>
      <c r="BB78" s="61"/>
      <c r="BC78" s="23"/>
      <c r="BD78" s="42">
        <f>SUM(C78:BC78)</f>
        <v>95.936000000000007</v>
      </c>
    </row>
    <row r="79" spans="1:57" x14ac:dyDescent="0.25">
      <c r="A79" s="23" t="s">
        <v>34</v>
      </c>
      <c r="C79" s="23"/>
      <c r="D79" s="23"/>
      <c r="E79" s="54">
        <f>11.06+7.416+0.12</f>
        <v>18.596</v>
      </c>
      <c r="F79" s="54"/>
      <c r="G79" s="54"/>
      <c r="H79" s="23"/>
      <c r="I79" s="23">
        <f>0.619+0.114</f>
        <v>0.73299999999999998</v>
      </c>
      <c r="J79" s="23"/>
      <c r="K79" s="53"/>
      <c r="L79" s="53"/>
      <c r="M79" s="23">
        <v>25</v>
      </c>
      <c r="N79" s="23"/>
      <c r="O79" s="54"/>
      <c r="P79" s="23"/>
      <c r="Q79" s="54"/>
      <c r="R79" s="54"/>
      <c r="S79" s="54"/>
      <c r="T79" s="23"/>
      <c r="U79" s="23"/>
      <c r="V79" s="23"/>
      <c r="W79" s="53"/>
      <c r="X79" s="53"/>
      <c r="Y79" s="56"/>
      <c r="Z79" s="23"/>
      <c r="AA79" s="54"/>
      <c r="AB79" s="23"/>
      <c r="AC79" s="54"/>
      <c r="AD79" s="23"/>
      <c r="AE79" s="23"/>
      <c r="AF79" s="23"/>
      <c r="AG79" s="23"/>
      <c r="AH79" s="53"/>
      <c r="AI79" s="53"/>
      <c r="AJ79" s="57"/>
      <c r="AK79" s="57"/>
      <c r="AL79" s="23"/>
      <c r="AM79" s="23"/>
      <c r="AN79" s="23"/>
      <c r="AO79" s="23"/>
      <c r="AP79" s="23"/>
      <c r="AQ79" s="23"/>
      <c r="AR79" s="23"/>
      <c r="AS79" s="23"/>
      <c r="AT79" s="53"/>
      <c r="AU79" s="53"/>
      <c r="AV79" s="57"/>
      <c r="AW79" s="23"/>
      <c r="AX79" s="23"/>
      <c r="AY79" s="23"/>
      <c r="AZ79" s="23"/>
      <c r="BA79" s="23"/>
      <c r="BB79" s="61"/>
      <c r="BC79" s="23"/>
      <c r="BD79" s="42">
        <f t="shared" ref="BD79:BD86" si="48">SUM(C79:BC79)</f>
        <v>44.329000000000001</v>
      </c>
    </row>
    <row r="80" spans="1:57" x14ac:dyDescent="0.25">
      <c r="A80" s="23" t="s">
        <v>34</v>
      </c>
      <c r="C80" s="23">
        <f>5.625+0.666</f>
        <v>6.2910000000000004</v>
      </c>
      <c r="D80" s="23"/>
      <c r="E80" s="54">
        <f>0.749+2.204</f>
        <v>2.9530000000000003</v>
      </c>
      <c r="F80" s="23"/>
      <c r="G80" s="23">
        <f>1.099+2.365+5.576</f>
        <v>9.0399999999999991</v>
      </c>
      <c r="H80" s="23"/>
      <c r="I80" s="54">
        <f>4.942+4.109+1.036</f>
        <v>10.087</v>
      </c>
      <c r="J80" s="23"/>
      <c r="K80" s="53"/>
      <c r="L80" s="53"/>
      <c r="M80" s="54"/>
      <c r="N80" s="23"/>
      <c r="O80" s="23"/>
      <c r="P80" s="23"/>
      <c r="Q80" s="54"/>
      <c r="R80" s="54"/>
      <c r="S80" s="54"/>
      <c r="T80" s="23"/>
      <c r="U80" s="23"/>
      <c r="V80" s="23"/>
      <c r="W80" s="53"/>
      <c r="X80" s="53"/>
      <c r="Y80" s="53"/>
      <c r="Z80" s="23"/>
      <c r="AA80" s="54"/>
      <c r="AB80" s="23"/>
      <c r="AC80" s="54"/>
      <c r="AD80" s="23"/>
      <c r="AE80" s="23"/>
      <c r="AF80" s="23"/>
      <c r="AG80" s="23"/>
      <c r="AH80" s="53"/>
      <c r="AI80" s="53"/>
      <c r="AJ80" s="57"/>
      <c r="AK80" s="57"/>
      <c r="AL80" s="23"/>
      <c r="AM80" s="23"/>
      <c r="AN80" s="23"/>
      <c r="AO80" s="23"/>
      <c r="AP80" s="23"/>
      <c r="AQ80" s="23"/>
      <c r="AR80" s="23"/>
      <c r="AS80" s="23"/>
      <c r="AT80" s="53"/>
      <c r="AU80" s="53"/>
      <c r="AV80" s="57"/>
      <c r="AW80" s="23"/>
      <c r="AX80" s="23"/>
      <c r="AY80" s="23"/>
      <c r="AZ80" s="23"/>
      <c r="BA80" s="23"/>
      <c r="BB80" s="61"/>
      <c r="BC80" s="23"/>
      <c r="BD80" s="42">
        <f t="shared" si="48"/>
        <v>28.370999999999999</v>
      </c>
    </row>
    <row r="81" spans="1:58" x14ac:dyDescent="0.25">
      <c r="A81" s="23" t="s">
        <v>34</v>
      </c>
      <c r="C81" s="23">
        <f>4.588</f>
        <v>4.5880000000000001</v>
      </c>
      <c r="D81" s="23"/>
      <c r="E81" s="23">
        <f>3.08</f>
        <v>3.08</v>
      </c>
      <c r="F81" s="23"/>
      <c r="G81" s="54">
        <f>1.285</f>
        <v>1.2849999999999999</v>
      </c>
      <c r="H81" s="23"/>
      <c r="I81" s="23">
        <f>2.15</f>
        <v>2.15</v>
      </c>
      <c r="J81" s="23"/>
      <c r="K81" s="53"/>
      <c r="L81" s="53"/>
      <c r="M81" s="23"/>
      <c r="N81" s="23"/>
      <c r="O81" s="23"/>
      <c r="P81" s="23"/>
      <c r="Q81" s="54"/>
      <c r="R81" s="54"/>
      <c r="S81" s="54"/>
      <c r="T81" s="54"/>
      <c r="U81" s="54"/>
      <c r="V81" s="23"/>
      <c r="W81" s="53"/>
      <c r="X81" s="53"/>
      <c r="Y81" s="53"/>
      <c r="Z81" s="23"/>
      <c r="AA81" s="54"/>
      <c r="AB81" s="23"/>
      <c r="AC81" s="54"/>
      <c r="AD81" s="23"/>
      <c r="AE81" s="23"/>
      <c r="AF81" s="23"/>
      <c r="AG81" s="23"/>
      <c r="AH81" s="53"/>
      <c r="AI81" s="53"/>
      <c r="AJ81" s="57"/>
      <c r="AK81" s="57"/>
      <c r="AL81" s="23"/>
      <c r="AM81" s="23"/>
      <c r="AN81" s="23"/>
      <c r="AO81" s="23"/>
      <c r="AP81" s="23"/>
      <c r="AQ81" s="23"/>
      <c r="AR81" s="23"/>
      <c r="AS81" s="23"/>
      <c r="AT81" s="53"/>
      <c r="AU81" s="53"/>
      <c r="AV81" s="57"/>
      <c r="AW81" s="23"/>
      <c r="AX81" s="23"/>
      <c r="AY81" s="23"/>
      <c r="AZ81" s="23"/>
      <c r="BA81" s="23"/>
      <c r="BB81" s="61"/>
      <c r="BC81" s="23"/>
      <c r="BD81" s="42">
        <f t="shared" si="48"/>
        <v>11.103</v>
      </c>
    </row>
    <row r="82" spans="1:58" x14ac:dyDescent="0.25">
      <c r="A82" s="23" t="s">
        <v>34</v>
      </c>
      <c r="C82" s="23"/>
      <c r="D82" s="23"/>
      <c r="E82" s="23"/>
      <c r="F82" s="23"/>
      <c r="G82" s="23"/>
      <c r="H82" s="23"/>
      <c r="I82" s="23"/>
      <c r="J82" s="23"/>
      <c r="K82" s="53"/>
      <c r="L82" s="5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53"/>
      <c r="X82" s="53"/>
      <c r="Y82" s="53"/>
      <c r="Z82" s="23"/>
      <c r="AA82" s="23"/>
      <c r="AB82" s="23"/>
      <c r="AC82" s="54"/>
      <c r="AD82" s="23"/>
      <c r="AE82" s="23"/>
      <c r="AF82" s="23"/>
      <c r="AG82" s="23"/>
      <c r="AH82" s="53"/>
      <c r="AI82" s="53"/>
      <c r="AJ82" s="57"/>
      <c r="AK82" s="57"/>
      <c r="AL82" s="23"/>
      <c r="AM82" s="23"/>
      <c r="AN82" s="23"/>
      <c r="AO82" s="23"/>
      <c r="AP82" s="23"/>
      <c r="AQ82" s="23"/>
      <c r="AR82" s="23"/>
      <c r="AS82" s="23"/>
      <c r="AT82" s="53"/>
      <c r="AU82" s="53"/>
      <c r="AV82" s="57"/>
      <c r="AW82" s="23"/>
      <c r="AX82" s="23"/>
      <c r="AY82" s="23"/>
      <c r="AZ82" s="23"/>
      <c r="BA82" s="23"/>
      <c r="BB82" s="61"/>
      <c r="BC82" s="23"/>
      <c r="BD82" s="42">
        <f t="shared" si="48"/>
        <v>0</v>
      </c>
    </row>
    <row r="83" spans="1:58" x14ac:dyDescent="0.25">
      <c r="A83" s="23" t="s">
        <v>34</v>
      </c>
      <c r="C83" s="23"/>
      <c r="D83" s="23"/>
      <c r="E83" s="23"/>
      <c r="F83" s="23"/>
      <c r="G83" s="23"/>
      <c r="H83" s="23"/>
      <c r="I83" s="23">
        <v>0.57499999999999996</v>
      </c>
      <c r="J83" s="23"/>
      <c r="K83" s="53"/>
      <c r="L83" s="5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53"/>
      <c r="X83" s="53"/>
      <c r="Y83" s="53"/>
      <c r="Z83" s="23"/>
      <c r="AA83" s="23"/>
      <c r="AB83" s="23"/>
      <c r="AC83" s="54"/>
      <c r="AD83" s="23"/>
      <c r="AE83" s="23"/>
      <c r="AF83" s="23"/>
      <c r="AG83" s="23"/>
      <c r="AH83" s="53"/>
      <c r="AI83" s="53"/>
      <c r="AJ83" s="57"/>
      <c r="AK83" s="57"/>
      <c r="AL83" s="23"/>
      <c r="AM83" s="23"/>
      <c r="AN83" s="23"/>
      <c r="AO83" s="23"/>
      <c r="AP83" s="23"/>
      <c r="AQ83" s="23"/>
      <c r="AR83" s="23"/>
      <c r="AS83" s="23"/>
      <c r="AT83" s="53"/>
      <c r="AU83" s="53"/>
      <c r="AV83" s="57"/>
      <c r="AW83" s="23"/>
      <c r="AX83" s="23"/>
      <c r="AY83" s="23"/>
      <c r="AZ83" s="23"/>
      <c r="BA83" s="23"/>
      <c r="BB83" s="61"/>
      <c r="BC83" s="23"/>
      <c r="BD83" s="42">
        <f t="shared" si="48"/>
        <v>0.57499999999999996</v>
      </c>
    </row>
    <row r="84" spans="1:58" x14ac:dyDescent="0.25">
      <c r="A84" s="23" t="s">
        <v>34</v>
      </c>
      <c r="C84" s="23">
        <v>1.02</v>
      </c>
      <c r="D84" s="23"/>
      <c r="E84" s="54"/>
      <c r="F84" s="23"/>
      <c r="G84" s="23"/>
      <c r="H84" s="23"/>
      <c r="I84" s="54">
        <f>2.67+12.69</f>
        <v>15.36</v>
      </c>
      <c r="J84" s="23"/>
      <c r="K84" s="53"/>
      <c r="L84" s="53"/>
      <c r="M84" s="54"/>
      <c r="N84" s="23"/>
      <c r="O84" s="23"/>
      <c r="P84" s="23"/>
      <c r="Q84" s="23"/>
      <c r="R84" s="23"/>
      <c r="S84" s="23"/>
      <c r="T84" s="23"/>
      <c r="U84" s="23"/>
      <c r="V84" s="23"/>
      <c r="W84" s="53"/>
      <c r="X84" s="53"/>
      <c r="Y84" s="56"/>
      <c r="Z84" s="23"/>
      <c r="AA84" s="23"/>
      <c r="AB84" s="23"/>
      <c r="AC84" s="54"/>
      <c r="AD84" s="23"/>
      <c r="AE84" s="23"/>
      <c r="AF84" s="23"/>
      <c r="AG84" s="23"/>
      <c r="AH84" s="53"/>
      <c r="AI84" s="53"/>
      <c r="AJ84" s="57"/>
      <c r="AK84" s="57"/>
      <c r="AL84" s="23"/>
      <c r="AM84" s="23"/>
      <c r="AN84" s="23"/>
      <c r="AO84" s="23"/>
      <c r="AP84" s="23"/>
      <c r="AQ84" s="23"/>
      <c r="AR84" s="23"/>
      <c r="AS84" s="23"/>
      <c r="AT84" s="53"/>
      <c r="AU84" s="53"/>
      <c r="AV84" s="57"/>
      <c r="AW84" s="23"/>
      <c r="AX84" s="23"/>
      <c r="AY84" s="23"/>
      <c r="AZ84" s="23"/>
      <c r="BA84" s="23"/>
      <c r="BB84" s="61"/>
      <c r="BC84" s="23"/>
      <c r="BD84" s="42">
        <f t="shared" si="48"/>
        <v>16.38</v>
      </c>
    </row>
    <row r="85" spans="1:58" x14ac:dyDescent="0.25">
      <c r="A85" s="23" t="s">
        <v>34</v>
      </c>
      <c r="C85" s="23"/>
      <c r="D85" s="23"/>
      <c r="E85" s="23"/>
      <c r="F85" s="23"/>
      <c r="G85" s="23"/>
      <c r="H85" s="23"/>
      <c r="I85" s="23">
        <f>1.794</f>
        <v>1.794</v>
      </c>
      <c r="J85" s="23"/>
      <c r="K85" s="53"/>
      <c r="L85" s="5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53"/>
      <c r="X85" s="53"/>
      <c r="Y85" s="53"/>
      <c r="Z85" s="23"/>
      <c r="AA85" s="23"/>
      <c r="AB85" s="23"/>
      <c r="AC85" s="54"/>
      <c r="AD85" s="23"/>
      <c r="AE85" s="23"/>
      <c r="AF85" s="23"/>
      <c r="AG85" s="23"/>
      <c r="AH85" s="53"/>
      <c r="AI85" s="53"/>
      <c r="AJ85" s="57"/>
      <c r="AK85" s="57"/>
      <c r="AL85" s="23"/>
      <c r="AM85" s="23"/>
      <c r="AN85" s="23"/>
      <c r="AO85" s="23"/>
      <c r="AP85" s="23"/>
      <c r="AQ85" s="23"/>
      <c r="AR85" s="23"/>
      <c r="AS85" s="23"/>
      <c r="AT85" s="53"/>
      <c r="AU85" s="53"/>
      <c r="AV85" s="57"/>
      <c r="AW85" s="23"/>
      <c r="AX85" s="23"/>
      <c r="AY85" s="23"/>
      <c r="AZ85" s="23"/>
      <c r="BA85" s="23"/>
      <c r="BB85" s="61"/>
      <c r="BC85" s="23"/>
      <c r="BD85" s="42">
        <f t="shared" si="48"/>
        <v>1.794</v>
      </c>
    </row>
    <row r="86" spans="1:58" x14ac:dyDescent="0.25">
      <c r="A86" s="23" t="s">
        <v>34</v>
      </c>
      <c r="C86" s="23"/>
      <c r="D86" s="23"/>
      <c r="E86" s="23"/>
      <c r="F86" s="23"/>
      <c r="G86" s="23"/>
      <c r="H86" s="23"/>
      <c r="I86" s="23">
        <f>1.33+3.144</f>
        <v>4.4740000000000002</v>
      </c>
      <c r="J86" s="23"/>
      <c r="K86" s="53"/>
      <c r="L86" s="5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53"/>
      <c r="X86" s="53"/>
      <c r="Y86" s="53"/>
      <c r="Z86" s="23"/>
      <c r="AA86" s="23"/>
      <c r="AB86" s="23"/>
      <c r="AC86" s="54"/>
      <c r="AD86" s="23"/>
      <c r="AE86" s="23"/>
      <c r="AF86" s="23"/>
      <c r="AG86" s="23"/>
      <c r="AH86" s="53"/>
      <c r="AI86" s="53"/>
      <c r="AJ86" s="57"/>
      <c r="AK86" s="57"/>
      <c r="AL86" s="23"/>
      <c r="AM86" s="23"/>
      <c r="AN86" s="23"/>
      <c r="AO86" s="23"/>
      <c r="AP86" s="23"/>
      <c r="AQ86" s="23"/>
      <c r="AR86" s="23"/>
      <c r="AS86" s="23"/>
      <c r="AT86" s="53"/>
      <c r="AU86" s="53"/>
      <c r="AV86" s="57"/>
      <c r="AW86" s="23"/>
      <c r="AX86" s="23"/>
      <c r="AY86" s="23"/>
      <c r="AZ86" s="23"/>
      <c r="BA86" s="23"/>
      <c r="BB86" s="61"/>
      <c r="BC86" s="23"/>
      <c r="BD86" s="42">
        <f t="shared" si="48"/>
        <v>4.4740000000000002</v>
      </c>
    </row>
    <row r="88" spans="1:58" x14ac:dyDescent="0.25">
      <c r="A88" s="55" t="s">
        <v>21</v>
      </c>
      <c r="B88" s="55"/>
      <c r="C88" s="25">
        <f>IF(C64="","",SUM(C78:C86))</f>
        <v>30.955000000000002</v>
      </c>
      <c r="D88" s="25"/>
      <c r="E88" s="25">
        <f>IF(E64="","",SUM(E78:E86))</f>
        <v>41.488</v>
      </c>
      <c r="F88" s="25"/>
      <c r="G88" s="25">
        <f>IF(G64="","",SUM(G78:G86))</f>
        <v>40.378</v>
      </c>
      <c r="H88" s="25"/>
      <c r="I88" s="25">
        <f>IF(I64="","",SUM(I78:I86))</f>
        <v>65.141000000000005</v>
      </c>
      <c r="J88" s="25"/>
      <c r="K88" s="25"/>
      <c r="L88" s="25"/>
      <c r="M88" s="25">
        <f>IF(M64="","",SUM(M78:M86))</f>
        <v>25</v>
      </c>
      <c r="N88" s="25"/>
      <c r="O88" s="25" t="str">
        <f>IF(O64="","",SUM(O78:O86))</f>
        <v/>
      </c>
      <c r="P88" s="25"/>
      <c r="Q88" s="25" t="str">
        <f>IF(Q64="","",SUM(Q78:Q86))</f>
        <v/>
      </c>
      <c r="R88" s="25"/>
      <c r="S88" s="25" t="str">
        <f>IF(S64="","",SUM(S78:S86))</f>
        <v/>
      </c>
      <c r="T88" s="25"/>
      <c r="U88" s="25" t="str">
        <f>IF(U64="","",SUM(U78:U86))</f>
        <v/>
      </c>
      <c r="V88" s="25"/>
      <c r="W88" s="25"/>
      <c r="X88" s="25"/>
      <c r="Y88" s="25"/>
      <c r="Z88" s="25" t="str">
        <f>IF(Z64="","",SUM(Z78:Z86))</f>
        <v/>
      </c>
      <c r="AA88" s="25"/>
      <c r="AB88" s="25" t="str">
        <f>IF(AB64="","",SUM(AB78:AB86))</f>
        <v/>
      </c>
      <c r="AC88" s="25"/>
      <c r="AD88" s="25" t="str">
        <f>IF(AD64="","",SUM(AD78:AD86))</f>
        <v/>
      </c>
      <c r="AE88" s="25"/>
      <c r="AF88" s="25" t="str">
        <f>IF(AF64="","",SUM(AF78:AF86))</f>
        <v/>
      </c>
      <c r="AG88" s="25"/>
      <c r="AH88" s="25"/>
      <c r="AI88" s="25"/>
      <c r="AJ88" s="25" t="str">
        <f>IF(AJ64="","",SUM(AJ78:AJ86))</f>
        <v/>
      </c>
      <c r="AK88" s="25"/>
      <c r="AL88" s="25" t="str">
        <f>IF(AL64="","",SUM(AL78:AL86))</f>
        <v/>
      </c>
      <c r="AM88" s="25"/>
      <c r="AN88" s="25" t="str">
        <f>IF(AN64="","",SUM(AN78:AN86))</f>
        <v/>
      </c>
      <c r="AO88" s="25"/>
      <c r="AP88" s="25" t="str">
        <f>IF(AP64="","",SUM(AP78:AP86))</f>
        <v/>
      </c>
      <c r="AQ88" s="25"/>
      <c r="AR88" s="25" t="str">
        <f>IF(AR64="","",SUM(AR78:AR86))</f>
        <v/>
      </c>
      <c r="AS88" s="25"/>
      <c r="AT88" s="25"/>
      <c r="AU88" s="25"/>
      <c r="AV88" s="25" t="str">
        <f>IF(AV64="","",SUM(AV78:AV86))</f>
        <v/>
      </c>
      <c r="AW88" s="25"/>
      <c r="AX88" s="25" t="str">
        <f>IF(AX64="","",SUM(AX78:AX86))</f>
        <v/>
      </c>
      <c r="AY88" s="25"/>
      <c r="AZ88" s="25" t="str">
        <f>IF(AZ64="","",SUM(AZ78:AZ86))</f>
        <v/>
      </c>
      <c r="BA88" s="25"/>
      <c r="BB88" s="25" t="str">
        <f>IF(BB64="","",SUM(BB78:BB86))</f>
        <v/>
      </c>
      <c r="BC88" s="25"/>
      <c r="BD88" s="22">
        <f>SUM(C88:BC88)</f>
        <v>202.96199999999999</v>
      </c>
      <c r="BE88" s="63">
        <f>AVERAGE(C88:BB88)</f>
        <v>40.592399999999998</v>
      </c>
    </row>
    <row r="89" spans="1:58" x14ac:dyDescent="0.25">
      <c r="BE89" s="63"/>
    </row>
    <row r="90" spans="1:58" x14ac:dyDescent="0.25">
      <c r="A90" s="55" t="s">
        <v>22</v>
      </c>
      <c r="B90" s="55"/>
      <c r="C90" s="40">
        <f>IF(C64="","",C88+C58)</f>
        <v>277.53300000000002</v>
      </c>
      <c r="D90" s="40"/>
      <c r="E90" s="40">
        <f>IF(E64="","",E88+E58)</f>
        <v>280.46500000000003</v>
      </c>
      <c r="F90" s="40"/>
      <c r="G90" s="40">
        <f>IF(G64="","",G88+G58)</f>
        <v>307.05399999999997</v>
      </c>
      <c r="H90" s="40"/>
      <c r="I90" s="40">
        <f>IF(I64="","",I88+I58)</f>
        <v>304.089</v>
      </c>
      <c r="J90" s="40"/>
      <c r="K90" s="40"/>
      <c r="L90" s="40"/>
      <c r="M90" s="40">
        <f>IF(M64="","",M88+M58)</f>
        <v>75</v>
      </c>
      <c r="N90" s="40"/>
      <c r="O90" s="40" t="str">
        <f>IF(O64="","",O88+O58)</f>
        <v/>
      </c>
      <c r="P90" s="40"/>
      <c r="Q90" s="40" t="str">
        <f>IF(Q64="","",Q88+Q58)</f>
        <v/>
      </c>
      <c r="R90" s="40"/>
      <c r="S90" s="40" t="str">
        <f>IF(S64="","",S88+S58)</f>
        <v/>
      </c>
      <c r="T90" s="40"/>
      <c r="U90" s="40" t="str">
        <f>IF(U64="","",U88+U58)</f>
        <v/>
      </c>
      <c r="V90" s="40"/>
      <c r="W90" s="40"/>
      <c r="X90" s="40" t="str">
        <f>IF(X64="","",X88+X58)</f>
        <v/>
      </c>
      <c r="Y90" s="40"/>
      <c r="Z90" s="40" t="str">
        <f>IF(Z64="","",Z88+Z58)</f>
        <v/>
      </c>
      <c r="AA90" s="40"/>
      <c r="AB90" s="40" t="str">
        <f>IF(AB64="","",AB88+AB58)</f>
        <v/>
      </c>
      <c r="AC90" s="40"/>
      <c r="AD90" s="40" t="str">
        <f>IF(AD64="","",AD88+AD58)</f>
        <v/>
      </c>
      <c r="AE90" s="40"/>
      <c r="AF90" s="40" t="str">
        <f>IF(AF64="","",AF88+AF58)</f>
        <v/>
      </c>
      <c r="AG90" s="40"/>
      <c r="AH90" s="40"/>
      <c r="AI90" s="40"/>
      <c r="AJ90" s="40" t="str">
        <f>IF(AJ64="","",AJ88+AJ58)</f>
        <v/>
      </c>
      <c r="AK90" s="40"/>
      <c r="AL90" s="40" t="str">
        <f>IF(AL64="","",AL88+AL58)</f>
        <v/>
      </c>
      <c r="AM90" s="40"/>
      <c r="AN90" s="40" t="str">
        <f>IF(AN64="","",AN88+AN58)</f>
        <v/>
      </c>
      <c r="AO90" s="40"/>
      <c r="AP90" s="40" t="str">
        <f>IF(AP64="","",AP88+AP58)</f>
        <v/>
      </c>
      <c r="AQ90" s="40"/>
      <c r="AR90" s="40" t="str">
        <f>IF(AR64="","",AR88+AR58)</f>
        <v/>
      </c>
      <c r="AS90" s="40"/>
      <c r="AT90" s="40"/>
      <c r="AU90" s="40"/>
      <c r="AV90" s="40" t="str">
        <f>IF(AV64="","",AV88+AV58)</f>
        <v/>
      </c>
      <c r="AW90" s="40"/>
      <c r="AX90" s="40" t="str">
        <f>IF(AX64="","",AX88+AX58)</f>
        <v/>
      </c>
      <c r="AY90" s="40"/>
      <c r="AZ90" s="40" t="str">
        <f>IF(AZ64="","",AZ88+AZ58)</f>
        <v/>
      </c>
      <c r="BA90" s="40"/>
      <c r="BB90" s="40" t="str">
        <f>IF(BB64="","",BB88+BB58)</f>
        <v/>
      </c>
      <c r="BC90" s="40"/>
      <c r="BD90" s="76">
        <f>SUM(C90:BC90)</f>
        <v>1244.1410000000001</v>
      </c>
      <c r="BE90" s="64">
        <f>AVERAGE(C90:BB90)</f>
        <v>248.82820000000001</v>
      </c>
    </row>
    <row r="91" spans="1:58" x14ac:dyDescent="0.25">
      <c r="BE91" s="63"/>
    </row>
    <row r="92" spans="1:58" x14ac:dyDescent="0.25">
      <c r="A92" s="55" t="s">
        <v>30</v>
      </c>
      <c r="B92" s="55"/>
      <c r="C92" s="41">
        <f>IF(C64="","",C88/((C88+C58)))</f>
        <v>0.11153628577502495</v>
      </c>
      <c r="D92" s="41"/>
      <c r="E92" s="41">
        <f t="shared" ref="E92:BB92" si="49">IF(E64="","",E88/((E88+E58)))</f>
        <v>0.14792576613837732</v>
      </c>
      <c r="F92" s="41"/>
      <c r="G92" s="41">
        <f t="shared" si="49"/>
        <v>0.1315012994457001</v>
      </c>
      <c r="H92" s="41"/>
      <c r="I92" s="41">
        <f t="shared" si="49"/>
        <v>0.21421689044983544</v>
      </c>
      <c r="J92" s="41"/>
      <c r="K92" s="41"/>
      <c r="L92" s="41"/>
      <c r="M92" s="41">
        <f t="shared" si="49"/>
        <v>0.33333333333333331</v>
      </c>
      <c r="N92" s="41"/>
      <c r="O92" s="41" t="str">
        <f t="shared" si="49"/>
        <v/>
      </c>
      <c r="P92" s="41"/>
      <c r="Q92" s="41" t="str">
        <f t="shared" si="49"/>
        <v/>
      </c>
      <c r="R92" s="41"/>
      <c r="S92" s="41" t="str">
        <f t="shared" si="49"/>
        <v/>
      </c>
      <c r="T92" s="41"/>
      <c r="U92" s="41" t="str">
        <f t="shared" si="49"/>
        <v/>
      </c>
      <c r="V92" s="41"/>
      <c r="W92" s="41"/>
      <c r="X92" s="41"/>
      <c r="Y92" s="41"/>
      <c r="Z92" s="41" t="str">
        <f t="shared" si="49"/>
        <v/>
      </c>
      <c r="AA92" s="41"/>
      <c r="AB92" s="41" t="str">
        <f t="shared" si="49"/>
        <v/>
      </c>
      <c r="AC92" s="41"/>
      <c r="AD92" s="41" t="str">
        <f t="shared" si="49"/>
        <v/>
      </c>
      <c r="AE92" s="41"/>
      <c r="AF92" s="41" t="str">
        <f t="shared" si="49"/>
        <v/>
      </c>
      <c r="AG92" s="41"/>
      <c r="AH92" s="41"/>
      <c r="AI92" s="41"/>
      <c r="AJ92" s="41" t="str">
        <f t="shared" si="49"/>
        <v/>
      </c>
      <c r="AK92" s="41"/>
      <c r="AL92" s="41" t="str">
        <f t="shared" si="49"/>
        <v/>
      </c>
      <c r="AM92" s="41"/>
      <c r="AN92" s="41" t="str">
        <f t="shared" si="49"/>
        <v/>
      </c>
      <c r="AO92" s="41"/>
      <c r="AP92" s="41" t="str">
        <f t="shared" si="49"/>
        <v/>
      </c>
      <c r="AQ92" s="41"/>
      <c r="AR92" s="41" t="str">
        <f t="shared" si="49"/>
        <v/>
      </c>
      <c r="AS92" s="41"/>
      <c r="AT92" s="41"/>
      <c r="AU92" s="41"/>
      <c r="AV92" s="41" t="str">
        <f t="shared" si="49"/>
        <v/>
      </c>
      <c r="AW92" s="41"/>
      <c r="AX92" s="41" t="str">
        <f t="shared" si="49"/>
        <v/>
      </c>
      <c r="AY92" s="41"/>
      <c r="AZ92" s="41" t="str">
        <f t="shared" si="49"/>
        <v/>
      </c>
      <c r="BA92" s="41"/>
      <c r="BB92" s="41" t="str">
        <f t="shared" si="49"/>
        <v/>
      </c>
      <c r="BC92" s="41"/>
      <c r="BE92" s="65">
        <f>AVERAGE(C92:BB92)</f>
        <v>0.1877027150284542</v>
      </c>
      <c r="BF92" s="42"/>
    </row>
  </sheetData>
  <mergeCells count="1">
    <mergeCell ref="K3:Q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Juillet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CRACH, Thibaut</dc:creator>
  <cp:lastModifiedBy>Morisot, Clement</cp:lastModifiedBy>
  <cp:lastPrinted>2014-06-12T07:20:08Z</cp:lastPrinted>
  <dcterms:created xsi:type="dcterms:W3CDTF">2014-04-07T08:07:02Z</dcterms:created>
  <dcterms:modified xsi:type="dcterms:W3CDTF">2014-07-07T07:09:43Z</dcterms:modified>
</cp:coreProperties>
</file>