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activeX/activeX5.xml" ContentType="application/vnd.ms-office.activeX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drawings/drawing9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5" yWindow="0" windowWidth="9825" windowHeight="8565" tabRatio="741" activeTab="3"/>
  </bookViews>
  <sheets>
    <sheet name="MENU" sheetId="38" r:id="rId1"/>
    <sheet name="LIVRAISON" sheetId="1" r:id="rId2"/>
    <sheet name="LIVRAISONS" sheetId="2" r:id="rId3"/>
    <sheet name="COMMANDE" sheetId="41" r:id="rId4"/>
    <sheet name="SOLDE" sheetId="19" r:id="rId5"/>
    <sheet name="Statistique B LIV" sheetId="37" r:id="rId6"/>
    <sheet name="MOUVEMENT" sheetId="18" r:id="rId7"/>
    <sheet name="MOUVEMENTS" sheetId="15" r:id="rId8"/>
    <sheet name="STOCKS" sheetId="9" r:id="rId9"/>
    <sheet name="BDD" sheetId="8" r:id="rId10"/>
    <sheet name="Import bon liv" sheetId="32" r:id="rId11"/>
  </sheets>
  <definedNames>
    <definedName name="_xlnm._FilterDatabase" localSheetId="2" hidden="1">LIVRAISONS!$A$1:$S$1</definedName>
    <definedName name="_xlnm._FilterDatabase" localSheetId="4" hidden="1">SOLDE!$B$3:$F$3</definedName>
    <definedName name="_xlnm._FilterDatabase" localSheetId="8" hidden="1">STOCKS!$B$3:$I$3</definedName>
    <definedName name="BDD_LISTE_CLIENTS">BDD!$B:$B</definedName>
    <definedName name="BDD_REFERENCE">BDD!$E:$E</definedName>
    <definedName name="BL">#REF!</definedName>
    <definedName name="CODREF">OFFSET(BDD!$E$4,,,COUNTA(BDD!$E$4:$E$275),2)</definedName>
    <definedName name="CopieM">T_MOUVEMENT_Mouvement[[Date]:[Depot2]]</definedName>
    <definedName name="Des">#REF!</definedName>
    <definedName name="F_CLIENTS">OFFSET(p_CLIENTS,0,0,COUNTA(BDD_LISTE_CLIENTS),1)</definedName>
    <definedName name="images">VLOOKUP(#REF!,BDD!$E$3:$T$300,16,0)</definedName>
    <definedName name="Importation_liste_bon">'Import bon liv'!$U$4:$U$501</definedName>
    <definedName name="Liste">T_BDD_Références[REFERENCE]</definedName>
    <definedName name="LISTE_DEPOTS">LIVRAISON!$C$60:$C$64</definedName>
    <definedName name="liste_depots_bon_livraison">LIVRAISON!$E$59:$F$64</definedName>
    <definedName name="LIVRAISONS_CLIENTS">LIVRAISONS!$A:$A</definedName>
    <definedName name="LIVRAISONS_DATA_BASE">LIVRAISONS!$A:$J</definedName>
    <definedName name="LIVRAISONS_DATE">LIVRAISONS!$B:$B</definedName>
    <definedName name="LIVRAISONS_DESIGNATION">LIVRAISONS!$E:$E</definedName>
    <definedName name="LIVRAISONS_MONTANT">LIVRAISONS!$J:$J</definedName>
    <definedName name="LIVRAISONS_N°BON">LIVRAISONS!$C:$C</definedName>
    <definedName name="LIVRAISONS_PRIX">LIVRAISONS!$G:$G</definedName>
    <definedName name="LIVRAISONS_QUANTITE">LIVRAISONS!$I:$I</definedName>
    <definedName name="LIVRAISONS_REFERENCES">LIVRAISONS!$D:$D</definedName>
    <definedName name="LIVRAISONS_UNITE">LIVRAISONS!$F:$F</definedName>
    <definedName name="LV_Clients">T_BDD_Clients[Clients]</definedName>
    <definedName name="LV_Dépots">T_BDD_Dépôts[DEPOTS]</definedName>
    <definedName name="LV_Mouvement">T_BDD_Mouvements[MOUVEMENTS]</definedName>
    <definedName name="LV_References">T_BDD_Références[REFERENCE]</definedName>
    <definedName name="LV_Reglement">T_BDD_Reglements[MODE / REGLM]</definedName>
    <definedName name="M_derArt">LIVRAISON!$F$1</definedName>
    <definedName name="Montant">#REF!</definedName>
    <definedName name="Nom">#REF!</definedName>
    <definedName name="p_CLIENTS">BDD!$B$4</definedName>
    <definedName name="Prix">#REF!</definedName>
    <definedName name="Qte">#REF!</definedName>
    <definedName name="Ref">#REF!</definedName>
    <definedName name="STOCKS_CONSULTE">LIVRAISON!$C$60:$D$64</definedName>
    <definedName name="tableaux_base_de_donnees">LIVRAISONS!$A$1:$W$2179</definedName>
    <definedName name="_xlnm.Print_Area" localSheetId="1">LIVRAISON!$B$2:$I$55</definedName>
  </definedNames>
  <calcPr calcId="124519"/>
  <pivotCaches>
    <pivotCache cacheId="6" r:id="rId12"/>
  </pivotCaches>
</workbook>
</file>

<file path=xl/calcChain.xml><?xml version="1.0" encoding="utf-8"?>
<calcChain xmlns="http://schemas.openxmlformats.org/spreadsheetml/2006/main">
  <c r="W17" i="2"/>
  <c r="W18"/>
  <c r="W27"/>
  <c r="F4" i="1"/>
  <c r="B7"/>
  <c r="E7"/>
  <c r="F7"/>
  <c r="I7" s="1"/>
  <c r="G7"/>
  <c r="B8"/>
  <c r="E8"/>
  <c r="F8"/>
  <c r="I8" s="1"/>
  <c r="G8"/>
  <c r="B9"/>
  <c r="E9"/>
  <c r="F9"/>
  <c r="G9"/>
  <c r="B10"/>
  <c r="E10"/>
  <c r="F10"/>
  <c r="I10" s="1"/>
  <c r="G10"/>
  <c r="B11"/>
  <c r="E11"/>
  <c r="F11"/>
  <c r="I11" s="1"/>
  <c r="G11"/>
  <c r="B12"/>
  <c r="E12"/>
  <c r="F12"/>
  <c r="I12" s="1"/>
  <c r="G12"/>
  <c r="B13"/>
  <c r="E13"/>
  <c r="F13"/>
  <c r="G13"/>
  <c r="B14"/>
  <c r="E14"/>
  <c r="F14"/>
  <c r="I14" s="1"/>
  <c r="G14"/>
  <c r="B15"/>
  <c r="E15"/>
  <c r="F15"/>
  <c r="I15" s="1"/>
  <c r="G15"/>
  <c r="B16"/>
  <c r="E16"/>
  <c r="F16"/>
  <c r="I16" s="1"/>
  <c r="G16"/>
  <c r="B17"/>
  <c r="E17"/>
  <c r="F17"/>
  <c r="G17"/>
  <c r="B18"/>
  <c r="E18"/>
  <c r="F18"/>
  <c r="I18" s="1"/>
  <c r="G18"/>
  <c r="B19"/>
  <c r="E19"/>
  <c r="F19"/>
  <c r="I19" s="1"/>
  <c r="G19"/>
  <c r="B20"/>
  <c r="E20"/>
  <c r="F20"/>
  <c r="I20" s="1"/>
  <c r="G20"/>
  <c r="B21"/>
  <c r="E21"/>
  <c r="F21"/>
  <c r="G21"/>
  <c r="B22"/>
  <c r="E22"/>
  <c r="F22"/>
  <c r="I22" s="1"/>
  <c r="G22"/>
  <c r="B23"/>
  <c r="E23"/>
  <c r="F23"/>
  <c r="I23" s="1"/>
  <c r="G23"/>
  <c r="B24"/>
  <c r="E24"/>
  <c r="F24"/>
  <c r="I24" s="1"/>
  <c r="G24"/>
  <c r="B25"/>
  <c r="E25"/>
  <c r="F25"/>
  <c r="G25"/>
  <c r="B26"/>
  <c r="E26"/>
  <c r="F26"/>
  <c r="I26" s="1"/>
  <c r="G26"/>
  <c r="B27"/>
  <c r="E27"/>
  <c r="F27"/>
  <c r="I27" s="1"/>
  <c r="G27"/>
  <c r="B28"/>
  <c r="E28"/>
  <c r="F28"/>
  <c r="I28" s="1"/>
  <c r="G28"/>
  <c r="B29"/>
  <c r="E29"/>
  <c r="F29"/>
  <c r="G29"/>
  <c r="B30"/>
  <c r="E30"/>
  <c r="F30"/>
  <c r="I30" s="1"/>
  <c r="G30"/>
  <c r="B31"/>
  <c r="E31"/>
  <c r="F31"/>
  <c r="I31" s="1"/>
  <c r="G31"/>
  <c r="B32"/>
  <c r="E32"/>
  <c r="F32"/>
  <c r="I32" s="1"/>
  <c r="G32"/>
  <c r="B33"/>
  <c r="E33"/>
  <c r="F33"/>
  <c r="G33"/>
  <c r="B34"/>
  <c r="E34"/>
  <c r="F34"/>
  <c r="I34" s="1"/>
  <c r="G34"/>
  <c r="B35"/>
  <c r="E35"/>
  <c r="F35"/>
  <c r="I35" s="1"/>
  <c r="G35"/>
  <c r="I33" l="1"/>
  <c r="I29"/>
  <c r="I25"/>
  <c r="I21"/>
  <c r="I17"/>
  <c r="I9"/>
  <c r="I13"/>
  <c r="T5" i="8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4"/>
  <c r="W45" i="2" l="1"/>
  <c r="W41" l="1"/>
  <c r="W42"/>
  <c r="W43"/>
  <c r="W44"/>
  <c r="W38"/>
  <c r="W39"/>
  <c r="W40"/>
  <c r="W36"/>
  <c r="W37"/>
  <c r="W35" l="1"/>
  <c r="W29"/>
  <c r="W30"/>
  <c r="W31"/>
  <c r="W32"/>
  <c r="W28"/>
  <c r="W13"/>
  <c r="W14"/>
  <c r="W15"/>
  <c r="W10"/>
  <c r="W11"/>
  <c r="W12"/>
  <c r="W3"/>
  <c r="W4"/>
  <c r="W5"/>
  <c r="N4" i="1" l="1"/>
  <c r="E4" i="32" l="1"/>
  <c r="B4" i="9" l="1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B250"/>
  <c r="C250"/>
  <c r="B251"/>
  <c r="C251"/>
  <c r="B252"/>
  <c r="C252"/>
  <c r="B253"/>
  <c r="C253"/>
  <c r="B254"/>
  <c r="C254"/>
  <c r="B255"/>
  <c r="C255"/>
  <c r="B256"/>
  <c r="C256"/>
  <c r="B257"/>
  <c r="C257"/>
  <c r="B258"/>
  <c r="C258"/>
  <c r="B259"/>
  <c r="C259"/>
  <c r="B260"/>
  <c r="C260"/>
  <c r="B261"/>
  <c r="C261"/>
  <c r="B262"/>
  <c r="C262"/>
  <c r="B263"/>
  <c r="C263"/>
  <c r="B264"/>
  <c r="C264"/>
  <c r="B265"/>
  <c r="C265"/>
  <c r="B266"/>
  <c r="C266"/>
  <c r="B267"/>
  <c r="C267"/>
  <c r="B268"/>
  <c r="C268"/>
  <c r="B269"/>
  <c r="C269"/>
  <c r="B270"/>
  <c r="C270"/>
  <c r="B271"/>
  <c r="C271"/>
  <c r="B272"/>
  <c r="C272"/>
  <c r="B273"/>
  <c r="C273"/>
  <c r="B274"/>
  <c r="C274"/>
  <c r="B275"/>
  <c r="C275"/>
  <c r="B276"/>
  <c r="C276"/>
  <c r="B277"/>
  <c r="C277"/>
  <c r="B278"/>
  <c r="C278"/>
  <c r="B279"/>
  <c r="C279"/>
  <c r="B280"/>
  <c r="C280"/>
  <c r="B281"/>
  <c r="C28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X1" i="1" l="1"/>
  <c r="Y36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7"/>
  <c r="X7" l="1" a="1"/>
  <c r="X7" s="1"/>
  <c r="Y7" s="1"/>
  <c r="X8" l="1" a="1"/>
  <c r="X8" s="1"/>
  <c r="Y8" s="1"/>
  <c r="H38"/>
  <c r="X9" l="1" a="1"/>
  <c r="X9" s="1"/>
  <c r="Y9" s="1"/>
  <c r="W2" i="2"/>
  <c r="C8" i="32" s="1"/>
  <c r="X10" i="1" l="1" a="1"/>
  <c r="X10" s="1"/>
  <c r="Y10" s="1"/>
  <c r="F7" i="32"/>
  <c r="C7"/>
  <c r="G7"/>
  <c r="D7"/>
  <c r="H7"/>
  <c r="E7"/>
  <c r="E22"/>
  <c r="C35"/>
  <c r="H32"/>
  <c r="C30"/>
  <c r="C28"/>
  <c r="D27"/>
  <c r="C26"/>
  <c r="D25"/>
  <c r="H18"/>
  <c r="F35"/>
  <c r="H33"/>
  <c r="E18"/>
  <c r="H14"/>
  <c r="G9"/>
  <c r="E34"/>
  <c r="D31"/>
  <c r="D29"/>
  <c r="E14"/>
  <c r="E33"/>
  <c r="H22"/>
  <c r="F11"/>
  <c r="D9"/>
  <c r="H34"/>
  <c r="C34"/>
  <c r="F33"/>
  <c r="G32"/>
  <c r="G31"/>
  <c r="H30"/>
  <c r="G29"/>
  <c r="H28"/>
  <c r="G27"/>
  <c r="H26"/>
  <c r="G25"/>
  <c r="H24"/>
  <c r="F23"/>
  <c r="G21"/>
  <c r="C20"/>
  <c r="D17"/>
  <c r="F15"/>
  <c r="G13"/>
  <c r="E10"/>
  <c r="C12"/>
  <c r="G35"/>
  <c r="C32"/>
  <c r="D35"/>
  <c r="F34"/>
  <c r="G33"/>
  <c r="D33"/>
  <c r="E32"/>
  <c r="F31"/>
  <c r="E30"/>
  <c r="F29"/>
  <c r="E28"/>
  <c r="F27"/>
  <c r="E26"/>
  <c r="F25"/>
  <c r="C24"/>
  <c r="D21"/>
  <c r="F19"/>
  <c r="G17"/>
  <c r="C16"/>
  <c r="D13"/>
  <c r="H10"/>
  <c r="E24"/>
  <c r="D32"/>
  <c r="G23"/>
  <c r="C31"/>
  <c r="E35"/>
  <c r="D23"/>
  <c r="F30"/>
  <c r="C22"/>
  <c r="H29"/>
  <c r="F21"/>
  <c r="H20"/>
  <c r="E20"/>
  <c r="G28"/>
  <c r="G19"/>
  <c r="D28"/>
  <c r="D19"/>
  <c r="C27"/>
  <c r="C18"/>
  <c r="F26"/>
  <c r="F17"/>
  <c r="H25"/>
  <c r="H16"/>
  <c r="E25"/>
  <c r="E16"/>
  <c r="F28"/>
  <c r="G24"/>
  <c r="G15"/>
  <c r="H27"/>
  <c r="D24"/>
  <c r="D15"/>
  <c r="E27"/>
  <c r="C23"/>
  <c r="C14"/>
  <c r="G26"/>
  <c r="E8"/>
  <c r="H35"/>
  <c r="G34"/>
  <c r="D34"/>
  <c r="C33"/>
  <c r="F32"/>
  <c r="H31"/>
  <c r="E31"/>
  <c r="G30"/>
  <c r="D30"/>
  <c r="C29"/>
  <c r="D26"/>
  <c r="C25"/>
  <c r="F24"/>
  <c r="H23"/>
  <c r="E23"/>
  <c r="G22"/>
  <c r="D22"/>
  <c r="C21"/>
  <c r="F20"/>
  <c r="H19"/>
  <c r="E19"/>
  <c r="G18"/>
  <c r="D18"/>
  <c r="C17"/>
  <c r="F16"/>
  <c r="H15"/>
  <c r="E15"/>
  <c r="G14"/>
  <c r="D14"/>
  <c r="C13"/>
  <c r="F12"/>
  <c r="H11"/>
  <c r="E11"/>
  <c r="G10"/>
  <c r="D10"/>
  <c r="C9"/>
  <c r="F8"/>
  <c r="E29"/>
  <c r="F22"/>
  <c r="H21"/>
  <c r="E21"/>
  <c r="G20"/>
  <c r="D20"/>
  <c r="C19"/>
  <c r="F18"/>
  <c r="H17"/>
  <c r="E17"/>
  <c r="G16"/>
  <c r="D16"/>
  <c r="C15"/>
  <c r="F14"/>
  <c r="H13"/>
  <c r="E13"/>
  <c r="G12"/>
  <c r="D12"/>
  <c r="C11"/>
  <c r="F10"/>
  <c r="H9"/>
  <c r="E9"/>
  <c r="G8"/>
  <c r="D8"/>
  <c r="F13"/>
  <c r="H12"/>
  <c r="E12"/>
  <c r="G11"/>
  <c r="D11"/>
  <c r="C10"/>
  <c r="F9"/>
  <c r="H8"/>
  <c r="X11" i="1" l="1" a="1"/>
  <c r="X11" s="1"/>
  <c r="Y11" s="1"/>
  <c r="G36" i="32"/>
  <c r="X12" i="1" l="1" a="1"/>
  <c r="X12" s="1"/>
  <c r="Y12" s="1"/>
  <c r="H36" i="32"/>
  <c r="X13" i="1" l="1" a="1"/>
  <c r="X13" s="1"/>
  <c r="Y13" s="1"/>
  <c r="F36"/>
  <c r="G36"/>
  <c r="B36"/>
  <c r="X14" l="1" a="1"/>
  <c r="X14" s="1"/>
  <c r="Y14" s="1"/>
  <c r="B501" i="9"/>
  <c r="E501" s="1"/>
  <c r="K501" s="1"/>
  <c r="C501"/>
  <c r="B502"/>
  <c r="E502" s="1"/>
  <c r="K502" s="1"/>
  <c r="C502"/>
  <c r="B503"/>
  <c r="D503" s="1"/>
  <c r="C503"/>
  <c r="X15" i="1" l="1" a="1"/>
  <c r="X15" s="1"/>
  <c r="Y15" s="1"/>
  <c r="F501" i="9"/>
  <c r="E503"/>
  <c r="K503" s="1"/>
  <c r="F503"/>
  <c r="G502"/>
  <c r="G503"/>
  <c r="H503"/>
  <c r="F502"/>
  <c r="H502"/>
  <c r="D502"/>
  <c r="G501"/>
  <c r="H501"/>
  <c r="D501"/>
  <c r="C60" i="1"/>
  <c r="X16" l="1" a="1"/>
  <c r="X16" s="1"/>
  <c r="Y16" s="1"/>
  <c r="I503" i="9"/>
  <c r="I501"/>
  <c r="I502"/>
  <c r="B296"/>
  <c r="C296"/>
  <c r="B297"/>
  <c r="C297"/>
  <c r="B298"/>
  <c r="C298"/>
  <c r="B299"/>
  <c r="C299"/>
  <c r="B300"/>
  <c r="C300"/>
  <c r="B301"/>
  <c r="C301"/>
  <c r="B302"/>
  <c r="C302"/>
  <c r="B303"/>
  <c r="C303"/>
  <c r="B304"/>
  <c r="C304"/>
  <c r="B305"/>
  <c r="C305"/>
  <c r="B306"/>
  <c r="C306"/>
  <c r="B307"/>
  <c r="C307"/>
  <c r="B308"/>
  <c r="C308"/>
  <c r="B309"/>
  <c r="C309"/>
  <c r="B310"/>
  <c r="C310"/>
  <c r="B311"/>
  <c r="C311"/>
  <c r="B312"/>
  <c r="C312"/>
  <c r="B313"/>
  <c r="C313"/>
  <c r="B314"/>
  <c r="C314"/>
  <c r="B315"/>
  <c r="C315"/>
  <c r="B316"/>
  <c r="C316"/>
  <c r="B317"/>
  <c r="C317"/>
  <c r="B318"/>
  <c r="C318"/>
  <c r="B319"/>
  <c r="C319"/>
  <c r="B320"/>
  <c r="C320"/>
  <c r="B321"/>
  <c r="C321"/>
  <c r="B322"/>
  <c r="C322"/>
  <c r="B323"/>
  <c r="C323"/>
  <c r="B324"/>
  <c r="C324"/>
  <c r="B325"/>
  <c r="C325"/>
  <c r="B326"/>
  <c r="C326"/>
  <c r="B327"/>
  <c r="C327"/>
  <c r="B328"/>
  <c r="C328"/>
  <c r="B329"/>
  <c r="C329"/>
  <c r="B330"/>
  <c r="C330"/>
  <c r="B331"/>
  <c r="C331"/>
  <c r="B332"/>
  <c r="C332"/>
  <c r="B333"/>
  <c r="C333"/>
  <c r="B334"/>
  <c r="C334"/>
  <c r="B335"/>
  <c r="C335"/>
  <c r="B336"/>
  <c r="C336"/>
  <c r="B337"/>
  <c r="C337"/>
  <c r="B338"/>
  <c r="C338"/>
  <c r="B339"/>
  <c r="C339"/>
  <c r="B340"/>
  <c r="C340"/>
  <c r="B341"/>
  <c r="C341"/>
  <c r="B342"/>
  <c r="C342"/>
  <c r="B343"/>
  <c r="C343"/>
  <c r="B344"/>
  <c r="C344"/>
  <c r="B345"/>
  <c r="C345"/>
  <c r="B346"/>
  <c r="C346"/>
  <c r="B347"/>
  <c r="C347"/>
  <c r="B348"/>
  <c r="C348"/>
  <c r="B349"/>
  <c r="C349"/>
  <c r="B350"/>
  <c r="C350"/>
  <c r="B351"/>
  <c r="C351"/>
  <c r="B352"/>
  <c r="C352"/>
  <c r="B353"/>
  <c r="C353"/>
  <c r="B354"/>
  <c r="C354"/>
  <c r="B355"/>
  <c r="C355"/>
  <c r="B356"/>
  <c r="C356"/>
  <c r="B357"/>
  <c r="C357"/>
  <c r="B358"/>
  <c r="C358"/>
  <c r="B359"/>
  <c r="C359"/>
  <c r="B360"/>
  <c r="C360"/>
  <c r="B361"/>
  <c r="C361"/>
  <c r="B362"/>
  <c r="C362"/>
  <c r="B363"/>
  <c r="C363"/>
  <c r="B364"/>
  <c r="C364"/>
  <c r="B365"/>
  <c r="C365"/>
  <c r="B366"/>
  <c r="C366"/>
  <c r="B367"/>
  <c r="C367"/>
  <c r="B368"/>
  <c r="C368"/>
  <c r="B369"/>
  <c r="C369"/>
  <c r="B370"/>
  <c r="C370"/>
  <c r="B371"/>
  <c r="C371"/>
  <c r="B372"/>
  <c r="C372"/>
  <c r="B373"/>
  <c r="C373"/>
  <c r="B374"/>
  <c r="C374"/>
  <c r="B375"/>
  <c r="C375"/>
  <c r="B376"/>
  <c r="C376"/>
  <c r="B377"/>
  <c r="C377"/>
  <c r="B378"/>
  <c r="C378"/>
  <c r="B379"/>
  <c r="C379"/>
  <c r="B380"/>
  <c r="C380"/>
  <c r="B381"/>
  <c r="C381"/>
  <c r="B382"/>
  <c r="C382"/>
  <c r="B383"/>
  <c r="C383"/>
  <c r="B384"/>
  <c r="C384"/>
  <c r="B385"/>
  <c r="C385"/>
  <c r="B386"/>
  <c r="C386"/>
  <c r="B387"/>
  <c r="C387"/>
  <c r="B388"/>
  <c r="C388"/>
  <c r="B389"/>
  <c r="C389"/>
  <c r="B390"/>
  <c r="C390"/>
  <c r="B391"/>
  <c r="C391"/>
  <c r="B392"/>
  <c r="C392"/>
  <c r="B393"/>
  <c r="C393"/>
  <c r="B394"/>
  <c r="C394"/>
  <c r="B395"/>
  <c r="C395"/>
  <c r="B396"/>
  <c r="C396"/>
  <c r="B397"/>
  <c r="C397"/>
  <c r="B398"/>
  <c r="C398"/>
  <c r="B399"/>
  <c r="C399"/>
  <c r="B400"/>
  <c r="C400"/>
  <c r="B401"/>
  <c r="C401"/>
  <c r="B402"/>
  <c r="C402"/>
  <c r="B403"/>
  <c r="C403"/>
  <c r="B404"/>
  <c r="C404"/>
  <c r="B405"/>
  <c r="C405"/>
  <c r="B406"/>
  <c r="C406"/>
  <c r="B407"/>
  <c r="C407"/>
  <c r="B408"/>
  <c r="C408"/>
  <c r="B409"/>
  <c r="C409"/>
  <c r="B410"/>
  <c r="C410"/>
  <c r="B411"/>
  <c r="C411"/>
  <c r="B412"/>
  <c r="C412"/>
  <c r="B413"/>
  <c r="C413"/>
  <c r="B414"/>
  <c r="C414"/>
  <c r="B415"/>
  <c r="C415"/>
  <c r="B416"/>
  <c r="C416"/>
  <c r="B417"/>
  <c r="C417"/>
  <c r="B418"/>
  <c r="C418"/>
  <c r="B419"/>
  <c r="C419"/>
  <c r="B420"/>
  <c r="C420"/>
  <c r="B421"/>
  <c r="C421"/>
  <c r="B422"/>
  <c r="C422"/>
  <c r="B423"/>
  <c r="C423"/>
  <c r="B424"/>
  <c r="C424"/>
  <c r="B425"/>
  <c r="C425"/>
  <c r="B426"/>
  <c r="C426"/>
  <c r="B427"/>
  <c r="C427"/>
  <c r="B428"/>
  <c r="C428"/>
  <c r="B429"/>
  <c r="C429"/>
  <c r="B430"/>
  <c r="C430"/>
  <c r="B431"/>
  <c r="C431"/>
  <c r="B432"/>
  <c r="C432"/>
  <c r="B433"/>
  <c r="C433"/>
  <c r="B434"/>
  <c r="C434"/>
  <c r="B435"/>
  <c r="C435"/>
  <c r="B436"/>
  <c r="C436"/>
  <c r="B437"/>
  <c r="C437"/>
  <c r="B438"/>
  <c r="C438"/>
  <c r="B439"/>
  <c r="C439"/>
  <c r="B440"/>
  <c r="C440"/>
  <c r="B441"/>
  <c r="C441"/>
  <c r="B442"/>
  <c r="C442"/>
  <c r="B443"/>
  <c r="C443"/>
  <c r="B444"/>
  <c r="C444"/>
  <c r="B445"/>
  <c r="C445"/>
  <c r="B446"/>
  <c r="C446"/>
  <c r="B447"/>
  <c r="C447"/>
  <c r="B448"/>
  <c r="C448"/>
  <c r="B449"/>
  <c r="C449"/>
  <c r="B450"/>
  <c r="C450"/>
  <c r="B451"/>
  <c r="C451"/>
  <c r="B452"/>
  <c r="C452"/>
  <c r="B453"/>
  <c r="C453"/>
  <c r="B454"/>
  <c r="C454"/>
  <c r="B455"/>
  <c r="C455"/>
  <c r="B456"/>
  <c r="C456"/>
  <c r="B457"/>
  <c r="C457"/>
  <c r="B458"/>
  <c r="C458"/>
  <c r="B459"/>
  <c r="C459"/>
  <c r="B460"/>
  <c r="C460"/>
  <c r="B461"/>
  <c r="C461"/>
  <c r="B462"/>
  <c r="C462"/>
  <c r="B463"/>
  <c r="C463"/>
  <c r="B464"/>
  <c r="C464"/>
  <c r="B465"/>
  <c r="C465"/>
  <c r="B466"/>
  <c r="C466"/>
  <c r="B467"/>
  <c r="C467"/>
  <c r="B468"/>
  <c r="C468"/>
  <c r="B469"/>
  <c r="C469"/>
  <c r="B470"/>
  <c r="C470"/>
  <c r="B471"/>
  <c r="C471"/>
  <c r="B472"/>
  <c r="C472"/>
  <c r="B473"/>
  <c r="C473"/>
  <c r="B474"/>
  <c r="C474"/>
  <c r="B475"/>
  <c r="C475"/>
  <c r="B476"/>
  <c r="C476"/>
  <c r="B477"/>
  <c r="C477"/>
  <c r="B478"/>
  <c r="C478"/>
  <c r="B479"/>
  <c r="C479"/>
  <c r="B480"/>
  <c r="C480"/>
  <c r="B481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C295"/>
  <c r="B295"/>
  <c r="X17" i="1" l="1" a="1"/>
  <c r="X17" s="1"/>
  <c r="Y17" s="1"/>
  <c r="X18" l="1" a="1"/>
  <c r="X18" s="1"/>
  <c r="Y18" s="1"/>
  <c r="G14" i="18"/>
  <c r="X19" i="1" l="1" a="1"/>
  <c r="X19" s="1"/>
  <c r="Y19" s="1"/>
  <c r="G15" i="18"/>
  <c r="C15"/>
  <c r="C14"/>
  <c r="A14"/>
  <c r="G13"/>
  <c r="C13"/>
  <c r="A13"/>
  <c r="G12"/>
  <c r="C12"/>
  <c r="A12"/>
  <c r="G11"/>
  <c r="C11"/>
  <c r="A11"/>
  <c r="G10"/>
  <c r="C10"/>
  <c r="A10"/>
  <c r="G9"/>
  <c r="C9"/>
  <c r="A9"/>
  <c r="G8"/>
  <c r="C8"/>
  <c r="A8"/>
  <c r="G7"/>
  <c r="C7"/>
  <c r="A7"/>
  <c r="H1" i="1"/>
  <c r="X20" l="1" a="1"/>
  <c r="X20" s="1"/>
  <c r="Y20" s="1"/>
  <c r="K7"/>
  <c r="K36"/>
  <c r="M4"/>
  <c r="J36"/>
  <c r="G16" i="18"/>
  <c r="X21" i="1" l="1" a="1"/>
  <c r="X21" s="1"/>
  <c r="Y21" s="1"/>
  <c r="E36"/>
  <c r="X22" l="1" a="1"/>
  <c r="X22" s="1"/>
  <c r="Y22" s="1"/>
  <c r="I36"/>
  <c r="A16" i="18"/>
  <c r="G1" i="1"/>
  <c r="I1"/>
  <c r="B134" i="19"/>
  <c r="D134" s="1"/>
  <c r="B135"/>
  <c r="D135" s="1"/>
  <c r="B136"/>
  <c r="D136" s="1"/>
  <c r="B137"/>
  <c r="D137" s="1"/>
  <c r="B138"/>
  <c r="D138" s="1"/>
  <c r="B139"/>
  <c r="D139" s="1"/>
  <c r="B140"/>
  <c r="D140" s="1"/>
  <c r="B141"/>
  <c r="D141" s="1"/>
  <c r="B142"/>
  <c r="D142" s="1"/>
  <c r="B143"/>
  <c r="D143" s="1"/>
  <c r="B144"/>
  <c r="E144" s="1"/>
  <c r="B145"/>
  <c r="D145" s="1"/>
  <c r="B146"/>
  <c r="E146" s="1"/>
  <c r="B147"/>
  <c r="D147" s="1"/>
  <c r="B148"/>
  <c r="E148" s="1"/>
  <c r="B149"/>
  <c r="D149" s="1"/>
  <c r="B150"/>
  <c r="E150" s="1"/>
  <c r="B151"/>
  <c r="F151" s="1"/>
  <c r="B152"/>
  <c r="E152" s="1"/>
  <c r="B153"/>
  <c r="F153" s="1"/>
  <c r="B154"/>
  <c r="E154" s="1"/>
  <c r="B155"/>
  <c r="D155" s="1"/>
  <c r="B156"/>
  <c r="E156" s="1"/>
  <c r="B157"/>
  <c r="D157" s="1"/>
  <c r="B158"/>
  <c r="E158" s="1"/>
  <c r="B159"/>
  <c r="D159" s="1"/>
  <c r="B160"/>
  <c r="E160" s="1"/>
  <c r="B161"/>
  <c r="D161" s="1"/>
  <c r="B162"/>
  <c r="E162" s="1"/>
  <c r="B163"/>
  <c r="D163" s="1"/>
  <c r="B164"/>
  <c r="E164" s="1"/>
  <c r="B165"/>
  <c r="D165" s="1"/>
  <c r="B166"/>
  <c r="E166" s="1"/>
  <c r="B167"/>
  <c r="D167" s="1"/>
  <c r="B168"/>
  <c r="E168" s="1"/>
  <c r="B169"/>
  <c r="D169" s="1"/>
  <c r="B170"/>
  <c r="E170" s="1"/>
  <c r="B171"/>
  <c r="D171" s="1"/>
  <c r="B172"/>
  <c r="E172" s="1"/>
  <c r="B173"/>
  <c r="D173" s="1"/>
  <c r="B174"/>
  <c r="E174" s="1"/>
  <c r="B175"/>
  <c r="D175" s="1"/>
  <c r="B176"/>
  <c r="E176" s="1"/>
  <c r="B177"/>
  <c r="D177" s="1"/>
  <c r="B178"/>
  <c r="E178" s="1"/>
  <c r="B179"/>
  <c r="D179" s="1"/>
  <c r="B180"/>
  <c r="E180" s="1"/>
  <c r="B181"/>
  <c r="D181" s="1"/>
  <c r="B182"/>
  <c r="E182" s="1"/>
  <c r="B183"/>
  <c r="D183" s="1"/>
  <c r="B184"/>
  <c r="E184" s="1"/>
  <c r="B185"/>
  <c r="D185" s="1"/>
  <c r="B186"/>
  <c r="E186" s="1"/>
  <c r="B187"/>
  <c r="D187" s="1"/>
  <c r="B188"/>
  <c r="E188" s="1"/>
  <c r="B189"/>
  <c r="D189" s="1"/>
  <c r="B190"/>
  <c r="E190" s="1"/>
  <c r="B191"/>
  <c r="D191" s="1"/>
  <c r="B192"/>
  <c r="E192" s="1"/>
  <c r="B193"/>
  <c r="D193" s="1"/>
  <c r="B194"/>
  <c r="E194" s="1"/>
  <c r="B195"/>
  <c r="D195" s="1"/>
  <c r="B196"/>
  <c r="E196" s="1"/>
  <c r="B197"/>
  <c r="D197" s="1"/>
  <c r="B198"/>
  <c r="E198" s="1"/>
  <c r="B199"/>
  <c r="D199" s="1"/>
  <c r="B200"/>
  <c r="E200" s="1"/>
  <c r="B201"/>
  <c r="D201" s="1"/>
  <c r="B202"/>
  <c r="E202" s="1"/>
  <c r="B203"/>
  <c r="D203" s="1"/>
  <c r="B204"/>
  <c r="E204" s="1"/>
  <c r="B205"/>
  <c r="D205" s="1"/>
  <c r="B206"/>
  <c r="E206" s="1"/>
  <c r="B207"/>
  <c r="D207" s="1"/>
  <c r="B208"/>
  <c r="E208" s="1"/>
  <c r="B209"/>
  <c r="D209" s="1"/>
  <c r="B210"/>
  <c r="E210" s="1"/>
  <c r="B211"/>
  <c r="D211" s="1"/>
  <c r="B212"/>
  <c r="E212" s="1"/>
  <c r="B213"/>
  <c r="D213" s="1"/>
  <c r="B214"/>
  <c r="E214" s="1"/>
  <c r="B215"/>
  <c r="D215" s="1"/>
  <c r="B216"/>
  <c r="E216" s="1"/>
  <c r="B217"/>
  <c r="D217" s="1"/>
  <c r="B218"/>
  <c r="E218" s="1"/>
  <c r="B219"/>
  <c r="D219" s="1"/>
  <c r="B220"/>
  <c r="E220" s="1"/>
  <c r="B221"/>
  <c r="D221" s="1"/>
  <c r="B222"/>
  <c r="E222" s="1"/>
  <c r="B223"/>
  <c r="D223" s="1"/>
  <c r="B224"/>
  <c r="E224" s="1"/>
  <c r="B225"/>
  <c r="D225" s="1"/>
  <c r="B226"/>
  <c r="E226" s="1"/>
  <c r="B227"/>
  <c r="D227" s="1"/>
  <c r="B228"/>
  <c r="E228" s="1"/>
  <c r="B229"/>
  <c r="D229" s="1"/>
  <c r="B230"/>
  <c r="E230" s="1"/>
  <c r="B231"/>
  <c r="D231" s="1"/>
  <c r="B232"/>
  <c r="E232" s="1"/>
  <c r="B233"/>
  <c r="D233" s="1"/>
  <c r="B234"/>
  <c r="E234" s="1"/>
  <c r="B235"/>
  <c r="D235" s="1"/>
  <c r="B236"/>
  <c r="E236" s="1"/>
  <c r="B237"/>
  <c r="D237" s="1"/>
  <c r="B238"/>
  <c r="E238" s="1"/>
  <c r="B239"/>
  <c r="D239" s="1"/>
  <c r="B240"/>
  <c r="E240" s="1"/>
  <c r="B241"/>
  <c r="D241" s="1"/>
  <c r="B242"/>
  <c r="E242" s="1"/>
  <c r="B243"/>
  <c r="D243" s="1"/>
  <c r="B244"/>
  <c r="E244" s="1"/>
  <c r="B245"/>
  <c r="D245" s="1"/>
  <c r="B246"/>
  <c r="E246" s="1"/>
  <c r="B247"/>
  <c r="D247" s="1"/>
  <c r="B248"/>
  <c r="E248" s="1"/>
  <c r="B249"/>
  <c r="D249" s="1"/>
  <c r="B250"/>
  <c r="E250" s="1"/>
  <c r="B251"/>
  <c r="D251" s="1"/>
  <c r="B252"/>
  <c r="E252" s="1"/>
  <c r="B253"/>
  <c r="D253" s="1"/>
  <c r="B254"/>
  <c r="E254" s="1"/>
  <c r="B255"/>
  <c r="D255" s="1"/>
  <c r="B256"/>
  <c r="E256" s="1"/>
  <c r="B257"/>
  <c r="D257" s="1"/>
  <c r="B258"/>
  <c r="E258" s="1"/>
  <c r="B259"/>
  <c r="D259" s="1"/>
  <c r="B260"/>
  <c r="E260" s="1"/>
  <c r="B261"/>
  <c r="D261" s="1"/>
  <c r="B262"/>
  <c r="E262" s="1"/>
  <c r="B263"/>
  <c r="D263" s="1"/>
  <c r="B264"/>
  <c r="E264" s="1"/>
  <c r="B265"/>
  <c r="D265" s="1"/>
  <c r="B266"/>
  <c r="E266" s="1"/>
  <c r="B267"/>
  <c r="D267" s="1"/>
  <c r="B268"/>
  <c r="E268" s="1"/>
  <c r="B269"/>
  <c r="D269" s="1"/>
  <c r="B270"/>
  <c r="E270" s="1"/>
  <c r="B271"/>
  <c r="D271" s="1"/>
  <c r="B272"/>
  <c r="E272" s="1"/>
  <c r="B273"/>
  <c r="D273" s="1"/>
  <c r="B274"/>
  <c r="E274" s="1"/>
  <c r="B275"/>
  <c r="D275" s="1"/>
  <c r="B276"/>
  <c r="E276" s="1"/>
  <c r="B277"/>
  <c r="D277" s="1"/>
  <c r="B278"/>
  <c r="E278" s="1"/>
  <c r="B279"/>
  <c r="D279" s="1"/>
  <c r="B280"/>
  <c r="E280" s="1"/>
  <c r="B281"/>
  <c r="D281" s="1"/>
  <c r="B282"/>
  <c r="E282" s="1"/>
  <c r="B283"/>
  <c r="D283" s="1"/>
  <c r="B284"/>
  <c r="E284" s="1"/>
  <c r="B285"/>
  <c r="D285" s="1"/>
  <c r="B286"/>
  <c r="E286" s="1"/>
  <c r="B287"/>
  <c r="D287" s="1"/>
  <c r="B288"/>
  <c r="E288" s="1"/>
  <c r="B289"/>
  <c r="D289" s="1"/>
  <c r="B290"/>
  <c r="E290" s="1"/>
  <c r="B291"/>
  <c r="D291" s="1"/>
  <c r="B292"/>
  <c r="E292" s="1"/>
  <c r="B293"/>
  <c r="D293" s="1"/>
  <c r="B294"/>
  <c r="E294" s="1"/>
  <c r="B295"/>
  <c r="D295" s="1"/>
  <c r="B296"/>
  <c r="E296" s="1"/>
  <c r="B297"/>
  <c r="D297" s="1"/>
  <c r="B298"/>
  <c r="E298" s="1"/>
  <c r="B126"/>
  <c r="E126" s="1"/>
  <c r="B127"/>
  <c r="D127" s="1"/>
  <c r="B128"/>
  <c r="E128" s="1"/>
  <c r="B129"/>
  <c r="D129" s="1"/>
  <c r="B130"/>
  <c r="E130" s="1"/>
  <c r="B131"/>
  <c r="E131" s="1"/>
  <c r="B132"/>
  <c r="E132" s="1"/>
  <c r="B133"/>
  <c r="D133" s="1"/>
  <c r="L4" i="1"/>
  <c r="D373" i="9"/>
  <c r="E337"/>
  <c r="K337" s="1"/>
  <c r="D336"/>
  <c r="X23" i="1" l="1" a="1"/>
  <c r="X23" s="1"/>
  <c r="Y23" s="1"/>
  <c r="J25"/>
  <c r="J21"/>
  <c r="J33"/>
  <c r="J18"/>
  <c r="J17"/>
  <c r="J34"/>
  <c r="J32"/>
  <c r="J13"/>
  <c r="J16"/>
  <c r="J29"/>
  <c r="J31"/>
  <c r="J10"/>
  <c r="J15"/>
  <c r="J26"/>
  <c r="J22"/>
  <c r="J9"/>
  <c r="J8"/>
  <c r="J23"/>
  <c r="J24"/>
  <c r="J30"/>
  <c r="J14"/>
  <c r="J19"/>
  <c r="J7"/>
  <c r="J27"/>
  <c r="J35"/>
  <c r="J20"/>
  <c r="J12"/>
  <c r="J28"/>
  <c r="J11"/>
  <c r="F128" i="19"/>
  <c r="D128"/>
  <c r="F132"/>
  <c r="D132"/>
  <c r="F130"/>
  <c r="F126"/>
  <c r="D130"/>
  <c r="D126"/>
  <c r="E129"/>
  <c r="E127"/>
  <c r="F131"/>
  <c r="F129"/>
  <c r="F127"/>
  <c r="D131"/>
  <c r="F297"/>
  <c r="F295"/>
  <c r="F293"/>
  <c r="F291"/>
  <c r="F289"/>
  <c r="F287"/>
  <c r="F285"/>
  <c r="F283"/>
  <c r="F281"/>
  <c r="F279"/>
  <c r="F277"/>
  <c r="F275"/>
  <c r="F273"/>
  <c r="F271"/>
  <c r="F269"/>
  <c r="F267"/>
  <c r="F265"/>
  <c r="F263"/>
  <c r="F261"/>
  <c r="F259"/>
  <c r="F257"/>
  <c r="F255"/>
  <c r="F253"/>
  <c r="F251"/>
  <c r="F249"/>
  <c r="F247"/>
  <c r="F245"/>
  <c r="F243"/>
  <c r="F241"/>
  <c r="F239"/>
  <c r="F237"/>
  <c r="F235"/>
  <c r="F233"/>
  <c r="F231"/>
  <c r="F229"/>
  <c r="F227"/>
  <c r="F225"/>
  <c r="F223"/>
  <c r="F221"/>
  <c r="F219"/>
  <c r="F217"/>
  <c r="F215"/>
  <c r="F213"/>
  <c r="F211"/>
  <c r="F209"/>
  <c r="F207"/>
  <c r="F205"/>
  <c r="F203"/>
  <c r="F201"/>
  <c r="F199"/>
  <c r="F197"/>
  <c r="F195"/>
  <c r="F193"/>
  <c r="F191"/>
  <c r="F189"/>
  <c r="F187"/>
  <c r="F185"/>
  <c r="F183"/>
  <c r="F181"/>
  <c r="F179"/>
  <c r="F177"/>
  <c r="F175"/>
  <c r="F173"/>
  <c r="F171"/>
  <c r="F169"/>
  <c r="F167"/>
  <c r="F165"/>
  <c r="F163"/>
  <c r="F161"/>
  <c r="F159"/>
  <c r="F157"/>
  <c r="F155"/>
  <c r="F146"/>
  <c r="F144"/>
  <c r="E297"/>
  <c r="E295"/>
  <c r="E293"/>
  <c r="E291"/>
  <c r="E289"/>
  <c r="E287"/>
  <c r="E285"/>
  <c r="E283"/>
  <c r="E281"/>
  <c r="E279"/>
  <c r="E277"/>
  <c r="E275"/>
  <c r="E273"/>
  <c r="E271"/>
  <c r="E269"/>
  <c r="E267"/>
  <c r="E265"/>
  <c r="E263"/>
  <c r="E261"/>
  <c r="E259"/>
  <c r="E257"/>
  <c r="E255"/>
  <c r="E253"/>
  <c r="E251"/>
  <c r="E249"/>
  <c r="E247"/>
  <c r="E245"/>
  <c r="E243"/>
  <c r="E241"/>
  <c r="E239"/>
  <c r="E237"/>
  <c r="E235"/>
  <c r="E233"/>
  <c r="E231"/>
  <c r="E229"/>
  <c r="E227"/>
  <c r="E225"/>
  <c r="E223"/>
  <c r="E221"/>
  <c r="E219"/>
  <c r="E217"/>
  <c r="E215"/>
  <c r="E213"/>
  <c r="E211"/>
  <c r="E209"/>
  <c r="E207"/>
  <c r="E205"/>
  <c r="E203"/>
  <c r="E201"/>
  <c r="E199"/>
  <c r="E197"/>
  <c r="E195"/>
  <c r="E193"/>
  <c r="E191"/>
  <c r="E189"/>
  <c r="E187"/>
  <c r="E185"/>
  <c r="E183"/>
  <c r="E181"/>
  <c r="E179"/>
  <c r="E177"/>
  <c r="E175"/>
  <c r="E173"/>
  <c r="E171"/>
  <c r="E169"/>
  <c r="E167"/>
  <c r="E165"/>
  <c r="E163"/>
  <c r="E161"/>
  <c r="E159"/>
  <c r="E157"/>
  <c r="E155"/>
  <c r="D298"/>
  <c r="D296"/>
  <c r="D294"/>
  <c r="D292"/>
  <c r="D290"/>
  <c r="D288"/>
  <c r="D286"/>
  <c r="D284"/>
  <c r="D282"/>
  <c r="D280"/>
  <c r="D278"/>
  <c r="D276"/>
  <c r="D274"/>
  <c r="D272"/>
  <c r="D270"/>
  <c r="D268"/>
  <c r="D266"/>
  <c r="D264"/>
  <c r="D262"/>
  <c r="D260"/>
  <c r="D258"/>
  <c r="D256"/>
  <c r="D254"/>
  <c r="D252"/>
  <c r="D250"/>
  <c r="D248"/>
  <c r="D246"/>
  <c r="D244"/>
  <c r="D242"/>
  <c r="D240"/>
  <c r="D238"/>
  <c r="D236"/>
  <c r="D234"/>
  <c r="D232"/>
  <c r="D230"/>
  <c r="D228"/>
  <c r="D226"/>
  <c r="D224"/>
  <c r="D222"/>
  <c r="D220"/>
  <c r="D218"/>
  <c r="D216"/>
  <c r="D214"/>
  <c r="D212"/>
  <c r="D210"/>
  <c r="D208"/>
  <c r="D206"/>
  <c r="D204"/>
  <c r="D202"/>
  <c r="D200"/>
  <c r="D198"/>
  <c r="D196"/>
  <c r="D194"/>
  <c r="D192"/>
  <c r="D190"/>
  <c r="D188"/>
  <c r="D186"/>
  <c r="D184"/>
  <c r="D182"/>
  <c r="D180"/>
  <c r="D178"/>
  <c r="D176"/>
  <c r="D174"/>
  <c r="D172"/>
  <c r="D170"/>
  <c r="D168"/>
  <c r="D166"/>
  <c r="D164"/>
  <c r="D162"/>
  <c r="D160"/>
  <c r="D158"/>
  <c r="D156"/>
  <c r="D154"/>
  <c r="D144"/>
  <c r="F298"/>
  <c r="F296"/>
  <c r="F294"/>
  <c r="F292"/>
  <c r="F290"/>
  <c r="F288"/>
  <c r="F286"/>
  <c r="F284"/>
  <c r="F282"/>
  <c r="F280"/>
  <c r="F278"/>
  <c r="F276"/>
  <c r="F274"/>
  <c r="F272"/>
  <c r="F270"/>
  <c r="F268"/>
  <c r="F266"/>
  <c r="F264"/>
  <c r="F262"/>
  <c r="F260"/>
  <c r="F258"/>
  <c r="F256"/>
  <c r="F254"/>
  <c r="F252"/>
  <c r="F250"/>
  <c r="F248"/>
  <c r="F246"/>
  <c r="F244"/>
  <c r="F242"/>
  <c r="F240"/>
  <c r="F238"/>
  <c r="F236"/>
  <c r="F234"/>
  <c r="F232"/>
  <c r="F230"/>
  <c r="F228"/>
  <c r="F226"/>
  <c r="F224"/>
  <c r="F222"/>
  <c r="F220"/>
  <c r="F218"/>
  <c r="F216"/>
  <c r="F214"/>
  <c r="F212"/>
  <c r="F210"/>
  <c r="F208"/>
  <c r="F206"/>
  <c r="F204"/>
  <c r="F202"/>
  <c r="F200"/>
  <c r="F198"/>
  <c r="F196"/>
  <c r="F194"/>
  <c r="F192"/>
  <c r="F190"/>
  <c r="F188"/>
  <c r="F186"/>
  <c r="F184"/>
  <c r="F182"/>
  <c r="F180"/>
  <c r="F178"/>
  <c r="F176"/>
  <c r="F174"/>
  <c r="F172"/>
  <c r="F170"/>
  <c r="F168"/>
  <c r="F166"/>
  <c r="F164"/>
  <c r="F162"/>
  <c r="F160"/>
  <c r="F158"/>
  <c r="F156"/>
  <c r="F154"/>
  <c r="F145"/>
  <c r="D146"/>
  <c r="E153"/>
  <c r="D153"/>
  <c r="D152"/>
  <c r="F152"/>
  <c r="E151"/>
  <c r="D151"/>
  <c r="D150"/>
  <c r="F150"/>
  <c r="F149"/>
  <c r="E149"/>
  <c r="D148"/>
  <c r="F148"/>
  <c r="F147"/>
  <c r="E147"/>
  <c r="E145"/>
  <c r="F143"/>
  <c r="E143"/>
  <c r="E142"/>
  <c r="F142"/>
  <c r="F141"/>
  <c r="E141"/>
  <c r="E140"/>
  <c r="F140"/>
  <c r="F139"/>
  <c r="E139"/>
  <c r="E138"/>
  <c r="F138"/>
  <c r="F137"/>
  <c r="E137"/>
  <c r="E136"/>
  <c r="F136"/>
  <c r="F135"/>
  <c r="E135"/>
  <c r="E134"/>
  <c r="F134"/>
  <c r="F133"/>
  <c r="E133"/>
  <c r="D337" i="9"/>
  <c r="H337"/>
  <c r="F337"/>
  <c r="D372"/>
  <c r="E372"/>
  <c r="K372" s="1"/>
  <c r="F372"/>
  <c r="G372"/>
  <c r="H372"/>
  <c r="D371"/>
  <c r="E371"/>
  <c r="K371" s="1"/>
  <c r="F371"/>
  <c r="G371"/>
  <c r="H371"/>
  <c r="D370"/>
  <c r="E370"/>
  <c r="K370" s="1"/>
  <c r="F370"/>
  <c r="G370"/>
  <c r="H370"/>
  <c r="D369"/>
  <c r="E369"/>
  <c r="K369" s="1"/>
  <c r="F369"/>
  <c r="G369"/>
  <c r="H369"/>
  <c r="D368"/>
  <c r="E368"/>
  <c r="K368" s="1"/>
  <c r="F368"/>
  <c r="G368"/>
  <c r="H368"/>
  <c r="D367"/>
  <c r="E367"/>
  <c r="K367" s="1"/>
  <c r="F367"/>
  <c r="G367"/>
  <c r="H367"/>
  <c r="D366"/>
  <c r="E366"/>
  <c r="K366" s="1"/>
  <c r="F366"/>
  <c r="G366"/>
  <c r="H366"/>
  <c r="D365"/>
  <c r="E365"/>
  <c r="K365" s="1"/>
  <c r="F365"/>
  <c r="G365"/>
  <c r="H365"/>
  <c r="D364"/>
  <c r="E364"/>
  <c r="K364" s="1"/>
  <c r="F364"/>
  <c r="G364"/>
  <c r="H364"/>
  <c r="D363"/>
  <c r="E363"/>
  <c r="K363" s="1"/>
  <c r="F363"/>
  <c r="G363"/>
  <c r="H363"/>
  <c r="D362"/>
  <c r="E362"/>
  <c r="K362" s="1"/>
  <c r="F362"/>
  <c r="G362"/>
  <c r="H362"/>
  <c r="D361"/>
  <c r="E361"/>
  <c r="K361" s="1"/>
  <c r="G361"/>
  <c r="F361"/>
  <c r="H361"/>
  <c r="D360"/>
  <c r="E360"/>
  <c r="K360" s="1"/>
  <c r="F360"/>
  <c r="G360"/>
  <c r="H360"/>
  <c r="D359"/>
  <c r="E359"/>
  <c r="K359" s="1"/>
  <c r="F359"/>
  <c r="G359"/>
  <c r="H359"/>
  <c r="D358"/>
  <c r="E358"/>
  <c r="K358" s="1"/>
  <c r="F358"/>
  <c r="G358"/>
  <c r="H358"/>
  <c r="D357"/>
  <c r="E357"/>
  <c r="K357" s="1"/>
  <c r="G357"/>
  <c r="F357"/>
  <c r="H357"/>
  <c r="D356"/>
  <c r="E356"/>
  <c r="K356" s="1"/>
  <c r="F356"/>
  <c r="G356"/>
  <c r="H356"/>
  <c r="D355"/>
  <c r="E355"/>
  <c r="K355" s="1"/>
  <c r="F355"/>
  <c r="G355"/>
  <c r="H355"/>
  <c r="D354"/>
  <c r="E354"/>
  <c r="K354" s="1"/>
  <c r="F354"/>
  <c r="G354"/>
  <c r="H354"/>
  <c r="D353"/>
  <c r="E353"/>
  <c r="K353" s="1"/>
  <c r="G353"/>
  <c r="F353"/>
  <c r="H353"/>
  <c r="D352"/>
  <c r="E352"/>
  <c r="K352" s="1"/>
  <c r="F352"/>
  <c r="G352"/>
  <c r="H352"/>
  <c r="D351"/>
  <c r="E351"/>
  <c r="K351" s="1"/>
  <c r="F351"/>
  <c r="G351"/>
  <c r="H351"/>
  <c r="D350"/>
  <c r="E350"/>
  <c r="K350" s="1"/>
  <c r="F350"/>
  <c r="G350"/>
  <c r="H350"/>
  <c r="D349"/>
  <c r="E349"/>
  <c r="K349" s="1"/>
  <c r="G349"/>
  <c r="F349"/>
  <c r="H349"/>
  <c r="D348"/>
  <c r="E348"/>
  <c r="K348" s="1"/>
  <c r="F348"/>
  <c r="G348"/>
  <c r="H348"/>
  <c r="D347"/>
  <c r="E347"/>
  <c r="K347" s="1"/>
  <c r="F347"/>
  <c r="G347"/>
  <c r="H347"/>
  <c r="D346"/>
  <c r="E346"/>
  <c r="K346" s="1"/>
  <c r="F346"/>
  <c r="G346"/>
  <c r="H346"/>
  <c r="D345"/>
  <c r="E345"/>
  <c r="K345" s="1"/>
  <c r="G345"/>
  <c r="F345"/>
  <c r="H345"/>
  <c r="D344"/>
  <c r="E344"/>
  <c r="K344" s="1"/>
  <c r="F344"/>
  <c r="G344"/>
  <c r="H344"/>
  <c r="D343"/>
  <c r="E343"/>
  <c r="K343" s="1"/>
  <c r="F343"/>
  <c r="G343"/>
  <c r="H343"/>
  <c r="D342"/>
  <c r="E342"/>
  <c r="K342" s="1"/>
  <c r="F342"/>
  <c r="G342"/>
  <c r="H342"/>
  <c r="D341"/>
  <c r="E341"/>
  <c r="K341" s="1"/>
  <c r="G341"/>
  <c r="F341"/>
  <c r="H341"/>
  <c r="D340"/>
  <c r="E340"/>
  <c r="K340" s="1"/>
  <c r="F340"/>
  <c r="G340"/>
  <c r="H340"/>
  <c r="D339"/>
  <c r="E339"/>
  <c r="K339" s="1"/>
  <c r="F339"/>
  <c r="G339"/>
  <c r="H339"/>
  <c r="D338"/>
  <c r="E338"/>
  <c r="K338" s="1"/>
  <c r="F338"/>
  <c r="G338"/>
  <c r="H338"/>
  <c r="D500"/>
  <c r="F500"/>
  <c r="E500"/>
  <c r="K500" s="1"/>
  <c r="G500"/>
  <c r="H500"/>
  <c r="D499"/>
  <c r="E499"/>
  <c r="K499" s="1"/>
  <c r="F499"/>
  <c r="G499"/>
  <c r="H499"/>
  <c r="D498"/>
  <c r="E498"/>
  <c r="K498" s="1"/>
  <c r="F498"/>
  <c r="G498"/>
  <c r="H498"/>
  <c r="D497"/>
  <c r="E497"/>
  <c r="K497" s="1"/>
  <c r="F497"/>
  <c r="G497"/>
  <c r="H497"/>
  <c r="D496"/>
  <c r="F496"/>
  <c r="E496"/>
  <c r="K496" s="1"/>
  <c r="G496"/>
  <c r="H496"/>
  <c r="D495"/>
  <c r="E495"/>
  <c r="K495" s="1"/>
  <c r="F495"/>
  <c r="G495"/>
  <c r="H495"/>
  <c r="D494"/>
  <c r="E494"/>
  <c r="K494" s="1"/>
  <c r="F494"/>
  <c r="G494"/>
  <c r="H494"/>
  <c r="D493"/>
  <c r="E493"/>
  <c r="K493" s="1"/>
  <c r="F493"/>
  <c r="G493"/>
  <c r="H493"/>
  <c r="D492"/>
  <c r="F492"/>
  <c r="E492"/>
  <c r="K492" s="1"/>
  <c r="G492"/>
  <c r="H492"/>
  <c r="D491"/>
  <c r="E491"/>
  <c r="K491" s="1"/>
  <c r="F491"/>
  <c r="G491"/>
  <c r="H491"/>
  <c r="D490"/>
  <c r="E490"/>
  <c r="K490" s="1"/>
  <c r="F490"/>
  <c r="G490"/>
  <c r="H490"/>
  <c r="D489"/>
  <c r="E489"/>
  <c r="K489" s="1"/>
  <c r="F489"/>
  <c r="G489"/>
  <c r="H489"/>
  <c r="D488"/>
  <c r="F488"/>
  <c r="E488"/>
  <c r="K488" s="1"/>
  <c r="G488"/>
  <c r="H488"/>
  <c r="D487"/>
  <c r="E487"/>
  <c r="K487" s="1"/>
  <c r="F487"/>
  <c r="G487"/>
  <c r="H487"/>
  <c r="D486"/>
  <c r="E486"/>
  <c r="K486" s="1"/>
  <c r="F486"/>
  <c r="G486"/>
  <c r="H486"/>
  <c r="D485"/>
  <c r="E485"/>
  <c r="K485" s="1"/>
  <c r="F485"/>
  <c r="G485"/>
  <c r="H485"/>
  <c r="D484"/>
  <c r="F484"/>
  <c r="E484"/>
  <c r="K484" s="1"/>
  <c r="G484"/>
  <c r="H484"/>
  <c r="D483"/>
  <c r="E483"/>
  <c r="K483" s="1"/>
  <c r="F483"/>
  <c r="G483"/>
  <c r="H483"/>
  <c r="D482"/>
  <c r="E482"/>
  <c r="K482" s="1"/>
  <c r="F482"/>
  <c r="G482"/>
  <c r="H482"/>
  <c r="D481"/>
  <c r="E481"/>
  <c r="K481" s="1"/>
  <c r="F481"/>
  <c r="G481"/>
  <c r="H481"/>
  <c r="D480"/>
  <c r="F480"/>
  <c r="E480"/>
  <c r="K480" s="1"/>
  <c r="G480"/>
  <c r="H480"/>
  <c r="D479"/>
  <c r="E479"/>
  <c r="K479" s="1"/>
  <c r="F479"/>
  <c r="G479"/>
  <c r="H479"/>
  <c r="D478"/>
  <c r="E478"/>
  <c r="K478" s="1"/>
  <c r="F478"/>
  <c r="G478"/>
  <c r="H478"/>
  <c r="D477"/>
  <c r="E477"/>
  <c r="K477" s="1"/>
  <c r="F477"/>
  <c r="G477"/>
  <c r="H477"/>
  <c r="D476"/>
  <c r="F476"/>
  <c r="E476"/>
  <c r="K476" s="1"/>
  <c r="G476"/>
  <c r="H476"/>
  <c r="D475"/>
  <c r="E475"/>
  <c r="K475" s="1"/>
  <c r="F475"/>
  <c r="G475"/>
  <c r="H475"/>
  <c r="D474"/>
  <c r="E474"/>
  <c r="K474" s="1"/>
  <c r="F474"/>
  <c r="G474"/>
  <c r="H474"/>
  <c r="D473"/>
  <c r="E473"/>
  <c r="K473" s="1"/>
  <c r="F473"/>
  <c r="G473"/>
  <c r="H473"/>
  <c r="D472"/>
  <c r="F472"/>
  <c r="E472"/>
  <c r="K472" s="1"/>
  <c r="G472"/>
  <c r="H472"/>
  <c r="D471"/>
  <c r="E471"/>
  <c r="K471" s="1"/>
  <c r="F471"/>
  <c r="G471"/>
  <c r="H471"/>
  <c r="D470"/>
  <c r="E470"/>
  <c r="K470" s="1"/>
  <c r="F470"/>
  <c r="G470"/>
  <c r="H470"/>
  <c r="D469"/>
  <c r="E469"/>
  <c r="K469" s="1"/>
  <c r="F469"/>
  <c r="G469"/>
  <c r="H469"/>
  <c r="D468"/>
  <c r="F468"/>
  <c r="E468"/>
  <c r="K468" s="1"/>
  <c r="G468"/>
  <c r="H468"/>
  <c r="D467"/>
  <c r="E467"/>
  <c r="K467" s="1"/>
  <c r="F467"/>
  <c r="G467"/>
  <c r="H467"/>
  <c r="D466"/>
  <c r="E466"/>
  <c r="K466" s="1"/>
  <c r="F466"/>
  <c r="G466"/>
  <c r="H466"/>
  <c r="D465"/>
  <c r="E465"/>
  <c r="K465" s="1"/>
  <c r="F465"/>
  <c r="G465"/>
  <c r="H465"/>
  <c r="D464"/>
  <c r="F464"/>
  <c r="E464"/>
  <c r="K464" s="1"/>
  <c r="G464"/>
  <c r="H464"/>
  <c r="D463"/>
  <c r="E463"/>
  <c r="K463" s="1"/>
  <c r="F463"/>
  <c r="G463"/>
  <c r="H463"/>
  <c r="D462"/>
  <c r="E462"/>
  <c r="K462" s="1"/>
  <c r="F462"/>
  <c r="G462"/>
  <c r="H462"/>
  <c r="D461"/>
  <c r="E461"/>
  <c r="K461" s="1"/>
  <c r="F461"/>
  <c r="G461"/>
  <c r="H461"/>
  <c r="D460"/>
  <c r="F460"/>
  <c r="E460"/>
  <c r="K460" s="1"/>
  <c r="G460"/>
  <c r="H460"/>
  <c r="D459"/>
  <c r="E459"/>
  <c r="K459" s="1"/>
  <c r="F459"/>
  <c r="G459"/>
  <c r="H459"/>
  <c r="D458"/>
  <c r="E458"/>
  <c r="K458" s="1"/>
  <c r="F458"/>
  <c r="G458"/>
  <c r="H458"/>
  <c r="D457"/>
  <c r="E457"/>
  <c r="K457" s="1"/>
  <c r="F457"/>
  <c r="G457"/>
  <c r="H457"/>
  <c r="D456"/>
  <c r="F456"/>
  <c r="E456"/>
  <c r="K456" s="1"/>
  <c r="G456"/>
  <c r="H456"/>
  <c r="D455"/>
  <c r="E455"/>
  <c r="K455" s="1"/>
  <c r="F455"/>
  <c r="G455"/>
  <c r="H455"/>
  <c r="D454"/>
  <c r="E454"/>
  <c r="K454" s="1"/>
  <c r="F454"/>
  <c r="G454"/>
  <c r="H454"/>
  <c r="D453"/>
  <c r="E453"/>
  <c r="K453" s="1"/>
  <c r="F453"/>
  <c r="G453"/>
  <c r="H453"/>
  <c r="D452"/>
  <c r="F452"/>
  <c r="E452"/>
  <c r="K452" s="1"/>
  <c r="G452"/>
  <c r="H452"/>
  <c r="D451"/>
  <c r="E451"/>
  <c r="K451" s="1"/>
  <c r="F451"/>
  <c r="G451"/>
  <c r="H451"/>
  <c r="D450"/>
  <c r="E450"/>
  <c r="K450" s="1"/>
  <c r="F450"/>
  <c r="G450"/>
  <c r="H450"/>
  <c r="D449"/>
  <c r="E449"/>
  <c r="K449" s="1"/>
  <c r="F449"/>
  <c r="G449"/>
  <c r="H449"/>
  <c r="D448"/>
  <c r="F448"/>
  <c r="E448"/>
  <c r="K448" s="1"/>
  <c r="G448"/>
  <c r="H448"/>
  <c r="D447"/>
  <c r="E447"/>
  <c r="K447" s="1"/>
  <c r="F447"/>
  <c r="G447"/>
  <c r="H447"/>
  <c r="D446"/>
  <c r="E446"/>
  <c r="K446" s="1"/>
  <c r="F446"/>
  <c r="G446"/>
  <c r="H446"/>
  <c r="D445"/>
  <c r="E445"/>
  <c r="K445" s="1"/>
  <c r="F445"/>
  <c r="G445"/>
  <c r="H445"/>
  <c r="D444"/>
  <c r="F444"/>
  <c r="E444"/>
  <c r="K444" s="1"/>
  <c r="G444"/>
  <c r="H444"/>
  <c r="D443"/>
  <c r="E443"/>
  <c r="K443" s="1"/>
  <c r="F443"/>
  <c r="G443"/>
  <c r="H443"/>
  <c r="D442"/>
  <c r="E442"/>
  <c r="K442" s="1"/>
  <c r="F442"/>
  <c r="G442"/>
  <c r="H442"/>
  <c r="D441"/>
  <c r="E441"/>
  <c r="K441" s="1"/>
  <c r="F441"/>
  <c r="G441"/>
  <c r="H441"/>
  <c r="D440"/>
  <c r="F440"/>
  <c r="E440"/>
  <c r="K440" s="1"/>
  <c r="G440"/>
  <c r="H440"/>
  <c r="D439"/>
  <c r="E439"/>
  <c r="K439" s="1"/>
  <c r="F439"/>
  <c r="G439"/>
  <c r="H439"/>
  <c r="D438"/>
  <c r="E438"/>
  <c r="K438" s="1"/>
  <c r="F438"/>
  <c r="G438"/>
  <c r="H438"/>
  <c r="D437"/>
  <c r="E437"/>
  <c r="K437" s="1"/>
  <c r="F437"/>
  <c r="G437"/>
  <c r="H437"/>
  <c r="D436"/>
  <c r="F436"/>
  <c r="E436"/>
  <c r="K436" s="1"/>
  <c r="G436"/>
  <c r="H436"/>
  <c r="D435"/>
  <c r="E435"/>
  <c r="K435" s="1"/>
  <c r="F435"/>
  <c r="G435"/>
  <c r="H435"/>
  <c r="D434"/>
  <c r="E434"/>
  <c r="K434" s="1"/>
  <c r="F434"/>
  <c r="G434"/>
  <c r="H434"/>
  <c r="D433"/>
  <c r="E433"/>
  <c r="K433" s="1"/>
  <c r="F433"/>
  <c r="G433"/>
  <c r="H433"/>
  <c r="D432"/>
  <c r="F432"/>
  <c r="E432"/>
  <c r="K432" s="1"/>
  <c r="G432"/>
  <c r="H432"/>
  <c r="D431"/>
  <c r="E431"/>
  <c r="K431" s="1"/>
  <c r="F431"/>
  <c r="G431"/>
  <c r="H431"/>
  <c r="D430"/>
  <c r="E430"/>
  <c r="K430" s="1"/>
  <c r="F430"/>
  <c r="G430"/>
  <c r="H430"/>
  <c r="D429"/>
  <c r="E429"/>
  <c r="K429" s="1"/>
  <c r="F429"/>
  <c r="G429"/>
  <c r="H429"/>
  <c r="D428"/>
  <c r="F428"/>
  <c r="E428"/>
  <c r="K428" s="1"/>
  <c r="G428"/>
  <c r="H428"/>
  <c r="D427"/>
  <c r="E427"/>
  <c r="K427" s="1"/>
  <c r="F427"/>
  <c r="G427"/>
  <c r="H427"/>
  <c r="D426"/>
  <c r="E426"/>
  <c r="K426" s="1"/>
  <c r="F426"/>
  <c r="G426"/>
  <c r="H426"/>
  <c r="D425"/>
  <c r="E425"/>
  <c r="K425" s="1"/>
  <c r="F425"/>
  <c r="G425"/>
  <c r="H425"/>
  <c r="D424"/>
  <c r="F424"/>
  <c r="E424"/>
  <c r="K424" s="1"/>
  <c r="G424"/>
  <c r="H424"/>
  <c r="D423"/>
  <c r="E423"/>
  <c r="K423" s="1"/>
  <c r="F423"/>
  <c r="G423"/>
  <c r="H423"/>
  <c r="D422"/>
  <c r="E422"/>
  <c r="K422" s="1"/>
  <c r="F422"/>
  <c r="G422"/>
  <c r="H422"/>
  <c r="D421"/>
  <c r="E421"/>
  <c r="K421" s="1"/>
  <c r="F421"/>
  <c r="G421"/>
  <c r="H421"/>
  <c r="D420"/>
  <c r="F420"/>
  <c r="E420"/>
  <c r="K420" s="1"/>
  <c r="G420"/>
  <c r="H420"/>
  <c r="D419"/>
  <c r="E419"/>
  <c r="K419" s="1"/>
  <c r="F419"/>
  <c r="G419"/>
  <c r="H419"/>
  <c r="D418"/>
  <c r="E418"/>
  <c r="K418" s="1"/>
  <c r="F418"/>
  <c r="G418"/>
  <c r="H418"/>
  <c r="D417"/>
  <c r="E417"/>
  <c r="K417" s="1"/>
  <c r="F417"/>
  <c r="G417"/>
  <c r="H417"/>
  <c r="D416"/>
  <c r="F416"/>
  <c r="E416"/>
  <c r="K416" s="1"/>
  <c r="G416"/>
  <c r="H416"/>
  <c r="D415"/>
  <c r="E415"/>
  <c r="K415" s="1"/>
  <c r="F415"/>
  <c r="G415"/>
  <c r="H415"/>
  <c r="D414"/>
  <c r="E414"/>
  <c r="K414" s="1"/>
  <c r="F414"/>
  <c r="G414"/>
  <c r="H414"/>
  <c r="D413"/>
  <c r="E413"/>
  <c r="K413" s="1"/>
  <c r="F413"/>
  <c r="G413"/>
  <c r="H413"/>
  <c r="D412"/>
  <c r="F412"/>
  <c r="E412"/>
  <c r="K412" s="1"/>
  <c r="G412"/>
  <c r="H412"/>
  <c r="D411"/>
  <c r="E411"/>
  <c r="K411" s="1"/>
  <c r="F411"/>
  <c r="G411"/>
  <c r="H411"/>
  <c r="D410"/>
  <c r="E410"/>
  <c r="K410" s="1"/>
  <c r="F410"/>
  <c r="G410"/>
  <c r="H410"/>
  <c r="D409"/>
  <c r="E409"/>
  <c r="K409" s="1"/>
  <c r="F409"/>
  <c r="G409"/>
  <c r="H409"/>
  <c r="D408"/>
  <c r="F408"/>
  <c r="E408"/>
  <c r="K408" s="1"/>
  <c r="G408"/>
  <c r="H408"/>
  <c r="D407"/>
  <c r="E407"/>
  <c r="K407" s="1"/>
  <c r="F407"/>
  <c r="G407"/>
  <c r="H407"/>
  <c r="D406"/>
  <c r="E406"/>
  <c r="K406" s="1"/>
  <c r="F406"/>
  <c r="G406"/>
  <c r="H406"/>
  <c r="D405"/>
  <c r="E405"/>
  <c r="K405" s="1"/>
  <c r="F405"/>
  <c r="G405"/>
  <c r="H405"/>
  <c r="D404"/>
  <c r="F404"/>
  <c r="E404"/>
  <c r="K404" s="1"/>
  <c r="G404"/>
  <c r="H404"/>
  <c r="D403"/>
  <c r="E403"/>
  <c r="K403" s="1"/>
  <c r="F403"/>
  <c r="G403"/>
  <c r="H403"/>
  <c r="D402"/>
  <c r="E402"/>
  <c r="K402" s="1"/>
  <c r="F402"/>
  <c r="G402"/>
  <c r="H402"/>
  <c r="D401"/>
  <c r="E401"/>
  <c r="K401" s="1"/>
  <c r="F401"/>
  <c r="G401"/>
  <c r="H401"/>
  <c r="D400"/>
  <c r="F400"/>
  <c r="E400"/>
  <c r="K400" s="1"/>
  <c r="G400"/>
  <c r="H400"/>
  <c r="D399"/>
  <c r="E399"/>
  <c r="K399" s="1"/>
  <c r="F399"/>
  <c r="G399"/>
  <c r="H399"/>
  <c r="D398"/>
  <c r="E398"/>
  <c r="K398" s="1"/>
  <c r="F398"/>
  <c r="G398"/>
  <c r="H398"/>
  <c r="D397"/>
  <c r="E397"/>
  <c r="K397" s="1"/>
  <c r="F397"/>
  <c r="G397"/>
  <c r="H397"/>
  <c r="D396"/>
  <c r="F396"/>
  <c r="E396"/>
  <c r="K396" s="1"/>
  <c r="G396"/>
  <c r="H396"/>
  <c r="D395"/>
  <c r="E395"/>
  <c r="K395" s="1"/>
  <c r="F395"/>
  <c r="G395"/>
  <c r="H395"/>
  <c r="D394"/>
  <c r="E394"/>
  <c r="K394" s="1"/>
  <c r="F394"/>
  <c r="G394"/>
  <c r="H394"/>
  <c r="D393"/>
  <c r="E393"/>
  <c r="K393" s="1"/>
  <c r="F393"/>
  <c r="G393"/>
  <c r="H393"/>
  <c r="D392"/>
  <c r="E392"/>
  <c r="K392" s="1"/>
  <c r="F392"/>
  <c r="G392"/>
  <c r="H392"/>
  <c r="D391"/>
  <c r="E391"/>
  <c r="K391" s="1"/>
  <c r="F391"/>
  <c r="G391"/>
  <c r="H391"/>
  <c r="D390"/>
  <c r="E390"/>
  <c r="K390" s="1"/>
  <c r="F390"/>
  <c r="G390"/>
  <c r="H390"/>
  <c r="D389"/>
  <c r="E389"/>
  <c r="K389" s="1"/>
  <c r="F389"/>
  <c r="G389"/>
  <c r="H389"/>
  <c r="D388"/>
  <c r="E388"/>
  <c r="K388" s="1"/>
  <c r="F388"/>
  <c r="G388"/>
  <c r="H388"/>
  <c r="D387"/>
  <c r="E387"/>
  <c r="K387" s="1"/>
  <c r="F387"/>
  <c r="G387"/>
  <c r="H387"/>
  <c r="D386"/>
  <c r="E386"/>
  <c r="K386" s="1"/>
  <c r="F386"/>
  <c r="G386"/>
  <c r="H386"/>
  <c r="D385"/>
  <c r="E385"/>
  <c r="K385" s="1"/>
  <c r="F385"/>
  <c r="G385"/>
  <c r="H385"/>
  <c r="D384"/>
  <c r="E384"/>
  <c r="K384" s="1"/>
  <c r="F384"/>
  <c r="G384"/>
  <c r="H384"/>
  <c r="D383"/>
  <c r="E383"/>
  <c r="K383" s="1"/>
  <c r="F383"/>
  <c r="G383"/>
  <c r="H383"/>
  <c r="D382"/>
  <c r="E382"/>
  <c r="K382" s="1"/>
  <c r="F382"/>
  <c r="G382"/>
  <c r="H382"/>
  <c r="D381"/>
  <c r="E381"/>
  <c r="K381" s="1"/>
  <c r="F381"/>
  <c r="G381"/>
  <c r="H381"/>
  <c r="D380"/>
  <c r="E380"/>
  <c r="K380" s="1"/>
  <c r="F380"/>
  <c r="G380"/>
  <c r="H380"/>
  <c r="D379"/>
  <c r="E379"/>
  <c r="K379" s="1"/>
  <c r="F379"/>
  <c r="G379"/>
  <c r="H379"/>
  <c r="D378"/>
  <c r="E378"/>
  <c r="K378" s="1"/>
  <c r="F378"/>
  <c r="G378"/>
  <c r="H378"/>
  <c r="D377"/>
  <c r="E377"/>
  <c r="K377" s="1"/>
  <c r="F377"/>
  <c r="G377"/>
  <c r="H377"/>
  <c r="D376"/>
  <c r="E376"/>
  <c r="K376" s="1"/>
  <c r="F376"/>
  <c r="G376"/>
  <c r="H376"/>
  <c r="D375"/>
  <c r="E375"/>
  <c r="K375" s="1"/>
  <c r="F375"/>
  <c r="G375"/>
  <c r="H375"/>
  <c r="D374"/>
  <c r="E374"/>
  <c r="K374" s="1"/>
  <c r="F374"/>
  <c r="G374"/>
  <c r="H374"/>
  <c r="G336"/>
  <c r="E336"/>
  <c r="K336" s="1"/>
  <c r="H336"/>
  <c r="F336"/>
  <c r="G337"/>
  <c r="G373"/>
  <c r="E373"/>
  <c r="K373" s="1"/>
  <c r="H373"/>
  <c r="F373"/>
  <c r="X24" i="1" l="1" a="1"/>
  <c r="X24" s="1"/>
  <c r="Y24" s="1"/>
  <c r="C142" i="19"/>
  <c r="I337" i="9"/>
  <c r="C135" i="19"/>
  <c r="C197"/>
  <c r="C202"/>
  <c r="C210"/>
  <c r="C282"/>
  <c r="C290"/>
  <c r="C298"/>
  <c r="C218"/>
  <c r="C226"/>
  <c r="C234"/>
  <c r="C242"/>
  <c r="C250"/>
  <c r="C258"/>
  <c r="C266"/>
  <c r="C274"/>
  <c r="C127"/>
  <c r="C275"/>
  <c r="C283"/>
  <c r="C291"/>
  <c r="C225"/>
  <c r="C257"/>
  <c r="C289"/>
  <c r="C193"/>
  <c r="C201"/>
  <c r="C209"/>
  <c r="C217"/>
  <c r="C233"/>
  <c r="C241"/>
  <c r="C249"/>
  <c r="C265"/>
  <c r="C273"/>
  <c r="C281"/>
  <c r="C297"/>
  <c r="C131"/>
  <c r="C132"/>
  <c r="C146"/>
  <c r="C177"/>
  <c r="C185"/>
  <c r="C208"/>
  <c r="C216"/>
  <c r="C224"/>
  <c r="C232"/>
  <c r="C240"/>
  <c r="C248"/>
  <c r="C256"/>
  <c r="C264"/>
  <c r="C272"/>
  <c r="C280"/>
  <c r="C288"/>
  <c r="C296"/>
  <c r="C187"/>
  <c r="C195"/>
  <c r="C203"/>
  <c r="C211"/>
  <c r="C219"/>
  <c r="C227"/>
  <c r="C235"/>
  <c r="C243"/>
  <c r="C251"/>
  <c r="C259"/>
  <c r="C267"/>
  <c r="C126"/>
  <c r="C276"/>
  <c r="C292"/>
  <c r="C244"/>
  <c r="C260"/>
  <c r="C268"/>
  <c r="C164"/>
  <c r="C180"/>
  <c r="C188"/>
  <c r="C196"/>
  <c r="C204"/>
  <c r="C212"/>
  <c r="C220"/>
  <c r="C228"/>
  <c r="C236"/>
  <c r="C252"/>
  <c r="C284"/>
  <c r="C169"/>
  <c r="C130"/>
  <c r="C128"/>
  <c r="C207"/>
  <c r="C215"/>
  <c r="C223"/>
  <c r="C231"/>
  <c r="C239"/>
  <c r="C247"/>
  <c r="C255"/>
  <c r="C263"/>
  <c r="C271"/>
  <c r="C279"/>
  <c r="C287"/>
  <c r="C295"/>
  <c r="C129"/>
  <c r="C205"/>
  <c r="C213"/>
  <c r="C221"/>
  <c r="C229"/>
  <c r="C237"/>
  <c r="C245"/>
  <c r="C253"/>
  <c r="C261"/>
  <c r="C269"/>
  <c r="C277"/>
  <c r="C285"/>
  <c r="C293"/>
  <c r="C181"/>
  <c r="C189"/>
  <c r="C183"/>
  <c r="C191"/>
  <c r="C199"/>
  <c r="C190"/>
  <c r="C198"/>
  <c r="C206"/>
  <c r="C214"/>
  <c r="C222"/>
  <c r="C230"/>
  <c r="C238"/>
  <c r="C246"/>
  <c r="C254"/>
  <c r="C262"/>
  <c r="C270"/>
  <c r="C278"/>
  <c r="C286"/>
  <c r="C294"/>
  <c r="C163"/>
  <c r="C171"/>
  <c r="C179"/>
  <c r="C200"/>
  <c r="C174"/>
  <c r="C182"/>
  <c r="C160"/>
  <c r="C186"/>
  <c r="C166"/>
  <c r="C145"/>
  <c r="C175"/>
  <c r="C178"/>
  <c r="C194"/>
  <c r="C155"/>
  <c r="C176"/>
  <c r="C184"/>
  <c r="C192"/>
  <c r="C168"/>
  <c r="C167"/>
  <c r="C161"/>
  <c r="C144"/>
  <c r="C159"/>
  <c r="C162"/>
  <c r="C170"/>
  <c r="C157"/>
  <c r="C165"/>
  <c r="C173"/>
  <c r="C158"/>
  <c r="C172"/>
  <c r="C156"/>
  <c r="C152"/>
  <c r="C154"/>
  <c r="C153"/>
  <c r="C151"/>
  <c r="C150"/>
  <c r="C149"/>
  <c r="C148"/>
  <c r="C147"/>
  <c r="C143"/>
  <c r="C141"/>
  <c r="C139"/>
  <c r="C140"/>
  <c r="C137"/>
  <c r="C136"/>
  <c r="C138"/>
  <c r="C134"/>
  <c r="C133"/>
  <c r="I486" i="9"/>
  <c r="I488"/>
  <c r="I490"/>
  <c r="I492"/>
  <c r="I494"/>
  <c r="I496"/>
  <c r="I498"/>
  <c r="I500"/>
  <c r="I468"/>
  <c r="I470"/>
  <c r="I472"/>
  <c r="I474"/>
  <c r="I476"/>
  <c r="I478"/>
  <c r="I480"/>
  <c r="I482"/>
  <c r="I484"/>
  <c r="I336"/>
  <c r="I380"/>
  <c r="I382"/>
  <c r="I384"/>
  <c r="I386"/>
  <c r="I388"/>
  <c r="I390"/>
  <c r="I392"/>
  <c r="I394"/>
  <c r="I396"/>
  <c r="I398"/>
  <c r="I400"/>
  <c r="I402"/>
  <c r="I404"/>
  <c r="I406"/>
  <c r="I408"/>
  <c r="I410"/>
  <c r="I412"/>
  <c r="I414"/>
  <c r="I416"/>
  <c r="I418"/>
  <c r="I420"/>
  <c r="I422"/>
  <c r="I424"/>
  <c r="I426"/>
  <c r="I428"/>
  <c r="I430"/>
  <c r="I432"/>
  <c r="I434"/>
  <c r="I436"/>
  <c r="I438"/>
  <c r="I440"/>
  <c r="I442"/>
  <c r="I444"/>
  <c r="I446"/>
  <c r="I448"/>
  <c r="I450"/>
  <c r="I452"/>
  <c r="I454"/>
  <c r="I456"/>
  <c r="I458"/>
  <c r="I460"/>
  <c r="I462"/>
  <c r="I464"/>
  <c r="I466"/>
  <c r="I339"/>
  <c r="I341"/>
  <c r="I343"/>
  <c r="I345"/>
  <c r="I347"/>
  <c r="I349"/>
  <c r="I351"/>
  <c r="I353"/>
  <c r="I355"/>
  <c r="I357"/>
  <c r="I359"/>
  <c r="I361"/>
  <c r="I363"/>
  <c r="I365"/>
  <c r="I367"/>
  <c r="I369"/>
  <c r="I371"/>
  <c r="I378"/>
  <c r="I379"/>
  <c r="I381"/>
  <c r="I383"/>
  <c r="I385"/>
  <c r="I387"/>
  <c r="I389"/>
  <c r="I391"/>
  <c r="I393"/>
  <c r="I395"/>
  <c r="I397"/>
  <c r="I399"/>
  <c r="I401"/>
  <c r="I403"/>
  <c r="I405"/>
  <c r="I407"/>
  <c r="I409"/>
  <c r="I411"/>
  <c r="I413"/>
  <c r="I415"/>
  <c r="I417"/>
  <c r="I419"/>
  <c r="I421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3"/>
  <c r="I465"/>
  <c r="I467"/>
  <c r="I469"/>
  <c r="I471"/>
  <c r="I473"/>
  <c r="I475"/>
  <c r="I477"/>
  <c r="I479"/>
  <c r="I481"/>
  <c r="I483"/>
  <c r="I485"/>
  <c r="I487"/>
  <c r="I489"/>
  <c r="I491"/>
  <c r="I493"/>
  <c r="I495"/>
  <c r="I497"/>
  <c r="I499"/>
  <c r="I338"/>
  <c r="I340"/>
  <c r="I342"/>
  <c r="I344"/>
  <c r="I346"/>
  <c r="I348"/>
  <c r="I350"/>
  <c r="I352"/>
  <c r="I354"/>
  <c r="I356"/>
  <c r="I358"/>
  <c r="I360"/>
  <c r="I362"/>
  <c r="I364"/>
  <c r="I366"/>
  <c r="I368"/>
  <c r="I370"/>
  <c r="I372"/>
  <c r="I374"/>
  <c r="I376"/>
  <c r="I375"/>
  <c r="I377"/>
  <c r="I373"/>
  <c r="I37" i="1"/>
  <c r="X25" l="1" a="1"/>
  <c r="X25" s="1"/>
  <c r="Y25" s="1"/>
  <c r="I38"/>
  <c r="I46" s="1"/>
  <c r="C16" i="18"/>
  <c r="X26" i="1" l="1" a="1"/>
  <c r="X26" s="1"/>
  <c r="Y26" s="1"/>
  <c r="X27" l="1" a="1"/>
  <c r="X27" s="1"/>
  <c r="Y27" s="1"/>
  <c r="B125" i="19"/>
  <c r="E125" s="1"/>
  <c r="B124"/>
  <c r="F124" s="1"/>
  <c r="B123"/>
  <c r="E123" s="1"/>
  <c r="B122"/>
  <c r="F122" s="1"/>
  <c r="B121"/>
  <c r="E121" s="1"/>
  <c r="B120"/>
  <c r="F120" s="1"/>
  <c r="B119"/>
  <c r="E119" s="1"/>
  <c r="B118"/>
  <c r="F118" s="1"/>
  <c r="B117"/>
  <c r="E117" s="1"/>
  <c r="B116"/>
  <c r="F116" s="1"/>
  <c r="B115"/>
  <c r="E115" s="1"/>
  <c r="B114"/>
  <c r="F114" s="1"/>
  <c r="B113"/>
  <c r="E113" s="1"/>
  <c r="B112"/>
  <c r="F112" s="1"/>
  <c r="B111"/>
  <c r="E111" s="1"/>
  <c r="B110"/>
  <c r="F110" s="1"/>
  <c r="B109"/>
  <c r="E109" s="1"/>
  <c r="B108"/>
  <c r="F108" s="1"/>
  <c r="B107"/>
  <c r="E107" s="1"/>
  <c r="B106"/>
  <c r="F106" s="1"/>
  <c r="B105"/>
  <c r="E105" s="1"/>
  <c r="B104"/>
  <c r="F104" s="1"/>
  <c r="B103"/>
  <c r="E103" s="1"/>
  <c r="B102"/>
  <c r="F102" s="1"/>
  <c r="B101"/>
  <c r="E101" s="1"/>
  <c r="B100"/>
  <c r="F100" s="1"/>
  <c r="B99"/>
  <c r="E99" s="1"/>
  <c r="B98"/>
  <c r="F98" s="1"/>
  <c r="B97"/>
  <c r="E97" s="1"/>
  <c r="B96"/>
  <c r="F96" s="1"/>
  <c r="B95"/>
  <c r="E95" s="1"/>
  <c r="B94"/>
  <c r="F94" s="1"/>
  <c r="B93"/>
  <c r="E93" s="1"/>
  <c r="B92"/>
  <c r="F92" s="1"/>
  <c r="B91"/>
  <c r="E91" s="1"/>
  <c r="B90"/>
  <c r="F90" s="1"/>
  <c r="B89"/>
  <c r="E89" s="1"/>
  <c r="B88"/>
  <c r="F88" s="1"/>
  <c r="B87"/>
  <c r="E87" s="1"/>
  <c r="B86"/>
  <c r="F86" s="1"/>
  <c r="B85"/>
  <c r="B84"/>
  <c r="F84" s="1"/>
  <c r="B83"/>
  <c r="E83" s="1"/>
  <c r="B82"/>
  <c r="F82" s="1"/>
  <c r="B81"/>
  <c r="E81" s="1"/>
  <c r="B80"/>
  <c r="F80" s="1"/>
  <c r="B79"/>
  <c r="E79" s="1"/>
  <c r="B78"/>
  <c r="F78" s="1"/>
  <c r="B77"/>
  <c r="E77" s="1"/>
  <c r="B76"/>
  <c r="F76" s="1"/>
  <c r="B75"/>
  <c r="E75" s="1"/>
  <c r="B74"/>
  <c r="F74" s="1"/>
  <c r="B73"/>
  <c r="E73" s="1"/>
  <c r="B72"/>
  <c r="F72" s="1"/>
  <c r="B71"/>
  <c r="E71" s="1"/>
  <c r="B70"/>
  <c r="F70" s="1"/>
  <c r="B69"/>
  <c r="E69" s="1"/>
  <c r="B68"/>
  <c r="F68" s="1"/>
  <c r="B67"/>
  <c r="E67" s="1"/>
  <c r="B66"/>
  <c r="F66" s="1"/>
  <c r="B65"/>
  <c r="E65" s="1"/>
  <c r="B64"/>
  <c r="F64" s="1"/>
  <c r="B63"/>
  <c r="E63" s="1"/>
  <c r="B62"/>
  <c r="F62" s="1"/>
  <c r="B61"/>
  <c r="E61" s="1"/>
  <c r="B60"/>
  <c r="F60" s="1"/>
  <c r="B59"/>
  <c r="E59" s="1"/>
  <c r="B58"/>
  <c r="F58" s="1"/>
  <c r="B57"/>
  <c r="E57" s="1"/>
  <c r="B56"/>
  <c r="F56" s="1"/>
  <c r="B55"/>
  <c r="E55" s="1"/>
  <c r="B54"/>
  <c r="F54" s="1"/>
  <c r="B53"/>
  <c r="E53" s="1"/>
  <c r="B52"/>
  <c r="F52" s="1"/>
  <c r="B51"/>
  <c r="E51" s="1"/>
  <c r="B50"/>
  <c r="F50" s="1"/>
  <c r="B49"/>
  <c r="E49" s="1"/>
  <c r="B48"/>
  <c r="F48" s="1"/>
  <c r="B47"/>
  <c r="E47" s="1"/>
  <c r="B46"/>
  <c r="F46" s="1"/>
  <c r="B45"/>
  <c r="E45" s="1"/>
  <c r="B44"/>
  <c r="F44" s="1"/>
  <c r="B43"/>
  <c r="E43" s="1"/>
  <c r="B42"/>
  <c r="F42" s="1"/>
  <c r="B41"/>
  <c r="E41" s="1"/>
  <c r="B40"/>
  <c r="F40" s="1"/>
  <c r="B39"/>
  <c r="E39" s="1"/>
  <c r="B38"/>
  <c r="F38" s="1"/>
  <c r="B37"/>
  <c r="E37" s="1"/>
  <c r="B36"/>
  <c r="F36" s="1"/>
  <c r="B35"/>
  <c r="E35" s="1"/>
  <c r="B34"/>
  <c r="F34" s="1"/>
  <c r="B33"/>
  <c r="E33" s="1"/>
  <c r="B32"/>
  <c r="F32" s="1"/>
  <c r="B31"/>
  <c r="E31" s="1"/>
  <c r="B30"/>
  <c r="F30" s="1"/>
  <c r="B29"/>
  <c r="E29" s="1"/>
  <c r="B28"/>
  <c r="F28" s="1"/>
  <c r="B27"/>
  <c r="E27" s="1"/>
  <c r="B26"/>
  <c r="F26" s="1"/>
  <c r="B25"/>
  <c r="E25" s="1"/>
  <c r="B24"/>
  <c r="F24" s="1"/>
  <c r="B23"/>
  <c r="E23" s="1"/>
  <c r="B22"/>
  <c r="F22" s="1"/>
  <c r="B21"/>
  <c r="E21" s="1"/>
  <c r="B20"/>
  <c r="F20" s="1"/>
  <c r="B19"/>
  <c r="E19" s="1"/>
  <c r="B18"/>
  <c r="F18" s="1"/>
  <c r="B17"/>
  <c r="E17" s="1"/>
  <c r="X28" i="1" l="1" a="1"/>
  <c r="X28" s="1"/>
  <c r="Y28" s="1"/>
  <c r="E96" i="19"/>
  <c r="E112"/>
  <c r="E88"/>
  <c r="E104"/>
  <c r="E120"/>
  <c r="D17"/>
  <c r="E18"/>
  <c r="D19"/>
  <c r="E20"/>
  <c r="D21"/>
  <c r="E22"/>
  <c r="D23"/>
  <c r="E24"/>
  <c r="D25"/>
  <c r="E26"/>
  <c r="D27"/>
  <c r="E28"/>
  <c r="D29"/>
  <c r="E30"/>
  <c r="D31"/>
  <c r="E32"/>
  <c r="D33"/>
  <c r="E34"/>
  <c r="D35"/>
  <c r="E36"/>
  <c r="D37"/>
  <c r="E38"/>
  <c r="D39"/>
  <c r="E40"/>
  <c r="D41"/>
  <c r="E42"/>
  <c r="D43"/>
  <c r="E44"/>
  <c r="D45"/>
  <c r="E46"/>
  <c r="D47"/>
  <c r="E48"/>
  <c r="D49"/>
  <c r="E50"/>
  <c r="D51"/>
  <c r="E52"/>
  <c r="D53"/>
  <c r="E54"/>
  <c r="D55"/>
  <c r="E56"/>
  <c r="D57"/>
  <c r="E58"/>
  <c r="D59"/>
  <c r="E60"/>
  <c r="D61"/>
  <c r="E62"/>
  <c r="D63"/>
  <c r="E64"/>
  <c r="D65"/>
  <c r="E66"/>
  <c r="D67"/>
  <c r="E68"/>
  <c r="D69"/>
  <c r="E70"/>
  <c r="D71"/>
  <c r="E72"/>
  <c r="D73"/>
  <c r="E74"/>
  <c r="D75"/>
  <c r="E76"/>
  <c r="D77"/>
  <c r="E78"/>
  <c r="D79"/>
  <c r="E80"/>
  <c r="D81"/>
  <c r="E82"/>
  <c r="D83"/>
  <c r="E84"/>
  <c r="E92"/>
  <c r="E100"/>
  <c r="E108"/>
  <c r="E116"/>
  <c r="E124"/>
  <c r="E86"/>
  <c r="E90"/>
  <c r="E94"/>
  <c r="E98"/>
  <c r="E102"/>
  <c r="E106"/>
  <c r="E110"/>
  <c r="E114"/>
  <c r="E118"/>
  <c r="E122"/>
  <c r="E85"/>
  <c r="F85"/>
  <c r="D85"/>
  <c r="F17"/>
  <c r="F19"/>
  <c r="F21"/>
  <c r="C21" s="1"/>
  <c r="F23"/>
  <c r="F25"/>
  <c r="F27"/>
  <c r="F29"/>
  <c r="C29" s="1"/>
  <c r="F31"/>
  <c r="F33"/>
  <c r="F35"/>
  <c r="F37"/>
  <c r="F39"/>
  <c r="F41"/>
  <c r="F43"/>
  <c r="F45"/>
  <c r="C45" s="1"/>
  <c r="F47"/>
  <c r="F49"/>
  <c r="F51"/>
  <c r="F53"/>
  <c r="F55"/>
  <c r="F57"/>
  <c r="F59"/>
  <c r="F61"/>
  <c r="C61" s="1"/>
  <c r="F63"/>
  <c r="F65"/>
  <c r="F67"/>
  <c r="F69"/>
  <c r="C69" s="1"/>
  <c r="F71"/>
  <c r="F73"/>
  <c r="F75"/>
  <c r="F77"/>
  <c r="F79"/>
  <c r="F81"/>
  <c r="F83"/>
  <c r="D91"/>
  <c r="F91"/>
  <c r="D95"/>
  <c r="F95"/>
  <c r="D101"/>
  <c r="F101"/>
  <c r="D105"/>
  <c r="F105"/>
  <c r="D109"/>
  <c r="F109"/>
  <c r="D113"/>
  <c r="F113"/>
  <c r="D117"/>
  <c r="F117"/>
  <c r="D121"/>
  <c r="F121"/>
  <c r="D125"/>
  <c r="F125"/>
  <c r="D87"/>
  <c r="F87"/>
  <c r="D89"/>
  <c r="F89"/>
  <c r="D93"/>
  <c r="F93"/>
  <c r="D97"/>
  <c r="F97"/>
  <c r="D99"/>
  <c r="F99"/>
  <c r="D103"/>
  <c r="F103"/>
  <c r="D107"/>
  <c r="F107"/>
  <c r="D111"/>
  <c r="F111"/>
  <c r="D115"/>
  <c r="F115"/>
  <c r="D119"/>
  <c r="F119"/>
  <c r="D123"/>
  <c r="F123"/>
  <c r="D18"/>
  <c r="D20"/>
  <c r="D22"/>
  <c r="D24"/>
  <c r="C24" s="1"/>
  <c r="D26"/>
  <c r="D28"/>
  <c r="D30"/>
  <c r="D32"/>
  <c r="D34"/>
  <c r="D36"/>
  <c r="D38"/>
  <c r="D40"/>
  <c r="D42"/>
  <c r="D44"/>
  <c r="D46"/>
  <c r="D48"/>
  <c r="D50"/>
  <c r="D52"/>
  <c r="D54"/>
  <c r="D56"/>
  <c r="D58"/>
  <c r="D60"/>
  <c r="D62"/>
  <c r="D64"/>
  <c r="D66"/>
  <c r="D68"/>
  <c r="D70"/>
  <c r="D72"/>
  <c r="D74"/>
  <c r="D76"/>
  <c r="D78"/>
  <c r="D80"/>
  <c r="D82"/>
  <c r="D84"/>
  <c r="D86"/>
  <c r="D88"/>
  <c r="D90"/>
  <c r="D92"/>
  <c r="D94"/>
  <c r="D96"/>
  <c r="C96" s="1"/>
  <c r="D98"/>
  <c r="D100"/>
  <c r="D102"/>
  <c r="D104"/>
  <c r="D106"/>
  <c r="D108"/>
  <c r="D110"/>
  <c r="D112"/>
  <c r="D114"/>
  <c r="D116"/>
  <c r="D118"/>
  <c r="D120"/>
  <c r="C120" s="1"/>
  <c r="D122"/>
  <c r="D124"/>
  <c r="B16"/>
  <c r="B15"/>
  <c r="F15" s="1"/>
  <c r="B14"/>
  <c r="E14" s="1"/>
  <c r="B13"/>
  <c r="F13" s="1"/>
  <c r="B12"/>
  <c r="E12" s="1"/>
  <c r="B11"/>
  <c r="F11" s="1"/>
  <c r="B10"/>
  <c r="E10" s="1"/>
  <c r="B9"/>
  <c r="F9" s="1"/>
  <c r="B8"/>
  <c r="E8" s="1"/>
  <c r="B7"/>
  <c r="F7" s="1"/>
  <c r="B6"/>
  <c r="E6" s="1"/>
  <c r="B5"/>
  <c r="F5" s="1"/>
  <c r="B4"/>
  <c r="E4" s="1"/>
  <c r="G335" i="9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F274"/>
  <c r="G273"/>
  <c r="G272"/>
  <c r="G271"/>
  <c r="G270"/>
  <c r="G269"/>
  <c r="G268"/>
  <c r="G267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F210" s="1"/>
  <c r="G209"/>
  <c r="F209" s="1"/>
  <c r="G208"/>
  <c r="G207"/>
  <c r="G206"/>
  <c r="F206" s="1"/>
  <c r="G205"/>
  <c r="G204"/>
  <c r="F204" s="1"/>
  <c r="G203"/>
  <c r="G202"/>
  <c r="G201"/>
  <c r="G200"/>
  <c r="F200" s="1"/>
  <c r="G199"/>
  <c r="F199" s="1"/>
  <c r="G198"/>
  <c r="G197"/>
  <c r="G196"/>
  <c r="F196" s="1"/>
  <c r="G195"/>
  <c r="G194"/>
  <c r="G193"/>
  <c r="F193" s="1"/>
  <c r="G192"/>
  <c r="G191"/>
  <c r="G190"/>
  <c r="G189"/>
  <c r="F189" s="1"/>
  <c r="G188"/>
  <c r="F188" s="1"/>
  <c r="G187"/>
  <c r="F187" s="1"/>
  <c r="G186"/>
  <c r="G185"/>
  <c r="G184"/>
  <c r="G183"/>
  <c r="G182"/>
  <c r="F182" s="1"/>
  <c r="G181"/>
  <c r="G180"/>
  <c r="G179"/>
  <c r="G178"/>
  <c r="F178" s="1"/>
  <c r="G177"/>
  <c r="G176"/>
  <c r="G175"/>
  <c r="G174"/>
  <c r="G173"/>
  <c r="G172"/>
  <c r="G171"/>
  <c r="F171" s="1"/>
  <c r="G170"/>
  <c r="G169"/>
  <c r="F169" s="1"/>
  <c r="G168"/>
  <c r="F168" s="1"/>
  <c r="G167"/>
  <c r="F167" s="1"/>
  <c r="G166"/>
  <c r="F166" s="1"/>
  <c r="G165"/>
  <c r="F165" s="1"/>
  <c r="G164"/>
  <c r="F164" s="1"/>
  <c r="G163"/>
  <c r="F163" s="1"/>
  <c r="G162"/>
  <c r="F162" s="1"/>
  <c r="G161"/>
  <c r="F161" s="1"/>
  <c r="G160"/>
  <c r="F160" s="1"/>
  <c r="G159"/>
  <c r="F159" s="1"/>
  <c r="G158"/>
  <c r="F158" s="1"/>
  <c r="G157"/>
  <c r="G156"/>
  <c r="F156" s="1"/>
  <c r="G155"/>
  <c r="F155" s="1"/>
  <c r="G154"/>
  <c r="F154" s="1"/>
  <c r="G153"/>
  <c r="F153" s="1"/>
  <c r="G152"/>
  <c r="G151"/>
  <c r="G150"/>
  <c r="G149"/>
  <c r="F149" s="1"/>
  <c r="G148"/>
  <c r="F148" s="1"/>
  <c r="G147"/>
  <c r="F147" s="1"/>
  <c r="G146"/>
  <c r="F146" s="1"/>
  <c r="G145"/>
  <c r="G144"/>
  <c r="F144" s="1"/>
  <c r="G143"/>
  <c r="F143" s="1"/>
  <c r="G142"/>
  <c r="F142" s="1"/>
  <c r="G141"/>
  <c r="F141" s="1"/>
  <c r="G140"/>
  <c r="F140" s="1"/>
  <c r="G139"/>
  <c r="F139" s="1"/>
  <c r="G138"/>
  <c r="F138" s="1"/>
  <c r="G137"/>
  <c r="F137" s="1"/>
  <c r="G136"/>
  <c r="F136" s="1"/>
  <c r="G135"/>
  <c r="F135" s="1"/>
  <c r="G134"/>
  <c r="F134" s="1"/>
  <c r="G133"/>
  <c r="F133" s="1"/>
  <c r="G132"/>
  <c r="G131"/>
  <c r="G130"/>
  <c r="G129"/>
  <c r="F129" s="1"/>
  <c r="G128"/>
  <c r="G127"/>
  <c r="F127" s="1"/>
  <c r="G126"/>
  <c r="F126" s="1"/>
  <c r="G125"/>
  <c r="F125" s="1"/>
  <c r="G124"/>
  <c r="G123"/>
  <c r="G122"/>
  <c r="G121"/>
  <c r="G120"/>
  <c r="F120" s="1"/>
  <c r="G119"/>
  <c r="G118"/>
  <c r="F118" s="1"/>
  <c r="G117"/>
  <c r="F117" s="1"/>
  <c r="G116"/>
  <c r="F116" s="1"/>
  <c r="G115"/>
  <c r="F115" s="1"/>
  <c r="G114"/>
  <c r="F114" s="1"/>
  <c r="G113"/>
  <c r="F113" s="1"/>
  <c r="G112"/>
  <c r="F112" s="1"/>
  <c r="G111"/>
  <c r="F111" s="1"/>
  <c r="G110"/>
  <c r="F110" s="1"/>
  <c r="G109"/>
  <c r="F109" s="1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G88"/>
  <c r="H87"/>
  <c r="G86"/>
  <c r="H85"/>
  <c r="G84"/>
  <c r="H83"/>
  <c r="G82"/>
  <c r="H81"/>
  <c r="G80"/>
  <c r="H79"/>
  <c r="G78"/>
  <c r="H77"/>
  <c r="G76"/>
  <c r="H75"/>
  <c r="G74"/>
  <c r="H73"/>
  <c r="G72"/>
  <c r="H71"/>
  <c r="G70"/>
  <c r="H69"/>
  <c r="G68"/>
  <c r="H67"/>
  <c r="G66"/>
  <c r="H65"/>
  <c r="G64"/>
  <c r="H63"/>
  <c r="G62"/>
  <c r="H61"/>
  <c r="G60"/>
  <c r="H59"/>
  <c r="G58"/>
  <c r="H57"/>
  <c r="G56"/>
  <c r="H55"/>
  <c r="G54"/>
  <c r="H53"/>
  <c r="G52"/>
  <c r="H51"/>
  <c r="H49"/>
  <c r="G48"/>
  <c r="H47"/>
  <c r="G46"/>
  <c r="H45"/>
  <c r="G44"/>
  <c r="H43"/>
  <c r="G42"/>
  <c r="H41"/>
  <c r="G40"/>
  <c r="H39"/>
  <c r="G38"/>
  <c r="H37"/>
  <c r="G36"/>
  <c r="H35"/>
  <c r="G34"/>
  <c r="H33"/>
  <c r="G32"/>
  <c r="H31"/>
  <c r="G30"/>
  <c r="H29"/>
  <c r="G28"/>
  <c r="H27"/>
  <c r="G26"/>
  <c r="H25"/>
  <c r="G24"/>
  <c r="H23"/>
  <c r="G22"/>
  <c r="H21"/>
  <c r="G20"/>
  <c r="H19"/>
  <c r="G18"/>
  <c r="H17"/>
  <c r="G16"/>
  <c r="H15"/>
  <c r="G14"/>
  <c r="H13"/>
  <c r="E12"/>
  <c r="K12" s="1"/>
  <c r="G6"/>
  <c r="H5"/>
  <c r="F192" l="1"/>
  <c r="F151"/>
  <c r="F150"/>
  <c r="F213"/>
  <c r="F145"/>
  <c r="F157"/>
  <c r="F181"/>
  <c r="F207"/>
  <c r="F131"/>
  <c r="F132"/>
  <c r="F130"/>
  <c r="F170"/>
  <c r="F190"/>
  <c r="F179"/>
  <c r="F230"/>
  <c r="F221"/>
  <c r="F152"/>
  <c r="F186"/>
  <c r="X29" i="1" a="1"/>
  <c r="X29" s="1"/>
  <c r="Y29" s="1"/>
  <c r="F198" i="9"/>
  <c r="F195"/>
  <c r="F197"/>
  <c r="F205"/>
  <c r="F223"/>
  <c r="F231"/>
  <c r="F194"/>
  <c r="F224"/>
  <c r="F222"/>
  <c r="F177"/>
  <c r="F172"/>
  <c r="C22" i="19"/>
  <c r="C23"/>
  <c r="C89"/>
  <c r="F202" i="9"/>
  <c r="C104" i="19"/>
  <c r="C38"/>
  <c r="C32"/>
  <c r="C98"/>
  <c r="C33"/>
  <c r="F220" i="9"/>
  <c r="F228"/>
  <c r="F218"/>
  <c r="F208"/>
  <c r="F201"/>
  <c r="F214"/>
  <c r="F176"/>
  <c r="F180"/>
  <c r="F226"/>
  <c r="F185"/>
  <c r="F191"/>
  <c r="F215"/>
  <c r="F219"/>
  <c r="F227"/>
  <c r="F229"/>
  <c r="F203"/>
  <c r="F225"/>
  <c r="F212"/>
  <c r="F173"/>
  <c r="F175"/>
  <c r="F174"/>
  <c r="F184"/>
  <c r="F183"/>
  <c r="G50"/>
  <c r="C114" i="19"/>
  <c r="F211" i="9"/>
  <c r="F217"/>
  <c r="F216"/>
  <c r="C90" i="19"/>
  <c r="C88"/>
  <c r="C112"/>
  <c r="C92"/>
  <c r="C28"/>
  <c r="C20"/>
  <c r="C106"/>
  <c r="F128" i="9"/>
  <c r="F123"/>
  <c r="C65" i="19"/>
  <c r="C41"/>
  <c r="C25"/>
  <c r="C17"/>
  <c r="C122"/>
  <c r="H7" i="9"/>
  <c r="D7"/>
  <c r="G8"/>
  <c r="D8"/>
  <c r="H9"/>
  <c r="D9"/>
  <c r="G10"/>
  <c r="D10"/>
  <c r="H11"/>
  <c r="D11"/>
  <c r="G12"/>
  <c r="D12"/>
  <c r="C77" i="19"/>
  <c r="G266" i="9"/>
  <c r="C73" i="19"/>
  <c r="C124"/>
  <c r="C108"/>
  <c r="C67"/>
  <c r="F119" i="9"/>
  <c r="F124"/>
  <c r="F122"/>
  <c r="C18" i="19"/>
  <c r="C34"/>
  <c r="C30"/>
  <c r="C26"/>
  <c r="C46"/>
  <c r="C42"/>
  <c r="C81"/>
  <c r="C19"/>
  <c r="F121" i="9"/>
  <c r="C48" i="19"/>
  <c r="C44"/>
  <c r="C40"/>
  <c r="C36"/>
  <c r="C35"/>
  <c r="H4" i="9"/>
  <c r="C53" i="19"/>
  <c r="C27"/>
  <c r="C110"/>
  <c r="C102"/>
  <c r="C94"/>
  <c r="C86"/>
  <c r="C82"/>
  <c r="C78"/>
  <c r="C74"/>
  <c r="C70"/>
  <c r="C66"/>
  <c r="C62"/>
  <c r="C58"/>
  <c r="C54"/>
  <c r="C50"/>
  <c r="C75"/>
  <c r="C83"/>
  <c r="C57"/>
  <c r="C49"/>
  <c r="C37"/>
  <c r="C31"/>
  <c r="C118"/>
  <c r="C116"/>
  <c r="C100"/>
  <c r="C84"/>
  <c r="C80"/>
  <c r="C76"/>
  <c r="C72"/>
  <c r="C68"/>
  <c r="C64"/>
  <c r="C60"/>
  <c r="C56"/>
  <c r="C52"/>
  <c r="C79"/>
  <c r="C71"/>
  <c r="C63"/>
  <c r="C59"/>
  <c r="C55"/>
  <c r="C51"/>
  <c r="C47"/>
  <c r="C43"/>
  <c r="C39"/>
  <c r="D4"/>
  <c r="E5"/>
  <c r="D6"/>
  <c r="E7"/>
  <c r="D8"/>
  <c r="E9"/>
  <c r="D10"/>
  <c r="E11"/>
  <c r="D12"/>
  <c r="E13"/>
  <c r="D14"/>
  <c r="E15"/>
  <c r="C85"/>
  <c r="E4" i="9"/>
  <c r="K4" s="1"/>
  <c r="C1"/>
  <c r="G4"/>
  <c r="AN28" i="1" s="1"/>
  <c r="D5" i="9"/>
  <c r="F6"/>
  <c r="F8"/>
  <c r="F10"/>
  <c r="F12"/>
  <c r="G13"/>
  <c r="F13" s="1"/>
  <c r="D14"/>
  <c r="G15"/>
  <c r="D16"/>
  <c r="G17"/>
  <c r="D18"/>
  <c r="G19"/>
  <c r="D20"/>
  <c r="G21"/>
  <c r="F21" s="1"/>
  <c r="D22"/>
  <c r="G23"/>
  <c r="D24"/>
  <c r="G25"/>
  <c r="F25" s="1"/>
  <c r="D26"/>
  <c r="G27"/>
  <c r="D28"/>
  <c r="G29"/>
  <c r="AN34" i="1" s="1"/>
  <c r="D30" i="9"/>
  <c r="G31"/>
  <c r="F31" s="1"/>
  <c r="D32"/>
  <c r="G33"/>
  <c r="F33" s="1"/>
  <c r="D34"/>
  <c r="G35"/>
  <c r="F35" s="1"/>
  <c r="D36"/>
  <c r="G37"/>
  <c r="F37" s="1"/>
  <c r="D38"/>
  <c r="G39"/>
  <c r="D40"/>
  <c r="G41"/>
  <c r="F41" s="1"/>
  <c r="D42"/>
  <c r="G43"/>
  <c r="AN33" i="1" s="1"/>
  <c r="D44" i="9"/>
  <c r="G45"/>
  <c r="H109"/>
  <c r="E109"/>
  <c r="K109" s="1"/>
  <c r="H110"/>
  <c r="E110"/>
  <c r="K110" s="1"/>
  <c r="H111"/>
  <c r="E111"/>
  <c r="K111" s="1"/>
  <c r="H112"/>
  <c r="E112"/>
  <c r="K112" s="1"/>
  <c r="H113"/>
  <c r="E113"/>
  <c r="K113" s="1"/>
  <c r="H114"/>
  <c r="E114"/>
  <c r="K114" s="1"/>
  <c r="H115"/>
  <c r="E115"/>
  <c r="K115" s="1"/>
  <c r="H116"/>
  <c r="E116"/>
  <c r="K116" s="1"/>
  <c r="H117"/>
  <c r="E117"/>
  <c r="K117" s="1"/>
  <c r="H118"/>
  <c r="E118"/>
  <c r="K118" s="1"/>
  <c r="H119"/>
  <c r="E119"/>
  <c r="K119" s="1"/>
  <c r="H120"/>
  <c r="E120"/>
  <c r="K120" s="1"/>
  <c r="H121"/>
  <c r="E121"/>
  <c r="K121" s="1"/>
  <c r="H122"/>
  <c r="E122"/>
  <c r="K122" s="1"/>
  <c r="H123"/>
  <c r="E123"/>
  <c r="K123" s="1"/>
  <c r="H124"/>
  <c r="E124"/>
  <c r="K124" s="1"/>
  <c r="H125"/>
  <c r="E125"/>
  <c r="K125" s="1"/>
  <c r="H126"/>
  <c r="E126"/>
  <c r="K126" s="1"/>
  <c r="H127"/>
  <c r="E127"/>
  <c r="K127" s="1"/>
  <c r="H128"/>
  <c r="E128"/>
  <c r="K128" s="1"/>
  <c r="H129"/>
  <c r="E129"/>
  <c r="K129" s="1"/>
  <c r="H130"/>
  <c r="E130"/>
  <c r="H131"/>
  <c r="E131"/>
  <c r="H132"/>
  <c r="E132"/>
  <c r="H133"/>
  <c r="E133"/>
  <c r="K133" s="1"/>
  <c r="H134"/>
  <c r="E134"/>
  <c r="K134" s="1"/>
  <c r="H135"/>
  <c r="E135"/>
  <c r="K135" s="1"/>
  <c r="H136"/>
  <c r="E136"/>
  <c r="K136" s="1"/>
  <c r="H137"/>
  <c r="E137"/>
  <c r="K137" s="1"/>
  <c r="H138"/>
  <c r="E138"/>
  <c r="K138" s="1"/>
  <c r="H139"/>
  <c r="E139"/>
  <c r="K139" s="1"/>
  <c r="H140"/>
  <c r="E140"/>
  <c r="K140" s="1"/>
  <c r="H141"/>
  <c r="E141"/>
  <c r="K141" s="1"/>
  <c r="H142"/>
  <c r="E142"/>
  <c r="K142" s="1"/>
  <c r="H143"/>
  <c r="E143"/>
  <c r="K143" s="1"/>
  <c r="H144"/>
  <c r="E144"/>
  <c r="K144" s="1"/>
  <c r="H145"/>
  <c r="E145"/>
  <c r="H146"/>
  <c r="E146"/>
  <c r="K146" s="1"/>
  <c r="H147"/>
  <c r="E147"/>
  <c r="K147" s="1"/>
  <c r="H148"/>
  <c r="E148"/>
  <c r="K148" s="1"/>
  <c r="H149"/>
  <c r="E149"/>
  <c r="K149" s="1"/>
  <c r="H150"/>
  <c r="E150"/>
  <c r="H151"/>
  <c r="E151"/>
  <c r="H152"/>
  <c r="E152"/>
  <c r="H153"/>
  <c r="E153"/>
  <c r="K153" s="1"/>
  <c r="H154"/>
  <c r="E154"/>
  <c r="K154" s="1"/>
  <c r="H155"/>
  <c r="E155"/>
  <c r="K155" s="1"/>
  <c r="H156"/>
  <c r="E156"/>
  <c r="K156" s="1"/>
  <c r="H157"/>
  <c r="E157"/>
  <c r="H158"/>
  <c r="E158"/>
  <c r="K158" s="1"/>
  <c r="H159"/>
  <c r="E159"/>
  <c r="K159" s="1"/>
  <c r="H160"/>
  <c r="E160"/>
  <c r="K160" s="1"/>
  <c r="H161"/>
  <c r="E161"/>
  <c r="K161" s="1"/>
  <c r="H162"/>
  <c r="E162"/>
  <c r="K162" s="1"/>
  <c r="H163"/>
  <c r="E163"/>
  <c r="K163" s="1"/>
  <c r="H164"/>
  <c r="E164"/>
  <c r="K164" s="1"/>
  <c r="H165"/>
  <c r="E165"/>
  <c r="K165" s="1"/>
  <c r="H166"/>
  <c r="E166"/>
  <c r="K166" s="1"/>
  <c r="H167"/>
  <c r="E167"/>
  <c r="K167" s="1"/>
  <c r="H168"/>
  <c r="E168"/>
  <c r="K168" s="1"/>
  <c r="H169"/>
  <c r="E169"/>
  <c r="K169" s="1"/>
  <c r="H170"/>
  <c r="E170"/>
  <c r="H171"/>
  <c r="E171"/>
  <c r="K171" s="1"/>
  <c r="H172"/>
  <c r="E172"/>
  <c r="H173"/>
  <c r="E173"/>
  <c r="H174"/>
  <c r="E174"/>
  <c r="K174" s="1"/>
  <c r="H175"/>
  <c r="E175"/>
  <c r="K175" s="1"/>
  <c r="H176"/>
  <c r="E176"/>
  <c r="K176" s="1"/>
  <c r="H177"/>
  <c r="E177"/>
  <c r="K177" s="1"/>
  <c r="H178"/>
  <c r="E178"/>
  <c r="K178" s="1"/>
  <c r="H179"/>
  <c r="E179"/>
  <c r="H180"/>
  <c r="E180"/>
  <c r="K180" s="1"/>
  <c r="H181"/>
  <c r="E181"/>
  <c r="H182"/>
  <c r="E182"/>
  <c r="K182" s="1"/>
  <c r="H183"/>
  <c r="E183"/>
  <c r="K183" s="1"/>
  <c r="H184"/>
  <c r="E184"/>
  <c r="K184" s="1"/>
  <c r="H185"/>
  <c r="E185"/>
  <c r="K185" s="1"/>
  <c r="H186"/>
  <c r="E186"/>
  <c r="H187"/>
  <c r="E187"/>
  <c r="K187" s="1"/>
  <c r="H188"/>
  <c r="E188"/>
  <c r="K188" s="1"/>
  <c r="H189"/>
  <c r="E189"/>
  <c r="K189" s="1"/>
  <c r="H190"/>
  <c r="E190"/>
  <c r="H191"/>
  <c r="E191"/>
  <c r="K191" s="1"/>
  <c r="H192"/>
  <c r="E192"/>
  <c r="H193"/>
  <c r="E193"/>
  <c r="K193" s="1"/>
  <c r="H194"/>
  <c r="E194"/>
  <c r="K194" s="1"/>
  <c r="H195"/>
  <c r="E195"/>
  <c r="K195" s="1"/>
  <c r="H196"/>
  <c r="E196"/>
  <c r="K196" s="1"/>
  <c r="H197"/>
  <c r="E197"/>
  <c r="K197" s="1"/>
  <c r="H198"/>
  <c r="E198"/>
  <c r="K198" s="1"/>
  <c r="H199"/>
  <c r="E199"/>
  <c r="K199" s="1"/>
  <c r="H200"/>
  <c r="E200"/>
  <c r="K200" s="1"/>
  <c r="H201"/>
  <c r="E201"/>
  <c r="H202"/>
  <c r="E202"/>
  <c r="K202" s="1"/>
  <c r="H203"/>
  <c r="E203"/>
  <c r="K203" s="1"/>
  <c r="H204"/>
  <c r="E204"/>
  <c r="K204" s="1"/>
  <c r="H205"/>
  <c r="E205"/>
  <c r="K205" s="1"/>
  <c r="H206"/>
  <c r="E206"/>
  <c r="K206" s="1"/>
  <c r="H207"/>
  <c r="E207"/>
  <c r="H208"/>
  <c r="E208"/>
  <c r="K208" s="1"/>
  <c r="H209"/>
  <c r="E209"/>
  <c r="K209" s="1"/>
  <c r="H210"/>
  <c r="E210"/>
  <c r="K210" s="1"/>
  <c r="H211"/>
  <c r="E211"/>
  <c r="K211" s="1"/>
  <c r="H212"/>
  <c r="E212"/>
  <c r="K212" s="1"/>
  <c r="H213"/>
  <c r="E213"/>
  <c r="H214"/>
  <c r="E214"/>
  <c r="K214" s="1"/>
  <c r="H215"/>
  <c r="E215"/>
  <c r="K215" s="1"/>
  <c r="H216"/>
  <c r="E216"/>
  <c r="K216" s="1"/>
  <c r="H217"/>
  <c r="E217"/>
  <c r="H218"/>
  <c r="E218"/>
  <c r="H219"/>
  <c r="E219"/>
  <c r="H220"/>
  <c r="E220"/>
  <c r="H221"/>
  <c r="E221"/>
  <c r="H222"/>
  <c r="E222"/>
  <c r="H223"/>
  <c r="E223"/>
  <c r="H224"/>
  <c r="E224"/>
  <c r="H225"/>
  <c r="E225"/>
  <c r="H226"/>
  <c r="E226"/>
  <c r="H227"/>
  <c r="E227"/>
  <c r="H228"/>
  <c r="E228"/>
  <c r="H229"/>
  <c r="E229"/>
  <c r="H230"/>
  <c r="E230"/>
  <c r="H231"/>
  <c r="E231"/>
  <c r="H232"/>
  <c r="F232"/>
  <c r="H233"/>
  <c r="F233"/>
  <c r="H234"/>
  <c r="F234"/>
  <c r="H235"/>
  <c r="F235"/>
  <c r="H236"/>
  <c r="F236"/>
  <c r="H237"/>
  <c r="F237"/>
  <c r="H238"/>
  <c r="F238"/>
  <c r="H239"/>
  <c r="F239"/>
  <c r="H240"/>
  <c r="F240"/>
  <c r="H241"/>
  <c r="F241"/>
  <c r="H242"/>
  <c r="F242"/>
  <c r="H243"/>
  <c r="F243"/>
  <c r="H244"/>
  <c r="F244"/>
  <c r="H245"/>
  <c r="F245"/>
  <c r="H246"/>
  <c r="F246"/>
  <c r="H247"/>
  <c r="F247"/>
  <c r="H248"/>
  <c r="F248"/>
  <c r="H249"/>
  <c r="F249"/>
  <c r="H250"/>
  <c r="F250"/>
  <c r="H251"/>
  <c r="F251"/>
  <c r="H252"/>
  <c r="F252"/>
  <c r="H253"/>
  <c r="F253"/>
  <c r="H254"/>
  <c r="F254"/>
  <c r="H255"/>
  <c r="F255"/>
  <c r="H256"/>
  <c r="F256"/>
  <c r="H257"/>
  <c r="F257"/>
  <c r="H258"/>
  <c r="F258"/>
  <c r="H259"/>
  <c r="F259"/>
  <c r="H260"/>
  <c r="F260"/>
  <c r="H261"/>
  <c r="F261"/>
  <c r="H262"/>
  <c r="F262"/>
  <c r="H263"/>
  <c r="F263"/>
  <c r="H264"/>
  <c r="F264"/>
  <c r="H265"/>
  <c r="F265"/>
  <c r="H266"/>
  <c r="F266"/>
  <c r="H267"/>
  <c r="F267"/>
  <c r="H268"/>
  <c r="F268"/>
  <c r="H269"/>
  <c r="F269"/>
  <c r="H270"/>
  <c r="F270"/>
  <c r="H271"/>
  <c r="F271"/>
  <c r="H272"/>
  <c r="F272"/>
  <c r="H273"/>
  <c r="F273"/>
  <c r="H274"/>
  <c r="E274"/>
  <c r="K274" s="1"/>
  <c r="H275"/>
  <c r="F275"/>
  <c r="H276"/>
  <c r="F276"/>
  <c r="H277"/>
  <c r="F277"/>
  <c r="H278"/>
  <c r="F278"/>
  <c r="H279"/>
  <c r="F279"/>
  <c r="H280"/>
  <c r="F280"/>
  <c r="H281"/>
  <c r="F281"/>
  <c r="H282"/>
  <c r="F282"/>
  <c r="E282" s="1"/>
  <c r="K282" s="1"/>
  <c r="H283"/>
  <c r="F283"/>
  <c r="H284"/>
  <c r="F284"/>
  <c r="H285"/>
  <c r="F285"/>
  <c r="H286"/>
  <c r="F286"/>
  <c r="H287"/>
  <c r="F287"/>
  <c r="H288"/>
  <c r="F288"/>
  <c r="H289"/>
  <c r="F289"/>
  <c r="H290"/>
  <c r="F290"/>
  <c r="H291"/>
  <c r="F291"/>
  <c r="H292"/>
  <c r="F292"/>
  <c r="H293"/>
  <c r="F293"/>
  <c r="H294"/>
  <c r="F294"/>
  <c r="H295"/>
  <c r="F295"/>
  <c r="H296"/>
  <c r="F296"/>
  <c r="H297"/>
  <c r="F297"/>
  <c r="H298"/>
  <c r="F298"/>
  <c r="H299"/>
  <c r="F299"/>
  <c r="H300"/>
  <c r="F300"/>
  <c r="H301"/>
  <c r="F301"/>
  <c r="H302"/>
  <c r="F302"/>
  <c r="H303"/>
  <c r="F303"/>
  <c r="H304"/>
  <c r="F304"/>
  <c r="H305"/>
  <c r="F305"/>
  <c r="H306"/>
  <c r="F306"/>
  <c r="E306" s="1"/>
  <c r="K306" s="1"/>
  <c r="H307"/>
  <c r="F307"/>
  <c r="H308"/>
  <c r="F308"/>
  <c r="H309"/>
  <c r="F309"/>
  <c r="H310"/>
  <c r="F310"/>
  <c r="E310" s="1"/>
  <c r="K310" s="1"/>
  <c r="H311"/>
  <c r="F311"/>
  <c r="H312"/>
  <c r="F312"/>
  <c r="H313"/>
  <c r="F313"/>
  <c r="H314"/>
  <c r="F314"/>
  <c r="H315"/>
  <c r="F315"/>
  <c r="H316"/>
  <c r="F316"/>
  <c r="H317"/>
  <c r="F317"/>
  <c r="H318"/>
  <c r="F318"/>
  <c r="H319"/>
  <c r="F319"/>
  <c r="H320"/>
  <c r="F320"/>
  <c r="H321"/>
  <c r="F321"/>
  <c r="H322"/>
  <c r="F322"/>
  <c r="H323"/>
  <c r="F323"/>
  <c r="H324"/>
  <c r="F324"/>
  <c r="H325"/>
  <c r="F325"/>
  <c r="H326"/>
  <c r="F326"/>
  <c r="E326" s="1"/>
  <c r="K326" s="1"/>
  <c r="H327"/>
  <c r="F327"/>
  <c r="H328"/>
  <c r="F328"/>
  <c r="H329"/>
  <c r="F329"/>
  <c r="H330"/>
  <c r="F330"/>
  <c r="H331"/>
  <c r="F331"/>
  <c r="H332"/>
  <c r="F332"/>
  <c r="H333"/>
  <c r="F333"/>
  <c r="H334"/>
  <c r="F334"/>
  <c r="H335"/>
  <c r="F335"/>
  <c r="F16" i="19"/>
  <c r="D16"/>
  <c r="E16"/>
  <c r="G5" i="9"/>
  <c r="D6"/>
  <c r="G7"/>
  <c r="G9"/>
  <c r="G11"/>
  <c r="F11" s="1"/>
  <c r="D13"/>
  <c r="F14"/>
  <c r="D15"/>
  <c r="F16"/>
  <c r="D17"/>
  <c r="F18"/>
  <c r="D19"/>
  <c r="F20"/>
  <c r="D21"/>
  <c r="F22"/>
  <c r="D23"/>
  <c r="F24"/>
  <c r="D25"/>
  <c r="F26"/>
  <c r="D27"/>
  <c r="F28"/>
  <c r="D29"/>
  <c r="F30"/>
  <c r="D31"/>
  <c r="F32"/>
  <c r="D33"/>
  <c r="F34"/>
  <c r="D35"/>
  <c r="F36"/>
  <c r="D37"/>
  <c r="F38"/>
  <c r="D39"/>
  <c r="F40"/>
  <c r="D41"/>
  <c r="F42"/>
  <c r="D43"/>
  <c r="F44"/>
  <c r="D45"/>
  <c r="D46"/>
  <c r="F46"/>
  <c r="D47"/>
  <c r="G47"/>
  <c r="F47" s="1"/>
  <c r="D48"/>
  <c r="F48"/>
  <c r="D49"/>
  <c r="G49"/>
  <c r="D50"/>
  <c r="F50"/>
  <c r="D51"/>
  <c r="G51"/>
  <c r="D52"/>
  <c r="F52"/>
  <c r="D53"/>
  <c r="G53"/>
  <c r="D54"/>
  <c r="F54"/>
  <c r="D55"/>
  <c r="G55"/>
  <c r="F55" s="1"/>
  <c r="D56"/>
  <c r="F56"/>
  <c r="D57"/>
  <c r="G57"/>
  <c r="F57" s="1"/>
  <c r="D58"/>
  <c r="F58"/>
  <c r="D59"/>
  <c r="G59"/>
  <c r="F59" s="1"/>
  <c r="D60"/>
  <c r="F60"/>
  <c r="D61"/>
  <c r="G61"/>
  <c r="D62"/>
  <c r="F62"/>
  <c r="D63"/>
  <c r="G63"/>
  <c r="F63" s="1"/>
  <c r="D64"/>
  <c r="F64"/>
  <c r="D65"/>
  <c r="G65"/>
  <c r="F65" s="1"/>
  <c r="D66"/>
  <c r="F66"/>
  <c r="D67"/>
  <c r="G67"/>
  <c r="D68"/>
  <c r="F68"/>
  <c r="D69"/>
  <c r="G69"/>
  <c r="D70"/>
  <c r="F70"/>
  <c r="D71"/>
  <c r="G71"/>
  <c r="D72"/>
  <c r="F72"/>
  <c r="D73"/>
  <c r="G73"/>
  <c r="F73" s="1"/>
  <c r="D74"/>
  <c r="F74"/>
  <c r="D75"/>
  <c r="G75"/>
  <c r="F75" s="1"/>
  <c r="D76"/>
  <c r="F76"/>
  <c r="D77"/>
  <c r="G77"/>
  <c r="D78"/>
  <c r="F78"/>
  <c r="D79"/>
  <c r="G79"/>
  <c r="F79" s="1"/>
  <c r="D80"/>
  <c r="F80"/>
  <c r="D81"/>
  <c r="G81"/>
  <c r="D82"/>
  <c r="F82"/>
  <c r="D83"/>
  <c r="G83"/>
  <c r="D84"/>
  <c r="F84"/>
  <c r="D85"/>
  <c r="G85"/>
  <c r="F85" s="1"/>
  <c r="D86"/>
  <c r="F86"/>
  <c r="D87"/>
  <c r="G87"/>
  <c r="D88"/>
  <c r="F88"/>
  <c r="D89"/>
  <c r="G89"/>
  <c r="D90"/>
  <c r="G90"/>
  <c r="D91"/>
  <c r="G91"/>
  <c r="D92"/>
  <c r="G92"/>
  <c r="D93"/>
  <c r="G93"/>
  <c r="D94"/>
  <c r="G94"/>
  <c r="D95"/>
  <c r="G95"/>
  <c r="D96"/>
  <c r="G96"/>
  <c r="D97"/>
  <c r="G97"/>
  <c r="D98"/>
  <c r="G98"/>
  <c r="F98" s="1"/>
  <c r="D99"/>
  <c r="G99"/>
  <c r="D100"/>
  <c r="G100"/>
  <c r="F100" s="1"/>
  <c r="D101"/>
  <c r="G101"/>
  <c r="F101" s="1"/>
  <c r="D102"/>
  <c r="G102"/>
  <c r="F102" s="1"/>
  <c r="D103"/>
  <c r="G103"/>
  <c r="F103" s="1"/>
  <c r="D104"/>
  <c r="G104"/>
  <c r="F104" s="1"/>
  <c r="D105"/>
  <c r="G105"/>
  <c r="F105" s="1"/>
  <c r="D106"/>
  <c r="G106"/>
  <c r="F106" s="1"/>
  <c r="D107"/>
  <c r="G107"/>
  <c r="F107" s="1"/>
  <c r="D108"/>
  <c r="G108"/>
  <c r="F108" s="1"/>
  <c r="D4"/>
  <c r="F4"/>
  <c r="E5"/>
  <c r="K5" s="1"/>
  <c r="E6"/>
  <c r="K6" s="1"/>
  <c r="E7"/>
  <c r="K7" s="1"/>
  <c r="E8"/>
  <c r="K8" s="1"/>
  <c r="E9"/>
  <c r="K9" s="1"/>
  <c r="E10"/>
  <c r="K10" s="1"/>
  <c r="E11"/>
  <c r="K11" s="1"/>
  <c r="E13"/>
  <c r="K13" s="1"/>
  <c r="E14"/>
  <c r="K14" s="1"/>
  <c r="E15"/>
  <c r="K15" s="1"/>
  <c r="E16"/>
  <c r="K16" s="1"/>
  <c r="E17"/>
  <c r="K17" s="1"/>
  <c r="E18"/>
  <c r="K18" s="1"/>
  <c r="E19"/>
  <c r="K19" s="1"/>
  <c r="E20"/>
  <c r="K20" s="1"/>
  <c r="E21"/>
  <c r="K21" s="1"/>
  <c r="E22"/>
  <c r="K22" s="1"/>
  <c r="E23"/>
  <c r="E24"/>
  <c r="K24" s="1"/>
  <c r="E25"/>
  <c r="K25" s="1"/>
  <c r="E26"/>
  <c r="K26" s="1"/>
  <c r="E27"/>
  <c r="K27" s="1"/>
  <c r="E28"/>
  <c r="K28" s="1"/>
  <c r="E29"/>
  <c r="K29" s="1"/>
  <c r="E30"/>
  <c r="K30" s="1"/>
  <c r="E31"/>
  <c r="K31" s="1"/>
  <c r="E32"/>
  <c r="K32" s="1"/>
  <c r="E33"/>
  <c r="K33" s="1"/>
  <c r="E34"/>
  <c r="K34" s="1"/>
  <c r="E35"/>
  <c r="K35" s="1"/>
  <c r="E36"/>
  <c r="K36" s="1"/>
  <c r="E37"/>
  <c r="K37" s="1"/>
  <c r="E38"/>
  <c r="K38" s="1"/>
  <c r="E39"/>
  <c r="K39" s="1"/>
  <c r="E40"/>
  <c r="K40" s="1"/>
  <c r="E41"/>
  <c r="K41" s="1"/>
  <c r="E42"/>
  <c r="K42" s="1"/>
  <c r="E43"/>
  <c r="K43" s="1"/>
  <c r="E44"/>
  <c r="K44" s="1"/>
  <c r="E45"/>
  <c r="K45" s="1"/>
  <c r="E46"/>
  <c r="K46" s="1"/>
  <c r="E47"/>
  <c r="K47" s="1"/>
  <c r="E48"/>
  <c r="K48" s="1"/>
  <c r="E49"/>
  <c r="K49" s="1"/>
  <c r="E50"/>
  <c r="K50" s="1"/>
  <c r="E51"/>
  <c r="K51" s="1"/>
  <c r="E52"/>
  <c r="K52" s="1"/>
  <c r="E53"/>
  <c r="K53" s="1"/>
  <c r="E54"/>
  <c r="K54" s="1"/>
  <c r="E55"/>
  <c r="K55" s="1"/>
  <c r="E56"/>
  <c r="K56" s="1"/>
  <c r="E57"/>
  <c r="K57" s="1"/>
  <c r="E58"/>
  <c r="K58" s="1"/>
  <c r="E59"/>
  <c r="K59" s="1"/>
  <c r="E60"/>
  <c r="K60" s="1"/>
  <c r="E61"/>
  <c r="K61" s="1"/>
  <c r="E62"/>
  <c r="K62" s="1"/>
  <c r="E63"/>
  <c r="K63" s="1"/>
  <c r="E64"/>
  <c r="E65"/>
  <c r="K65" s="1"/>
  <c r="E66"/>
  <c r="K66" s="1"/>
  <c r="E67"/>
  <c r="K67" s="1"/>
  <c r="E68"/>
  <c r="K68" s="1"/>
  <c r="E69"/>
  <c r="K69" s="1"/>
  <c r="E70"/>
  <c r="K70" s="1"/>
  <c r="E71"/>
  <c r="K71" s="1"/>
  <c r="E72"/>
  <c r="K72" s="1"/>
  <c r="E73"/>
  <c r="K73" s="1"/>
  <c r="E74"/>
  <c r="K74" s="1"/>
  <c r="E75"/>
  <c r="K75" s="1"/>
  <c r="E76"/>
  <c r="K76" s="1"/>
  <c r="E77"/>
  <c r="K77" s="1"/>
  <c r="E78"/>
  <c r="K78" s="1"/>
  <c r="E79"/>
  <c r="K79" s="1"/>
  <c r="E80"/>
  <c r="K80" s="1"/>
  <c r="E81"/>
  <c r="K81" s="1"/>
  <c r="E82"/>
  <c r="K82" s="1"/>
  <c r="E83"/>
  <c r="K83" s="1"/>
  <c r="E84"/>
  <c r="K84" s="1"/>
  <c r="E85"/>
  <c r="K85" s="1"/>
  <c r="E86"/>
  <c r="K86" s="1"/>
  <c r="E87"/>
  <c r="K87" s="1"/>
  <c r="E88"/>
  <c r="K88" s="1"/>
  <c r="F89"/>
  <c r="E89" s="1"/>
  <c r="K89" s="1"/>
  <c r="E90"/>
  <c r="K90" s="1"/>
  <c r="E91"/>
  <c r="K91" s="1"/>
  <c r="E92"/>
  <c r="K92" s="1"/>
  <c r="E93"/>
  <c r="K93" s="1"/>
  <c r="E94"/>
  <c r="K94" s="1"/>
  <c r="E95"/>
  <c r="K95" s="1"/>
  <c r="E96"/>
  <c r="K96" s="1"/>
  <c r="E97"/>
  <c r="K97" s="1"/>
  <c r="E98"/>
  <c r="K98" s="1"/>
  <c r="E99"/>
  <c r="K99" s="1"/>
  <c r="E100"/>
  <c r="K100" s="1"/>
  <c r="E101"/>
  <c r="K101" s="1"/>
  <c r="E102"/>
  <c r="K102" s="1"/>
  <c r="E103"/>
  <c r="K103" s="1"/>
  <c r="E104"/>
  <c r="K104" s="1"/>
  <c r="E105"/>
  <c r="K105" s="1"/>
  <c r="E106"/>
  <c r="K106" s="1"/>
  <c r="E107"/>
  <c r="K107" s="1"/>
  <c r="E108"/>
  <c r="K108" s="1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E275"/>
  <c r="K275" s="1"/>
  <c r="E276"/>
  <c r="K276" s="1"/>
  <c r="E277"/>
  <c r="K277" s="1"/>
  <c r="D278"/>
  <c r="E279"/>
  <c r="K279" s="1"/>
  <c r="E280"/>
  <c r="K280" s="1"/>
  <c r="E281"/>
  <c r="K281" s="1"/>
  <c r="D282"/>
  <c r="E283"/>
  <c r="K283" s="1"/>
  <c r="E284"/>
  <c r="K284" s="1"/>
  <c r="E285"/>
  <c r="K285" s="1"/>
  <c r="D286"/>
  <c r="E287"/>
  <c r="K287" s="1"/>
  <c r="E288"/>
  <c r="K288" s="1"/>
  <c r="E289"/>
  <c r="K289" s="1"/>
  <c r="D290"/>
  <c r="E291"/>
  <c r="K291" s="1"/>
  <c r="E292"/>
  <c r="K292" s="1"/>
  <c r="E293"/>
  <c r="K293" s="1"/>
  <c r="D294"/>
  <c r="E295"/>
  <c r="K295" s="1"/>
  <c r="E296"/>
  <c r="K296" s="1"/>
  <c r="E297"/>
  <c r="K297" s="1"/>
  <c r="D298"/>
  <c r="E299"/>
  <c r="K299" s="1"/>
  <c r="E300"/>
  <c r="K300" s="1"/>
  <c r="E301"/>
  <c r="K301" s="1"/>
  <c r="D302"/>
  <c r="E303"/>
  <c r="K303" s="1"/>
  <c r="E304"/>
  <c r="K304" s="1"/>
  <c r="E305"/>
  <c r="K305" s="1"/>
  <c r="D306"/>
  <c r="E307"/>
  <c r="K307" s="1"/>
  <c r="E308"/>
  <c r="K308" s="1"/>
  <c r="E309"/>
  <c r="K309" s="1"/>
  <c r="D310"/>
  <c r="E311"/>
  <c r="K311" s="1"/>
  <c r="E312"/>
  <c r="K312" s="1"/>
  <c r="E313"/>
  <c r="K313" s="1"/>
  <c r="D314"/>
  <c r="E315"/>
  <c r="K315" s="1"/>
  <c r="E316"/>
  <c r="K316" s="1"/>
  <c r="E317"/>
  <c r="K317" s="1"/>
  <c r="D318"/>
  <c r="E319"/>
  <c r="K319" s="1"/>
  <c r="E320"/>
  <c r="K320" s="1"/>
  <c r="E321"/>
  <c r="K321" s="1"/>
  <c r="D322"/>
  <c r="E323"/>
  <c r="K323" s="1"/>
  <c r="E324"/>
  <c r="K324" s="1"/>
  <c r="E325"/>
  <c r="K325" s="1"/>
  <c r="D326"/>
  <c r="E327"/>
  <c r="K327" s="1"/>
  <c r="E328"/>
  <c r="K328" s="1"/>
  <c r="E329"/>
  <c r="K329" s="1"/>
  <c r="D330"/>
  <c r="E331"/>
  <c r="K331" s="1"/>
  <c r="E332"/>
  <c r="K332" s="1"/>
  <c r="E333"/>
  <c r="K333" s="1"/>
  <c r="D334"/>
  <c r="E335"/>
  <c r="K335" s="1"/>
  <c r="F4" i="19"/>
  <c r="F6"/>
  <c r="F8"/>
  <c r="F10"/>
  <c r="F12"/>
  <c r="F14"/>
  <c r="D5"/>
  <c r="D7"/>
  <c r="D9"/>
  <c r="D11"/>
  <c r="D13"/>
  <c r="D15"/>
  <c r="C123"/>
  <c r="C119"/>
  <c r="C115"/>
  <c r="C111"/>
  <c r="C107"/>
  <c r="C103"/>
  <c r="C99"/>
  <c r="C97"/>
  <c r="C93"/>
  <c r="C87"/>
  <c r="C125"/>
  <c r="C121"/>
  <c r="C117"/>
  <c r="C113"/>
  <c r="C109"/>
  <c r="C105"/>
  <c r="C101"/>
  <c r="C95"/>
  <c r="C91"/>
  <c r="AN27" i="1" l="1"/>
  <c r="AN31"/>
  <c r="AN26"/>
  <c r="AN36"/>
  <c r="AN18"/>
  <c r="AN35"/>
  <c r="K192" i="9"/>
  <c r="K64"/>
  <c r="K151"/>
  <c r="K150"/>
  <c r="L7" i="18"/>
  <c r="K213" i="9"/>
  <c r="K201"/>
  <c r="AN14" i="1"/>
  <c r="AN19"/>
  <c r="K145" i="9"/>
  <c r="E247"/>
  <c r="I247" s="1"/>
  <c r="K207"/>
  <c r="K181"/>
  <c r="K157"/>
  <c r="AN21" i="1"/>
  <c r="AN22"/>
  <c r="AN30"/>
  <c r="AN24"/>
  <c r="AN29"/>
  <c r="AN32"/>
  <c r="AN16"/>
  <c r="AN25"/>
  <c r="E266" i="9"/>
  <c r="I266" s="1"/>
  <c r="E262"/>
  <c r="I262" s="1"/>
  <c r="E260"/>
  <c r="I260" s="1"/>
  <c r="E254"/>
  <c r="I254" s="1"/>
  <c r="E252"/>
  <c r="I252" s="1"/>
  <c r="K132"/>
  <c r="E265"/>
  <c r="I265" s="1"/>
  <c r="E263"/>
  <c r="I263" s="1"/>
  <c r="E261"/>
  <c r="I261" s="1"/>
  <c r="E259"/>
  <c r="I259" s="1"/>
  <c r="E255"/>
  <c r="I255" s="1"/>
  <c r="E249"/>
  <c r="K131"/>
  <c r="E257"/>
  <c r="K190"/>
  <c r="K170"/>
  <c r="K130"/>
  <c r="K23"/>
  <c r="K173"/>
  <c r="AN15" i="1"/>
  <c r="AN20"/>
  <c r="E232" i="9"/>
  <c r="K230"/>
  <c r="K228"/>
  <c r="K226"/>
  <c r="K224"/>
  <c r="K222"/>
  <c r="K220"/>
  <c r="K218"/>
  <c r="K152"/>
  <c r="E239"/>
  <c r="E237"/>
  <c r="I237" s="1"/>
  <c r="E235"/>
  <c r="I235" s="1"/>
  <c r="E233"/>
  <c r="I233" s="1"/>
  <c r="K231"/>
  <c r="K229"/>
  <c r="K227"/>
  <c r="K225"/>
  <c r="K223"/>
  <c r="K221"/>
  <c r="K219"/>
  <c r="K217"/>
  <c r="K179"/>
  <c r="AN23" i="1"/>
  <c r="I159" i="9"/>
  <c r="I155"/>
  <c r="I151"/>
  <c r="I147"/>
  <c r="I143"/>
  <c r="I139"/>
  <c r="I135"/>
  <c r="I131"/>
  <c r="I115"/>
  <c r="I111"/>
  <c r="AN8" i="1"/>
  <c r="AN10"/>
  <c r="K186" i="9"/>
  <c r="K172"/>
  <c r="AN13" i="1"/>
  <c r="AN11"/>
  <c r="AN17"/>
  <c r="D320" i="9"/>
  <c r="I320" s="1"/>
  <c r="D312"/>
  <c r="I312" s="1"/>
  <c r="D316"/>
  <c r="I316" s="1"/>
  <c r="D281"/>
  <c r="I281" s="1"/>
  <c r="D277"/>
  <c r="I277" s="1"/>
  <c r="D305"/>
  <c r="I305" s="1"/>
  <c r="D293"/>
  <c r="I293" s="1"/>
  <c r="D319"/>
  <c r="I319" s="1"/>
  <c r="D315"/>
  <c r="I315" s="1"/>
  <c r="D311"/>
  <c r="I311" s="1"/>
  <c r="D279"/>
  <c r="I279" s="1"/>
  <c r="AN9" i="1"/>
  <c r="AN12"/>
  <c r="AM35"/>
  <c r="AM19"/>
  <c r="AM18"/>
  <c r="AM14"/>
  <c r="AM23"/>
  <c r="AM28"/>
  <c r="AM36"/>
  <c r="AM31"/>
  <c r="AM27"/>
  <c r="AM26"/>
  <c r="X30" a="1"/>
  <c r="X30" s="1"/>
  <c r="Y30" s="1"/>
  <c r="AN7"/>
  <c r="D285" i="9"/>
  <c r="I285" s="1"/>
  <c r="F61"/>
  <c r="I61" s="1"/>
  <c r="F45"/>
  <c r="I45" s="1"/>
  <c r="E269"/>
  <c r="D329"/>
  <c r="I329" s="1"/>
  <c r="E240"/>
  <c r="D327"/>
  <c r="I327" s="1"/>
  <c r="E241"/>
  <c r="D317"/>
  <c r="I317" s="1"/>
  <c r="E314"/>
  <c r="K314" s="1"/>
  <c r="E286"/>
  <c r="K286" s="1"/>
  <c r="E258"/>
  <c r="E242"/>
  <c r="E236"/>
  <c r="D276"/>
  <c r="I276" s="1"/>
  <c r="E334"/>
  <c r="K334" s="1"/>
  <c r="D333"/>
  <c r="D335"/>
  <c r="I335" s="1"/>
  <c r="D332"/>
  <c r="I332" s="1"/>
  <c r="D280"/>
  <c r="I280" s="1"/>
  <c r="E278"/>
  <c r="K278" s="1"/>
  <c r="E238"/>
  <c r="D331"/>
  <c r="E330"/>
  <c r="K330" s="1"/>
  <c r="E318"/>
  <c r="K318" s="1"/>
  <c r="D324"/>
  <c r="E322"/>
  <c r="K322" s="1"/>
  <c r="D307"/>
  <c r="F5"/>
  <c r="E264"/>
  <c r="I117"/>
  <c r="I109"/>
  <c r="I113"/>
  <c r="I230"/>
  <c r="I222"/>
  <c r="I210"/>
  <c r="I206"/>
  <c r="I202"/>
  <c r="I198"/>
  <c r="I194"/>
  <c r="I190"/>
  <c r="I186"/>
  <c r="I182"/>
  <c r="I178"/>
  <c r="I170"/>
  <c r="I166"/>
  <c r="I162"/>
  <c r="I158"/>
  <c r="I154"/>
  <c r="I150"/>
  <c r="I146"/>
  <c r="I142"/>
  <c r="I138"/>
  <c r="I134"/>
  <c r="I130"/>
  <c r="I126"/>
  <c r="I114"/>
  <c r="I110"/>
  <c r="I204"/>
  <c r="I200"/>
  <c r="I196"/>
  <c r="I192"/>
  <c r="I188"/>
  <c r="I168"/>
  <c r="I164"/>
  <c r="I160"/>
  <c r="I156"/>
  <c r="I152"/>
  <c r="I148"/>
  <c r="I144"/>
  <c r="I140"/>
  <c r="I136"/>
  <c r="I116"/>
  <c r="I112"/>
  <c r="I153"/>
  <c r="I149"/>
  <c r="I141"/>
  <c r="I137"/>
  <c r="I133"/>
  <c r="I125"/>
  <c r="D301"/>
  <c r="I301" s="1"/>
  <c r="D296"/>
  <c r="I296" s="1"/>
  <c r="D303"/>
  <c r="I303" s="1"/>
  <c r="D299"/>
  <c r="E302"/>
  <c r="K302" s="1"/>
  <c r="I218"/>
  <c r="I214"/>
  <c r="E248"/>
  <c r="K248" s="1"/>
  <c r="I208"/>
  <c r="E251"/>
  <c r="I226"/>
  <c r="E272"/>
  <c r="K272" s="1"/>
  <c r="E246"/>
  <c r="E234"/>
  <c r="I212"/>
  <c r="I180"/>
  <c r="I176"/>
  <c r="I174"/>
  <c r="I184"/>
  <c r="F29"/>
  <c r="AM34" i="1" s="1"/>
  <c r="E245" i="9"/>
  <c r="K245" s="1"/>
  <c r="C12" i="19"/>
  <c r="D275" i="9"/>
  <c r="I275" s="1"/>
  <c r="I172"/>
  <c r="D288"/>
  <c r="I216"/>
  <c r="D287"/>
  <c r="I213"/>
  <c r="I209"/>
  <c r="I205"/>
  <c r="I201"/>
  <c r="I197"/>
  <c r="I193"/>
  <c r="I189"/>
  <c r="I185"/>
  <c r="I181"/>
  <c r="I177"/>
  <c r="I173"/>
  <c r="I169"/>
  <c r="I165"/>
  <c r="I161"/>
  <c r="I157"/>
  <c r="I171"/>
  <c r="I167"/>
  <c r="I163"/>
  <c r="D284"/>
  <c r="I132"/>
  <c r="I145"/>
  <c r="I215"/>
  <c r="I211"/>
  <c r="I207"/>
  <c r="I203"/>
  <c r="I199"/>
  <c r="I195"/>
  <c r="I191"/>
  <c r="I187"/>
  <c r="I183"/>
  <c r="I179"/>
  <c r="I175"/>
  <c r="O15" i="18"/>
  <c r="D300" i="9"/>
  <c r="D321"/>
  <c r="C10" i="19"/>
  <c r="F43" i="9"/>
  <c r="I43" s="1"/>
  <c r="F23"/>
  <c r="I128"/>
  <c r="D297"/>
  <c r="F92"/>
  <c r="I92" s="1"/>
  <c r="D328"/>
  <c r="F91"/>
  <c r="I91" s="1"/>
  <c r="D325"/>
  <c r="D323"/>
  <c r="G274"/>
  <c r="E268"/>
  <c r="E256"/>
  <c r="E244"/>
  <c r="I123"/>
  <c r="I118"/>
  <c r="E273"/>
  <c r="K273" s="1"/>
  <c r="E271"/>
  <c r="K271" s="1"/>
  <c r="E243"/>
  <c r="I228"/>
  <c r="I224"/>
  <c r="I220"/>
  <c r="O9" i="18"/>
  <c r="F90" i="9"/>
  <c r="I90" s="1"/>
  <c r="F97"/>
  <c r="I97" s="1"/>
  <c r="F93"/>
  <c r="F87"/>
  <c r="F83"/>
  <c r="F77"/>
  <c r="F71"/>
  <c r="I71" s="1"/>
  <c r="I127"/>
  <c r="E270"/>
  <c r="I120"/>
  <c r="D308"/>
  <c r="I231"/>
  <c r="I229"/>
  <c r="I227"/>
  <c r="I225"/>
  <c r="I223"/>
  <c r="I221"/>
  <c r="I219"/>
  <c r="I217"/>
  <c r="E298"/>
  <c r="K298" s="1"/>
  <c r="D304"/>
  <c r="D283"/>
  <c r="E253"/>
  <c r="D313"/>
  <c r="D292"/>
  <c r="E294"/>
  <c r="K294" s="1"/>
  <c r="E290"/>
  <c r="K290" s="1"/>
  <c r="E267"/>
  <c r="D309"/>
  <c r="D295"/>
  <c r="D291"/>
  <c r="O12" i="18"/>
  <c r="O14"/>
  <c r="O11"/>
  <c r="O7"/>
  <c r="O10"/>
  <c r="O8"/>
  <c r="D289" i="9"/>
  <c r="E250"/>
  <c r="I326"/>
  <c r="I310"/>
  <c r="I306"/>
  <c r="I282"/>
  <c r="I119"/>
  <c r="I124"/>
  <c r="F39"/>
  <c r="I122"/>
  <c r="I121"/>
  <c r="I129"/>
  <c r="F99"/>
  <c r="F96"/>
  <c r="F95"/>
  <c r="I95" s="1"/>
  <c r="F94"/>
  <c r="I94" s="1"/>
  <c r="F81"/>
  <c r="I81" s="1"/>
  <c r="F69"/>
  <c r="F67"/>
  <c r="I67" s="1"/>
  <c r="I85"/>
  <c r="I79"/>
  <c r="I65"/>
  <c r="I59"/>
  <c r="I57"/>
  <c r="I47"/>
  <c r="I41"/>
  <c r="I37"/>
  <c r="I35"/>
  <c r="I33"/>
  <c r="I31"/>
  <c r="I25"/>
  <c r="I21"/>
  <c r="I13"/>
  <c r="O16" i="18"/>
  <c r="F53" i="9"/>
  <c r="F51"/>
  <c r="F49"/>
  <c r="C15" i="19"/>
  <c r="C11"/>
  <c r="C7"/>
  <c r="C8"/>
  <c r="C4"/>
  <c r="I4" i="9"/>
  <c r="F27"/>
  <c r="AM21" i="1" s="1"/>
  <c r="F19" i="9"/>
  <c r="F17"/>
  <c r="AM24" i="1" s="1"/>
  <c r="F15" i="9"/>
  <c r="I73"/>
  <c r="I63"/>
  <c r="I55"/>
  <c r="F9"/>
  <c r="F7"/>
  <c r="C13" i="19"/>
  <c r="C9"/>
  <c r="C5"/>
  <c r="C16"/>
  <c r="C14"/>
  <c r="C6"/>
  <c r="I11" i="9"/>
  <c r="I108"/>
  <c r="I107"/>
  <c r="I106"/>
  <c r="I105"/>
  <c r="I104"/>
  <c r="I103"/>
  <c r="I102"/>
  <c r="I101"/>
  <c r="I100"/>
  <c r="I98"/>
  <c r="I89"/>
  <c r="I75"/>
  <c r="I249" l="1"/>
  <c r="I232"/>
  <c r="K247"/>
  <c r="AM25" i="1"/>
  <c r="AM22"/>
  <c r="AM30"/>
  <c r="AM29"/>
  <c r="AM32"/>
  <c r="AM33"/>
  <c r="AM10"/>
  <c r="K267" i="9"/>
  <c r="K259"/>
  <c r="K263"/>
  <c r="K254"/>
  <c r="K262"/>
  <c r="K270"/>
  <c r="K268"/>
  <c r="K251"/>
  <c r="K264"/>
  <c r="K249"/>
  <c r="K256"/>
  <c r="K255"/>
  <c r="K261"/>
  <c r="K265"/>
  <c r="K260"/>
  <c r="K266"/>
  <c r="K250"/>
  <c r="K253"/>
  <c r="K258"/>
  <c r="K269"/>
  <c r="K252"/>
  <c r="K257"/>
  <c r="I257"/>
  <c r="AM20" i="1"/>
  <c r="I239" i="9"/>
  <c r="AM15" i="1"/>
  <c r="AM13"/>
  <c r="K246" i="9"/>
  <c r="K240"/>
  <c r="K244"/>
  <c r="K241"/>
  <c r="K243"/>
  <c r="K242"/>
  <c r="I241"/>
  <c r="I240"/>
  <c r="AL18" i="1"/>
  <c r="AB18" s="1"/>
  <c r="AM17"/>
  <c r="AL29"/>
  <c r="AB29" s="1"/>
  <c r="AL27"/>
  <c r="AB27" s="1"/>
  <c r="AL32"/>
  <c r="AB32" s="1"/>
  <c r="AL25"/>
  <c r="AB25" s="1"/>
  <c r="AL28"/>
  <c r="AB28" s="1"/>
  <c r="AL30"/>
  <c r="AB30" s="1"/>
  <c r="AL24"/>
  <c r="AB24" s="1"/>
  <c r="AL36"/>
  <c r="AL23"/>
  <c r="AB23" s="1"/>
  <c r="AL33"/>
  <c r="AB33" s="1"/>
  <c r="AL17"/>
  <c r="AB17" s="1"/>
  <c r="AL35"/>
  <c r="AB35" s="1"/>
  <c r="AL34"/>
  <c r="AB34" s="1"/>
  <c r="AL31"/>
  <c r="AB31" s="1"/>
  <c r="AL16"/>
  <c r="AB16" s="1"/>
  <c r="AL22"/>
  <c r="AB22" s="1"/>
  <c r="AL26"/>
  <c r="AB26" s="1"/>
  <c r="AL20"/>
  <c r="AB20" s="1"/>
  <c r="AL13"/>
  <c r="AB13" s="1"/>
  <c r="AL12"/>
  <c r="AB12" s="1"/>
  <c r="AL19"/>
  <c r="AB19" s="1"/>
  <c r="AL21"/>
  <c r="AB21" s="1"/>
  <c r="AL14"/>
  <c r="AB14" s="1"/>
  <c r="AL10"/>
  <c r="AB10" s="1"/>
  <c r="K235" i="9"/>
  <c r="K232"/>
  <c r="K234"/>
  <c r="K238"/>
  <c r="K236"/>
  <c r="K237"/>
  <c r="K239"/>
  <c r="K233"/>
  <c r="AM16" i="1"/>
  <c r="AM9"/>
  <c r="AM11"/>
  <c r="I322" i="9"/>
  <c r="I286"/>
  <c r="I272"/>
  <c r="I248"/>
  <c r="AL8" i="1"/>
  <c r="AB8" s="1"/>
  <c r="I334" i="9"/>
  <c r="I258"/>
  <c r="AL9" i="1"/>
  <c r="AB9" s="1"/>
  <c r="I269" i="9"/>
  <c r="I246"/>
  <c r="I318"/>
  <c r="I278"/>
  <c r="I242"/>
  <c r="AL15" i="1"/>
  <c r="AB15" s="1"/>
  <c r="I264" i="9"/>
  <c r="I238"/>
  <c r="I236"/>
  <c r="I314"/>
  <c r="AL11" i="1"/>
  <c r="AB11" s="1"/>
  <c r="AK7"/>
  <c r="AA7" s="1"/>
  <c r="AL7"/>
  <c r="AB7" s="1"/>
  <c r="AM12"/>
  <c r="AK20"/>
  <c r="AA20" s="1"/>
  <c r="AK36"/>
  <c r="AK11"/>
  <c r="AA11" s="1"/>
  <c r="AK27"/>
  <c r="AA27" s="1"/>
  <c r="AK10"/>
  <c r="AA10" s="1"/>
  <c r="AK26"/>
  <c r="AA26" s="1"/>
  <c r="AK21"/>
  <c r="AA21" s="1"/>
  <c r="AK34"/>
  <c r="AA34" s="1"/>
  <c r="AK24"/>
  <c r="AA24" s="1"/>
  <c r="AK15"/>
  <c r="AA15" s="1"/>
  <c r="AK30"/>
  <c r="AA30" s="1"/>
  <c r="AK25"/>
  <c r="AA25" s="1"/>
  <c r="AK16"/>
  <c r="AA16" s="1"/>
  <c r="AK32"/>
  <c r="AA32" s="1"/>
  <c r="AK23"/>
  <c r="AA23" s="1"/>
  <c r="AK31"/>
  <c r="AA31" s="1"/>
  <c r="AK22"/>
  <c r="AA22" s="1"/>
  <c r="AK17"/>
  <c r="AA17" s="1"/>
  <c r="AK33"/>
  <c r="AA33" s="1"/>
  <c r="AK14"/>
  <c r="AA14" s="1"/>
  <c r="AK9"/>
  <c r="AA9" s="1"/>
  <c r="AK12"/>
  <c r="AA12" s="1"/>
  <c r="AK28"/>
  <c r="AA28" s="1"/>
  <c r="AK35"/>
  <c r="AK19"/>
  <c r="AA19" s="1"/>
  <c r="AK18"/>
  <c r="AA18" s="1"/>
  <c r="AK13"/>
  <c r="AA13" s="1"/>
  <c r="AK29"/>
  <c r="AA29" s="1"/>
  <c r="AK8"/>
  <c r="AA8" s="1"/>
  <c r="X31" a="1"/>
  <c r="X31" s="1"/>
  <c r="Y31" s="1"/>
  <c r="I5" i="9"/>
  <c r="AM8" i="1"/>
  <c r="AM7"/>
  <c r="I307" i="9"/>
  <c r="O13" i="18"/>
  <c r="I328" i="9"/>
  <c r="I324"/>
  <c r="I331"/>
  <c r="I330"/>
  <c r="I333"/>
  <c r="I83"/>
  <c r="I287"/>
  <c r="N13" i="18"/>
  <c r="M8"/>
  <c r="M14"/>
  <c r="I325" i="9"/>
  <c r="I323"/>
  <c r="I321"/>
  <c r="I299"/>
  <c r="M12" i="18"/>
  <c r="M15"/>
  <c r="I251" i="9"/>
  <c r="M13" i="18"/>
  <c r="M11"/>
  <c r="M7"/>
  <c r="L13"/>
  <c r="N14"/>
  <c r="N16"/>
  <c r="N11"/>
  <c r="N15"/>
  <c r="I297" i="9"/>
  <c r="M10" i="18"/>
  <c r="I300" i="9"/>
  <c r="I302"/>
  <c r="L9" i="18"/>
  <c r="L11"/>
  <c r="L14"/>
  <c r="L15"/>
  <c r="L12"/>
  <c r="L8"/>
  <c r="I274" i="9"/>
  <c r="M9" i="18"/>
  <c r="I288" i="9"/>
  <c r="N9" i="18"/>
  <c r="L10"/>
  <c r="I268" i="9"/>
  <c r="I273"/>
  <c r="I234"/>
  <c r="I256"/>
  <c r="N7" i="18"/>
  <c r="N12"/>
  <c r="I23" i="9"/>
  <c r="I29"/>
  <c r="N10" i="18"/>
  <c r="I245" i="9"/>
  <c r="N8" i="18"/>
  <c r="I51" i="9"/>
  <c r="I271"/>
  <c r="I244"/>
  <c r="M16" i="18"/>
  <c r="I284" i="9"/>
  <c r="I93"/>
  <c r="I87"/>
  <c r="I304"/>
  <c r="I243"/>
  <c r="I253"/>
  <c r="I77"/>
  <c r="I53"/>
  <c r="I96"/>
  <c r="I270"/>
  <c r="I308"/>
  <c r="I313"/>
  <c r="I298"/>
  <c r="I283"/>
  <c r="I295"/>
  <c r="I267"/>
  <c r="I292"/>
  <c r="I309"/>
  <c r="I291"/>
  <c r="I290"/>
  <c r="I294"/>
  <c r="I289"/>
  <c r="L16" i="18"/>
  <c r="I250" i="9"/>
  <c r="I39"/>
  <c r="I99"/>
  <c r="I69"/>
  <c r="I49"/>
  <c r="I27"/>
  <c r="I15"/>
  <c r="I19"/>
  <c r="I17"/>
  <c r="I7"/>
  <c r="F1" i="18"/>
  <c r="H37" i="1"/>
  <c r="N344" i="9" l="1"/>
  <c r="M69"/>
  <c r="O400"/>
  <c r="O30"/>
  <c r="L107"/>
  <c r="L465"/>
  <c r="O336"/>
  <c r="N69"/>
  <c r="M344"/>
  <c r="O94"/>
  <c r="N133"/>
  <c r="M133"/>
  <c r="L171"/>
  <c r="N408"/>
  <c r="M472"/>
  <c r="O272"/>
  <c r="N5"/>
  <c r="M5"/>
  <c r="L43"/>
  <c r="N280"/>
  <c r="M280"/>
  <c r="L337"/>
  <c r="O464"/>
  <c r="O158"/>
  <c r="N197"/>
  <c r="M197"/>
  <c r="L235"/>
  <c r="N472"/>
  <c r="Q472" s="1"/>
  <c r="L273"/>
  <c r="O496"/>
  <c r="M408"/>
  <c r="L401"/>
  <c r="O46"/>
  <c r="O110"/>
  <c r="O174"/>
  <c r="N21"/>
  <c r="N85"/>
  <c r="N149"/>
  <c r="N213"/>
  <c r="M21"/>
  <c r="M85"/>
  <c r="M149"/>
  <c r="M213"/>
  <c r="L59"/>
  <c r="L123"/>
  <c r="L187"/>
  <c r="L251"/>
  <c r="N296"/>
  <c r="N360"/>
  <c r="N424"/>
  <c r="Q424" s="1"/>
  <c r="N488"/>
  <c r="Q488" s="1"/>
  <c r="M296"/>
  <c r="M360"/>
  <c r="M424"/>
  <c r="M488"/>
  <c r="L289"/>
  <c r="L353"/>
  <c r="L417"/>
  <c r="L481"/>
  <c r="O288"/>
  <c r="O352"/>
  <c r="O416"/>
  <c r="O480"/>
  <c r="O14"/>
  <c r="O78"/>
  <c r="O142"/>
  <c r="O206"/>
  <c r="N53"/>
  <c r="N117"/>
  <c r="N181"/>
  <c r="N245"/>
  <c r="M53"/>
  <c r="M117"/>
  <c r="M181"/>
  <c r="L27"/>
  <c r="L91"/>
  <c r="L155"/>
  <c r="L219"/>
  <c r="N264"/>
  <c r="N328"/>
  <c r="N392"/>
  <c r="N456"/>
  <c r="Q456" s="1"/>
  <c r="M264"/>
  <c r="M328"/>
  <c r="M392"/>
  <c r="M456"/>
  <c r="M253"/>
  <c r="L321"/>
  <c r="L385"/>
  <c r="L449"/>
  <c r="O252"/>
  <c r="O320"/>
  <c r="O384"/>
  <c r="O448"/>
  <c r="N500"/>
  <c r="Q500" s="1"/>
  <c r="O62"/>
  <c r="O126"/>
  <c r="O190"/>
  <c r="N37"/>
  <c r="N101"/>
  <c r="N165"/>
  <c r="N229"/>
  <c r="M37"/>
  <c r="M101"/>
  <c r="M165"/>
  <c r="L11"/>
  <c r="L75"/>
  <c r="L139"/>
  <c r="L203"/>
  <c r="M236"/>
  <c r="N312"/>
  <c r="N376"/>
  <c r="N440"/>
  <c r="Q440" s="1"/>
  <c r="O235"/>
  <c r="M312"/>
  <c r="M376"/>
  <c r="M440"/>
  <c r="N4"/>
  <c r="L305"/>
  <c r="L369"/>
  <c r="L433"/>
  <c r="L497"/>
  <c r="O304"/>
  <c r="O368"/>
  <c r="O432"/>
  <c r="L501"/>
  <c r="O500"/>
  <c r="O13"/>
  <c r="O29"/>
  <c r="O45"/>
  <c r="O61"/>
  <c r="O77"/>
  <c r="O93"/>
  <c r="O109"/>
  <c r="O125"/>
  <c r="O141"/>
  <c r="O157"/>
  <c r="O173"/>
  <c r="O189"/>
  <c r="O205"/>
  <c r="O221"/>
  <c r="N20"/>
  <c r="N36"/>
  <c r="N52"/>
  <c r="N68"/>
  <c r="N84"/>
  <c r="N100"/>
  <c r="N116"/>
  <c r="N132"/>
  <c r="N148"/>
  <c r="N164"/>
  <c r="N180"/>
  <c r="N196"/>
  <c r="N212"/>
  <c r="N228"/>
  <c r="N244"/>
  <c r="N260"/>
  <c r="M20"/>
  <c r="M36"/>
  <c r="M52"/>
  <c r="M68"/>
  <c r="M84"/>
  <c r="M100"/>
  <c r="M116"/>
  <c r="M132"/>
  <c r="M148"/>
  <c r="M164"/>
  <c r="M180"/>
  <c r="M196"/>
  <c r="M212"/>
  <c r="L10"/>
  <c r="L26"/>
  <c r="L42"/>
  <c r="L58"/>
  <c r="L74"/>
  <c r="L90"/>
  <c r="L106"/>
  <c r="L122"/>
  <c r="L138"/>
  <c r="L154"/>
  <c r="L170"/>
  <c r="L186"/>
  <c r="L202"/>
  <c r="L218"/>
  <c r="L234"/>
  <c r="L250"/>
  <c r="M234"/>
  <c r="N263"/>
  <c r="N279"/>
  <c r="N295"/>
  <c r="N311"/>
  <c r="N327"/>
  <c r="N343"/>
  <c r="N359"/>
  <c r="N375"/>
  <c r="N391"/>
  <c r="N407"/>
  <c r="N423"/>
  <c r="Q423" s="1"/>
  <c r="N439"/>
  <c r="Q439" s="1"/>
  <c r="N455"/>
  <c r="Q455" s="1"/>
  <c r="N471"/>
  <c r="Q471" s="1"/>
  <c r="N487"/>
  <c r="Q487" s="1"/>
  <c r="O233"/>
  <c r="M263"/>
  <c r="M279"/>
  <c r="M295"/>
  <c r="M311"/>
  <c r="M327"/>
  <c r="M343"/>
  <c r="M359"/>
  <c r="M375"/>
  <c r="M391"/>
  <c r="M407"/>
  <c r="M423"/>
  <c r="M439"/>
  <c r="M455"/>
  <c r="M471"/>
  <c r="M487"/>
  <c r="M503"/>
  <c r="M251"/>
  <c r="L272"/>
  <c r="L288"/>
  <c r="L304"/>
  <c r="L320"/>
  <c r="L336"/>
  <c r="L352"/>
  <c r="L368"/>
  <c r="L384"/>
  <c r="L400"/>
  <c r="L416"/>
  <c r="L432"/>
  <c r="L448"/>
  <c r="L464"/>
  <c r="L480"/>
  <c r="L496"/>
  <c r="O250"/>
  <c r="O271"/>
  <c r="O287"/>
  <c r="O303"/>
  <c r="O319"/>
  <c r="O335"/>
  <c r="O351"/>
  <c r="O367"/>
  <c r="O383"/>
  <c r="O399"/>
  <c r="O415"/>
  <c r="O431"/>
  <c r="O447"/>
  <c r="O463"/>
  <c r="O479"/>
  <c r="O495"/>
  <c r="N498"/>
  <c r="Q498" s="1"/>
  <c r="O16"/>
  <c r="O32"/>
  <c r="O48"/>
  <c r="O64"/>
  <c r="O80"/>
  <c r="O96"/>
  <c r="O112"/>
  <c r="O128"/>
  <c r="O144"/>
  <c r="O160"/>
  <c r="O176"/>
  <c r="O192"/>
  <c r="O208"/>
  <c r="N7"/>
  <c r="N23"/>
  <c r="N39"/>
  <c r="N55"/>
  <c r="N71"/>
  <c r="N87"/>
  <c r="N103"/>
  <c r="N119"/>
  <c r="N135"/>
  <c r="N151"/>
  <c r="N167"/>
  <c r="N183"/>
  <c r="N199"/>
  <c r="N215"/>
  <c r="N231"/>
  <c r="N247"/>
  <c r="M7"/>
  <c r="M23"/>
  <c r="M39"/>
  <c r="M55"/>
  <c r="M71"/>
  <c r="M87"/>
  <c r="M103"/>
  <c r="M119"/>
  <c r="M135"/>
  <c r="M151"/>
  <c r="M167"/>
  <c r="M183"/>
  <c r="M199"/>
  <c r="M215"/>
  <c r="L13"/>
  <c r="L29"/>
  <c r="L45"/>
  <c r="L61"/>
  <c r="L77"/>
  <c r="L93"/>
  <c r="L109"/>
  <c r="L125"/>
  <c r="L141"/>
  <c r="L157"/>
  <c r="L173"/>
  <c r="L189"/>
  <c r="L205"/>
  <c r="L221"/>
  <c r="L237"/>
  <c r="L253"/>
  <c r="M240"/>
  <c r="N266"/>
  <c r="N282"/>
  <c r="N298"/>
  <c r="N314"/>
  <c r="N330"/>
  <c r="N346"/>
  <c r="N362"/>
  <c r="N378"/>
  <c r="N394"/>
  <c r="N410"/>
  <c r="N426"/>
  <c r="Q426" s="1"/>
  <c r="N442"/>
  <c r="Q442" s="1"/>
  <c r="N458"/>
  <c r="Q458" s="1"/>
  <c r="N474"/>
  <c r="Q474" s="1"/>
  <c r="N490"/>
  <c r="Q490" s="1"/>
  <c r="O239"/>
  <c r="M266"/>
  <c r="M282"/>
  <c r="M298"/>
  <c r="M314"/>
  <c r="M330"/>
  <c r="M346"/>
  <c r="M362"/>
  <c r="M378"/>
  <c r="M394"/>
  <c r="M410"/>
  <c r="M426"/>
  <c r="M442"/>
  <c r="M458"/>
  <c r="M474"/>
  <c r="M490"/>
  <c r="M225"/>
  <c r="M257"/>
  <c r="L275"/>
  <c r="L291"/>
  <c r="L307"/>
  <c r="L323"/>
  <c r="L339"/>
  <c r="L355"/>
  <c r="L371"/>
  <c r="L387"/>
  <c r="L403"/>
  <c r="L419"/>
  <c r="L435"/>
  <c r="L451"/>
  <c r="L467"/>
  <c r="L483"/>
  <c r="O224"/>
  <c r="O256"/>
  <c r="O274"/>
  <c r="O290"/>
  <c r="O306"/>
  <c r="O322"/>
  <c r="O338"/>
  <c r="O354"/>
  <c r="O370"/>
  <c r="O386"/>
  <c r="O402"/>
  <c r="O418"/>
  <c r="O434"/>
  <c r="O450"/>
  <c r="O466"/>
  <c r="O482"/>
  <c r="O498"/>
  <c r="O4"/>
  <c r="O7"/>
  <c r="O23"/>
  <c r="O39"/>
  <c r="O55"/>
  <c r="O71"/>
  <c r="O87"/>
  <c r="O103"/>
  <c r="O119"/>
  <c r="O135"/>
  <c r="O151"/>
  <c r="O167"/>
  <c r="O183"/>
  <c r="O199"/>
  <c r="O215"/>
  <c r="N14"/>
  <c r="Q14" s="1"/>
  <c r="N30"/>
  <c r="Q30" s="1"/>
  <c r="N46"/>
  <c r="N62"/>
  <c r="N78"/>
  <c r="N94"/>
  <c r="N110"/>
  <c r="Q110" s="1"/>
  <c r="N126"/>
  <c r="N142"/>
  <c r="N158"/>
  <c r="Q158" s="1"/>
  <c r="N174"/>
  <c r="N190"/>
  <c r="N206"/>
  <c r="N222"/>
  <c r="N238"/>
  <c r="N254"/>
  <c r="M14"/>
  <c r="M30"/>
  <c r="M46"/>
  <c r="M62"/>
  <c r="M78"/>
  <c r="M94"/>
  <c r="M110"/>
  <c r="M126"/>
  <c r="M142"/>
  <c r="M158"/>
  <c r="M174"/>
  <c r="M190"/>
  <c r="M206"/>
  <c r="M222"/>
  <c r="L20"/>
  <c r="L36"/>
  <c r="L52"/>
  <c r="L68"/>
  <c r="L84"/>
  <c r="L100"/>
  <c r="L116"/>
  <c r="L132"/>
  <c r="L148"/>
  <c r="L164"/>
  <c r="L180"/>
  <c r="L196"/>
  <c r="L212"/>
  <c r="L228"/>
  <c r="L244"/>
  <c r="L260"/>
  <c r="M254"/>
  <c r="N273"/>
  <c r="N289"/>
  <c r="N305"/>
  <c r="N321"/>
  <c r="N337"/>
  <c r="N353"/>
  <c r="N369"/>
  <c r="N385"/>
  <c r="N401"/>
  <c r="N417"/>
  <c r="N433"/>
  <c r="Q433" s="1"/>
  <c r="N449"/>
  <c r="Q449" s="1"/>
  <c r="N465"/>
  <c r="Q465" s="1"/>
  <c r="N481"/>
  <c r="Q481" s="1"/>
  <c r="N497"/>
  <c r="Q497" s="1"/>
  <c r="O253"/>
  <c r="M273"/>
  <c r="M289"/>
  <c r="M305"/>
  <c r="M321"/>
  <c r="M337"/>
  <c r="M353"/>
  <c r="M369"/>
  <c r="M385"/>
  <c r="M401"/>
  <c r="M417"/>
  <c r="M433"/>
  <c r="M449"/>
  <c r="M465"/>
  <c r="M481"/>
  <c r="M497"/>
  <c r="M239"/>
  <c r="L266"/>
  <c r="L282"/>
  <c r="L298"/>
  <c r="L314"/>
  <c r="L330"/>
  <c r="L346"/>
  <c r="L362"/>
  <c r="L378"/>
  <c r="L394"/>
  <c r="L410"/>
  <c r="L426"/>
  <c r="L442"/>
  <c r="L458"/>
  <c r="L474"/>
  <c r="L490"/>
  <c r="O238"/>
  <c r="O265"/>
  <c r="O281"/>
  <c r="O297"/>
  <c r="O313"/>
  <c r="O329"/>
  <c r="O345"/>
  <c r="O361"/>
  <c r="O377"/>
  <c r="O393"/>
  <c r="O409"/>
  <c r="O425"/>
  <c r="O441"/>
  <c r="O457"/>
  <c r="O473"/>
  <c r="O489"/>
  <c r="N499"/>
  <c r="Q499" s="1"/>
  <c r="O6"/>
  <c r="O10"/>
  <c r="O26"/>
  <c r="O42"/>
  <c r="O58"/>
  <c r="O74"/>
  <c r="O90"/>
  <c r="O106"/>
  <c r="O122"/>
  <c r="O138"/>
  <c r="O154"/>
  <c r="O170"/>
  <c r="O186"/>
  <c r="O202"/>
  <c r="O218"/>
  <c r="N17"/>
  <c r="N33"/>
  <c r="N49"/>
  <c r="N65"/>
  <c r="N81"/>
  <c r="N97"/>
  <c r="N113"/>
  <c r="N129"/>
  <c r="N145"/>
  <c r="N161"/>
  <c r="N177"/>
  <c r="N193"/>
  <c r="N209"/>
  <c r="N225"/>
  <c r="N241"/>
  <c r="N257"/>
  <c r="M17"/>
  <c r="M33"/>
  <c r="M49"/>
  <c r="M65"/>
  <c r="M81"/>
  <c r="M97"/>
  <c r="M113"/>
  <c r="M129"/>
  <c r="M145"/>
  <c r="M161"/>
  <c r="M177"/>
  <c r="M193"/>
  <c r="M209"/>
  <c r="L7"/>
  <c r="L23"/>
  <c r="L39"/>
  <c r="L55"/>
  <c r="L71"/>
  <c r="L87"/>
  <c r="L103"/>
  <c r="L119"/>
  <c r="L135"/>
  <c r="L151"/>
  <c r="L167"/>
  <c r="L183"/>
  <c r="L199"/>
  <c r="L215"/>
  <c r="L231"/>
  <c r="L247"/>
  <c r="M228"/>
  <c r="M260"/>
  <c r="N276"/>
  <c r="N292"/>
  <c r="N308"/>
  <c r="N324"/>
  <c r="N340"/>
  <c r="N356"/>
  <c r="N372"/>
  <c r="N388"/>
  <c r="N404"/>
  <c r="N420"/>
  <c r="N436"/>
  <c r="Q436" s="1"/>
  <c r="N452"/>
  <c r="Q452" s="1"/>
  <c r="N468"/>
  <c r="Q468" s="1"/>
  <c r="N484"/>
  <c r="Q484" s="1"/>
  <c r="O227"/>
  <c r="O259"/>
  <c r="M276"/>
  <c r="M292"/>
  <c r="M308"/>
  <c r="M324"/>
  <c r="M340"/>
  <c r="M356"/>
  <c r="M372"/>
  <c r="M388"/>
  <c r="M404"/>
  <c r="M420"/>
  <c r="M436"/>
  <c r="M452"/>
  <c r="M468"/>
  <c r="M484"/>
  <c r="M500"/>
  <c r="M245"/>
  <c r="L269"/>
  <c r="L285"/>
  <c r="L301"/>
  <c r="L317"/>
  <c r="L333"/>
  <c r="L349"/>
  <c r="L365"/>
  <c r="L381"/>
  <c r="L397"/>
  <c r="L413"/>
  <c r="L429"/>
  <c r="L445"/>
  <c r="L461"/>
  <c r="L477"/>
  <c r="L493"/>
  <c r="O244"/>
  <c r="O268"/>
  <c r="O284"/>
  <c r="O300"/>
  <c r="O316"/>
  <c r="O332"/>
  <c r="O348"/>
  <c r="O364"/>
  <c r="O380"/>
  <c r="O396"/>
  <c r="O412"/>
  <c r="O428"/>
  <c r="O444"/>
  <c r="O460"/>
  <c r="O476"/>
  <c r="O492"/>
  <c r="L499"/>
  <c r="O9"/>
  <c r="O25"/>
  <c r="O41"/>
  <c r="O57"/>
  <c r="O73"/>
  <c r="O89"/>
  <c r="O105"/>
  <c r="O121"/>
  <c r="O137"/>
  <c r="O153"/>
  <c r="O169"/>
  <c r="O185"/>
  <c r="O201"/>
  <c r="O217"/>
  <c r="N16"/>
  <c r="N32"/>
  <c r="N48"/>
  <c r="N64"/>
  <c r="N80"/>
  <c r="N96"/>
  <c r="N112"/>
  <c r="N128"/>
  <c r="N144"/>
  <c r="N160"/>
  <c r="N176"/>
  <c r="N192"/>
  <c r="N208"/>
  <c r="Q208" s="1"/>
  <c r="N224"/>
  <c r="Q224" s="1"/>
  <c r="N240"/>
  <c r="N256"/>
  <c r="M16"/>
  <c r="M32"/>
  <c r="M48"/>
  <c r="M64"/>
  <c r="M80"/>
  <c r="M96"/>
  <c r="M112"/>
  <c r="M128"/>
  <c r="M144"/>
  <c r="M160"/>
  <c r="M176"/>
  <c r="M192"/>
  <c r="M208"/>
  <c r="L6"/>
  <c r="L22"/>
  <c r="L38"/>
  <c r="L54"/>
  <c r="L70"/>
  <c r="L86"/>
  <c r="L102"/>
  <c r="L118"/>
  <c r="L134"/>
  <c r="L150"/>
  <c r="L166"/>
  <c r="L182"/>
  <c r="L198"/>
  <c r="L214"/>
  <c r="L230"/>
  <c r="L246"/>
  <c r="M226"/>
  <c r="M258"/>
  <c r="N275"/>
  <c r="N291"/>
  <c r="N307"/>
  <c r="N323"/>
  <c r="N339"/>
  <c r="N355"/>
  <c r="N371"/>
  <c r="N387"/>
  <c r="N403"/>
  <c r="N419"/>
  <c r="N435"/>
  <c r="Q435" s="1"/>
  <c r="N451"/>
  <c r="Q451" s="1"/>
  <c r="N467"/>
  <c r="Q467" s="1"/>
  <c r="N483"/>
  <c r="Q483" s="1"/>
  <c r="O225"/>
  <c r="O257"/>
  <c r="M275"/>
  <c r="M291"/>
  <c r="M307"/>
  <c r="M323"/>
  <c r="M339"/>
  <c r="M355"/>
  <c r="M371"/>
  <c r="M387"/>
  <c r="M403"/>
  <c r="M419"/>
  <c r="M435"/>
  <c r="M451"/>
  <c r="M467"/>
  <c r="M483"/>
  <c r="M499"/>
  <c r="M243"/>
  <c r="L268"/>
  <c r="L284"/>
  <c r="L300"/>
  <c r="L316"/>
  <c r="L332"/>
  <c r="L348"/>
  <c r="L364"/>
  <c r="L380"/>
  <c r="L396"/>
  <c r="L412"/>
  <c r="L428"/>
  <c r="L444"/>
  <c r="L460"/>
  <c r="L476"/>
  <c r="L492"/>
  <c r="O242"/>
  <c r="O267"/>
  <c r="O283"/>
  <c r="O299"/>
  <c r="O315"/>
  <c r="O331"/>
  <c r="O347"/>
  <c r="O363"/>
  <c r="O379"/>
  <c r="O395"/>
  <c r="O411"/>
  <c r="O427"/>
  <c r="O443"/>
  <c r="O459"/>
  <c r="O475"/>
  <c r="O491"/>
  <c r="N503"/>
  <c r="Q503" s="1"/>
  <c r="O12"/>
  <c r="O28"/>
  <c r="O44"/>
  <c r="O60"/>
  <c r="O76"/>
  <c r="O92"/>
  <c r="O108"/>
  <c r="O124"/>
  <c r="O140"/>
  <c r="O156"/>
  <c r="O172"/>
  <c r="O188"/>
  <c r="O204"/>
  <c r="O220"/>
  <c r="N19"/>
  <c r="N35"/>
  <c r="N51"/>
  <c r="N67"/>
  <c r="N83"/>
  <c r="N99"/>
  <c r="N115"/>
  <c r="N131"/>
  <c r="N147"/>
  <c r="N163"/>
  <c r="N179"/>
  <c r="N195"/>
  <c r="N211"/>
  <c r="N227"/>
  <c r="Q227" s="1"/>
  <c r="N243"/>
  <c r="N259"/>
  <c r="Q259" s="1"/>
  <c r="M19"/>
  <c r="M35"/>
  <c r="M51"/>
  <c r="M67"/>
  <c r="M83"/>
  <c r="M99"/>
  <c r="M115"/>
  <c r="M131"/>
  <c r="M147"/>
  <c r="M163"/>
  <c r="M179"/>
  <c r="M195"/>
  <c r="M211"/>
  <c r="L9"/>
  <c r="L25"/>
  <c r="L41"/>
  <c r="L57"/>
  <c r="L73"/>
  <c r="L89"/>
  <c r="L105"/>
  <c r="L121"/>
  <c r="L137"/>
  <c r="L153"/>
  <c r="L169"/>
  <c r="L185"/>
  <c r="L201"/>
  <c r="L217"/>
  <c r="L233"/>
  <c r="L249"/>
  <c r="M232"/>
  <c r="N262"/>
  <c r="N278"/>
  <c r="N294"/>
  <c r="N310"/>
  <c r="N326"/>
  <c r="N342"/>
  <c r="N358"/>
  <c r="N374"/>
  <c r="N390"/>
  <c r="N406"/>
  <c r="N422"/>
  <c r="N438"/>
  <c r="Q438" s="1"/>
  <c r="N454"/>
  <c r="Q454" s="1"/>
  <c r="N470"/>
  <c r="Q470" s="1"/>
  <c r="N486"/>
  <c r="Q486" s="1"/>
  <c r="O231"/>
  <c r="M262"/>
  <c r="M278"/>
  <c r="M294"/>
  <c r="M310"/>
  <c r="M326"/>
  <c r="M342"/>
  <c r="M358"/>
  <c r="M374"/>
  <c r="M390"/>
  <c r="M406"/>
  <c r="M422"/>
  <c r="M438"/>
  <c r="M454"/>
  <c r="M470"/>
  <c r="M486"/>
  <c r="M502"/>
  <c r="M249"/>
  <c r="L271"/>
  <c r="L287"/>
  <c r="L303"/>
  <c r="L319"/>
  <c r="L335"/>
  <c r="L351"/>
  <c r="L367"/>
  <c r="L383"/>
  <c r="L399"/>
  <c r="L415"/>
  <c r="L431"/>
  <c r="L447"/>
  <c r="L463"/>
  <c r="L479"/>
  <c r="L495"/>
  <c r="O248"/>
  <c r="O270"/>
  <c r="O286"/>
  <c r="O302"/>
  <c r="O318"/>
  <c r="O334"/>
  <c r="O350"/>
  <c r="O366"/>
  <c r="O382"/>
  <c r="O398"/>
  <c r="O414"/>
  <c r="O430"/>
  <c r="O446"/>
  <c r="O462"/>
  <c r="O478"/>
  <c r="O494"/>
  <c r="L503"/>
  <c r="O19"/>
  <c r="O35"/>
  <c r="O51"/>
  <c r="O67"/>
  <c r="O83"/>
  <c r="O99"/>
  <c r="O115"/>
  <c r="O131"/>
  <c r="O147"/>
  <c r="O163"/>
  <c r="O179"/>
  <c r="O195"/>
  <c r="O211"/>
  <c r="N10"/>
  <c r="Q10" s="1"/>
  <c r="N26"/>
  <c r="Q26" s="1"/>
  <c r="N42"/>
  <c r="Q42" s="1"/>
  <c r="N58"/>
  <c r="Q58" s="1"/>
  <c r="N74"/>
  <c r="Q74" s="1"/>
  <c r="N90"/>
  <c r="Q90" s="1"/>
  <c r="N106"/>
  <c r="Q106" s="1"/>
  <c r="N122"/>
  <c r="Q122" s="1"/>
  <c r="N138"/>
  <c r="Q138" s="1"/>
  <c r="N154"/>
  <c r="Q154" s="1"/>
  <c r="N170"/>
  <c r="Q170" s="1"/>
  <c r="N186"/>
  <c r="Q186" s="1"/>
  <c r="N202"/>
  <c r="Q202" s="1"/>
  <c r="N218"/>
  <c r="Q218" s="1"/>
  <c r="N234"/>
  <c r="N250"/>
  <c r="Q250" s="1"/>
  <c r="M10"/>
  <c r="M26"/>
  <c r="M42"/>
  <c r="M58"/>
  <c r="M74"/>
  <c r="M90"/>
  <c r="M106"/>
  <c r="M122"/>
  <c r="M138"/>
  <c r="M154"/>
  <c r="M170"/>
  <c r="M186"/>
  <c r="M202"/>
  <c r="M218"/>
  <c r="L16"/>
  <c r="L32"/>
  <c r="L48"/>
  <c r="L64"/>
  <c r="L80"/>
  <c r="L96"/>
  <c r="L112"/>
  <c r="L128"/>
  <c r="L144"/>
  <c r="L160"/>
  <c r="L176"/>
  <c r="L192"/>
  <c r="L208"/>
  <c r="L224"/>
  <c r="L240"/>
  <c r="L256"/>
  <c r="M246"/>
  <c r="N269"/>
  <c r="N285"/>
  <c r="N301"/>
  <c r="N317"/>
  <c r="N333"/>
  <c r="N349"/>
  <c r="N365"/>
  <c r="N381"/>
  <c r="N397"/>
  <c r="N413"/>
  <c r="N429"/>
  <c r="Q429" s="1"/>
  <c r="N445"/>
  <c r="Q445" s="1"/>
  <c r="N461"/>
  <c r="Q461" s="1"/>
  <c r="N477"/>
  <c r="Q477" s="1"/>
  <c r="N493"/>
  <c r="Q493" s="1"/>
  <c r="O245"/>
  <c r="M269"/>
  <c r="M285"/>
  <c r="M301"/>
  <c r="M317"/>
  <c r="M333"/>
  <c r="M349"/>
  <c r="M365"/>
  <c r="M381"/>
  <c r="M397"/>
  <c r="M413"/>
  <c r="M429"/>
  <c r="M445"/>
  <c r="M461"/>
  <c r="M477"/>
  <c r="M493"/>
  <c r="M231"/>
  <c r="L262"/>
  <c r="L278"/>
  <c r="L294"/>
  <c r="L310"/>
  <c r="L326"/>
  <c r="L342"/>
  <c r="L358"/>
  <c r="L374"/>
  <c r="L390"/>
  <c r="L406"/>
  <c r="L422"/>
  <c r="L438"/>
  <c r="L454"/>
  <c r="L470"/>
  <c r="L486"/>
  <c r="O230"/>
  <c r="O261"/>
  <c r="O277"/>
  <c r="O293"/>
  <c r="O309"/>
  <c r="O325"/>
  <c r="O341"/>
  <c r="O357"/>
  <c r="O373"/>
  <c r="O389"/>
  <c r="O405"/>
  <c r="O421"/>
  <c r="O437"/>
  <c r="O453"/>
  <c r="O469"/>
  <c r="O485"/>
  <c r="O501"/>
  <c r="L502"/>
  <c r="O22"/>
  <c r="O38"/>
  <c r="O54"/>
  <c r="O70"/>
  <c r="O86"/>
  <c r="O102"/>
  <c r="O118"/>
  <c r="O134"/>
  <c r="O150"/>
  <c r="O166"/>
  <c r="O182"/>
  <c r="O198"/>
  <c r="O214"/>
  <c r="N13"/>
  <c r="N29"/>
  <c r="N45"/>
  <c r="N61"/>
  <c r="Q61" s="1"/>
  <c r="N77"/>
  <c r="N93"/>
  <c r="N109"/>
  <c r="N125"/>
  <c r="N141"/>
  <c r="Q141" s="1"/>
  <c r="N157"/>
  <c r="N173"/>
  <c r="N189"/>
  <c r="N205"/>
  <c r="Q205" s="1"/>
  <c r="N221"/>
  <c r="Q221" s="1"/>
  <c r="N237"/>
  <c r="N253"/>
  <c r="M13"/>
  <c r="M29"/>
  <c r="M45"/>
  <c r="M61"/>
  <c r="M77"/>
  <c r="M93"/>
  <c r="M109"/>
  <c r="M125"/>
  <c r="M141"/>
  <c r="M157"/>
  <c r="M173"/>
  <c r="M189"/>
  <c r="M205"/>
  <c r="M221"/>
  <c r="L19"/>
  <c r="L35"/>
  <c r="L51"/>
  <c r="L67"/>
  <c r="L83"/>
  <c r="L99"/>
  <c r="L115"/>
  <c r="L131"/>
  <c r="L147"/>
  <c r="L163"/>
  <c r="L179"/>
  <c r="L195"/>
  <c r="L211"/>
  <c r="L227"/>
  <c r="L243"/>
  <c r="L259"/>
  <c r="M252"/>
  <c r="N272"/>
  <c r="Q272" s="1"/>
  <c r="N288"/>
  <c r="Q288" s="1"/>
  <c r="N304"/>
  <c r="Q304" s="1"/>
  <c r="N320"/>
  <c r="Q320" s="1"/>
  <c r="N336"/>
  <c r="Q336" s="1"/>
  <c r="N352"/>
  <c r="Q352" s="1"/>
  <c r="N368"/>
  <c r="Q368" s="1"/>
  <c r="N384"/>
  <c r="Q384" s="1"/>
  <c r="N400"/>
  <c r="Q400" s="1"/>
  <c r="N416"/>
  <c r="Q416" s="1"/>
  <c r="N432"/>
  <c r="Q432" s="1"/>
  <c r="N448"/>
  <c r="Q448" s="1"/>
  <c r="N464"/>
  <c r="Q464" s="1"/>
  <c r="N480"/>
  <c r="Q480" s="1"/>
  <c r="N496"/>
  <c r="Q496" s="1"/>
  <c r="O251"/>
  <c r="M272"/>
  <c r="M288"/>
  <c r="M304"/>
  <c r="M320"/>
  <c r="M336"/>
  <c r="M352"/>
  <c r="M368"/>
  <c r="M384"/>
  <c r="M400"/>
  <c r="M416"/>
  <c r="M432"/>
  <c r="M448"/>
  <c r="M464"/>
  <c r="M480"/>
  <c r="M496"/>
  <c r="M237"/>
  <c r="L265"/>
  <c r="L281"/>
  <c r="L297"/>
  <c r="L313"/>
  <c r="L329"/>
  <c r="L345"/>
  <c r="L361"/>
  <c r="L377"/>
  <c r="L393"/>
  <c r="L409"/>
  <c r="L425"/>
  <c r="L441"/>
  <c r="L457"/>
  <c r="L473"/>
  <c r="L489"/>
  <c r="O236"/>
  <c r="O264"/>
  <c r="O280"/>
  <c r="O296"/>
  <c r="O312"/>
  <c r="O328"/>
  <c r="O344"/>
  <c r="O360"/>
  <c r="O376"/>
  <c r="O392"/>
  <c r="O408"/>
  <c r="O424"/>
  <c r="O440"/>
  <c r="O456"/>
  <c r="O472"/>
  <c r="O488"/>
  <c r="L4"/>
  <c r="O5"/>
  <c r="O21"/>
  <c r="O37"/>
  <c r="O53"/>
  <c r="O69"/>
  <c r="O85"/>
  <c r="O101"/>
  <c r="O117"/>
  <c r="O133"/>
  <c r="O149"/>
  <c r="O165"/>
  <c r="O181"/>
  <c r="O197"/>
  <c r="O213"/>
  <c r="N12"/>
  <c r="Q12" s="1"/>
  <c r="N28"/>
  <c r="Q28" s="1"/>
  <c r="N44"/>
  <c r="Q44" s="1"/>
  <c r="N60"/>
  <c r="Q60" s="1"/>
  <c r="N76"/>
  <c r="Q76" s="1"/>
  <c r="N92"/>
  <c r="Q92" s="1"/>
  <c r="N108"/>
  <c r="Q108" s="1"/>
  <c r="N124"/>
  <c r="Q124" s="1"/>
  <c r="N140"/>
  <c r="Q140" s="1"/>
  <c r="N156"/>
  <c r="Q156" s="1"/>
  <c r="N172"/>
  <c r="Q172" s="1"/>
  <c r="N188"/>
  <c r="Q188" s="1"/>
  <c r="N204"/>
  <c r="Q204" s="1"/>
  <c r="N220"/>
  <c r="Q220" s="1"/>
  <c r="N236"/>
  <c r="Q236" s="1"/>
  <c r="N252"/>
  <c r="M12"/>
  <c r="M28"/>
  <c r="M44"/>
  <c r="M60"/>
  <c r="M76"/>
  <c r="M92"/>
  <c r="M108"/>
  <c r="M124"/>
  <c r="M140"/>
  <c r="M156"/>
  <c r="M172"/>
  <c r="M188"/>
  <c r="M204"/>
  <c r="M220"/>
  <c r="L18"/>
  <c r="L34"/>
  <c r="L50"/>
  <c r="L66"/>
  <c r="L82"/>
  <c r="L98"/>
  <c r="L114"/>
  <c r="L130"/>
  <c r="L146"/>
  <c r="L162"/>
  <c r="L178"/>
  <c r="L194"/>
  <c r="L210"/>
  <c r="L226"/>
  <c r="L242"/>
  <c r="L258"/>
  <c r="M250"/>
  <c r="N271"/>
  <c r="Q271" s="1"/>
  <c r="N287"/>
  <c r="Q287" s="1"/>
  <c r="N303"/>
  <c r="Q303" s="1"/>
  <c r="N319"/>
  <c r="Q319" s="1"/>
  <c r="N335"/>
  <c r="Q335" s="1"/>
  <c r="N351"/>
  <c r="Q351" s="1"/>
  <c r="N367"/>
  <c r="Q367" s="1"/>
  <c r="N383"/>
  <c r="Q383" s="1"/>
  <c r="N399"/>
  <c r="Q399" s="1"/>
  <c r="N415"/>
  <c r="Q415" s="1"/>
  <c r="N431"/>
  <c r="Q431" s="1"/>
  <c r="N447"/>
  <c r="Q447" s="1"/>
  <c r="N463"/>
  <c r="Q463" s="1"/>
  <c r="N479"/>
  <c r="Q479" s="1"/>
  <c r="N495"/>
  <c r="Q495" s="1"/>
  <c r="O249"/>
  <c r="M271"/>
  <c r="M287"/>
  <c r="M303"/>
  <c r="M319"/>
  <c r="M335"/>
  <c r="M351"/>
  <c r="M367"/>
  <c r="M383"/>
  <c r="M399"/>
  <c r="M415"/>
  <c r="M431"/>
  <c r="M447"/>
  <c r="M463"/>
  <c r="M479"/>
  <c r="M495"/>
  <c r="M235"/>
  <c r="L264"/>
  <c r="L280"/>
  <c r="L296"/>
  <c r="L312"/>
  <c r="L328"/>
  <c r="L344"/>
  <c r="L360"/>
  <c r="L376"/>
  <c r="L392"/>
  <c r="L408"/>
  <c r="L424"/>
  <c r="L440"/>
  <c r="L456"/>
  <c r="L472"/>
  <c r="L488"/>
  <c r="O234"/>
  <c r="O263"/>
  <c r="O279"/>
  <c r="O295"/>
  <c r="O311"/>
  <c r="O327"/>
  <c r="O343"/>
  <c r="O359"/>
  <c r="O375"/>
  <c r="O391"/>
  <c r="O407"/>
  <c r="O423"/>
  <c r="O439"/>
  <c r="O455"/>
  <c r="O471"/>
  <c r="O487"/>
  <c r="O503"/>
  <c r="O8"/>
  <c r="O24"/>
  <c r="O40"/>
  <c r="O56"/>
  <c r="O72"/>
  <c r="O88"/>
  <c r="O104"/>
  <c r="O120"/>
  <c r="O136"/>
  <c r="O152"/>
  <c r="O168"/>
  <c r="O184"/>
  <c r="O200"/>
  <c r="O216"/>
  <c r="N15"/>
  <c r="N31"/>
  <c r="N47"/>
  <c r="N63"/>
  <c r="N79"/>
  <c r="N95"/>
  <c r="N111"/>
  <c r="N127"/>
  <c r="N143"/>
  <c r="N159"/>
  <c r="N175"/>
  <c r="N191"/>
  <c r="N207"/>
  <c r="N223"/>
  <c r="N239"/>
  <c r="Q239" s="1"/>
  <c r="N255"/>
  <c r="M15"/>
  <c r="M31"/>
  <c r="M47"/>
  <c r="M63"/>
  <c r="M79"/>
  <c r="M95"/>
  <c r="M111"/>
  <c r="M127"/>
  <c r="M143"/>
  <c r="M159"/>
  <c r="M175"/>
  <c r="M191"/>
  <c r="M207"/>
  <c r="L5"/>
  <c r="L21"/>
  <c r="L37"/>
  <c r="L53"/>
  <c r="L69"/>
  <c r="L85"/>
  <c r="L101"/>
  <c r="L117"/>
  <c r="L133"/>
  <c r="L149"/>
  <c r="L165"/>
  <c r="L181"/>
  <c r="L197"/>
  <c r="L213"/>
  <c r="L229"/>
  <c r="L245"/>
  <c r="M224"/>
  <c r="M256"/>
  <c r="N274"/>
  <c r="Q274" s="1"/>
  <c r="N290"/>
  <c r="Q290" s="1"/>
  <c r="N306"/>
  <c r="Q306" s="1"/>
  <c r="N322"/>
  <c r="Q322" s="1"/>
  <c r="N338"/>
  <c r="Q338" s="1"/>
  <c r="N354"/>
  <c r="Q354" s="1"/>
  <c r="N370"/>
  <c r="Q370" s="1"/>
  <c r="N386"/>
  <c r="Q386" s="1"/>
  <c r="N402"/>
  <c r="Q402" s="1"/>
  <c r="N418"/>
  <c r="Q418" s="1"/>
  <c r="N434"/>
  <c r="Q434" s="1"/>
  <c r="N450"/>
  <c r="Q450" s="1"/>
  <c r="N466"/>
  <c r="Q466" s="1"/>
  <c r="N482"/>
  <c r="Q482" s="1"/>
  <c r="O223"/>
  <c r="O255"/>
  <c r="M274"/>
  <c r="M290"/>
  <c r="M306"/>
  <c r="M322"/>
  <c r="M338"/>
  <c r="M354"/>
  <c r="M370"/>
  <c r="M386"/>
  <c r="M402"/>
  <c r="M418"/>
  <c r="M434"/>
  <c r="M450"/>
  <c r="M466"/>
  <c r="M482"/>
  <c r="M498"/>
  <c r="M241"/>
  <c r="L267"/>
  <c r="L283"/>
  <c r="L299"/>
  <c r="L315"/>
  <c r="L331"/>
  <c r="L347"/>
  <c r="L363"/>
  <c r="L379"/>
  <c r="L395"/>
  <c r="L411"/>
  <c r="L427"/>
  <c r="L443"/>
  <c r="L459"/>
  <c r="L475"/>
  <c r="L491"/>
  <c r="O240"/>
  <c r="O266"/>
  <c r="O282"/>
  <c r="O298"/>
  <c r="O314"/>
  <c r="O330"/>
  <c r="O346"/>
  <c r="O362"/>
  <c r="O378"/>
  <c r="O394"/>
  <c r="O410"/>
  <c r="O426"/>
  <c r="O442"/>
  <c r="O458"/>
  <c r="O474"/>
  <c r="O490"/>
  <c r="N501"/>
  <c r="Q501" s="1"/>
  <c r="O15"/>
  <c r="O31"/>
  <c r="O47"/>
  <c r="O63"/>
  <c r="O79"/>
  <c r="O95"/>
  <c r="O111"/>
  <c r="O127"/>
  <c r="O143"/>
  <c r="O159"/>
  <c r="O175"/>
  <c r="O191"/>
  <c r="O207"/>
  <c r="N6"/>
  <c r="Q6" s="1"/>
  <c r="N22"/>
  <c r="Q22" s="1"/>
  <c r="N38"/>
  <c r="Q38" s="1"/>
  <c r="N54"/>
  <c r="Q54" s="1"/>
  <c r="N70"/>
  <c r="Q70" s="1"/>
  <c r="N86"/>
  <c r="Q86" s="1"/>
  <c r="N102"/>
  <c r="Q102" s="1"/>
  <c r="N118"/>
  <c r="Q118" s="1"/>
  <c r="N134"/>
  <c r="Q134" s="1"/>
  <c r="N150"/>
  <c r="Q150" s="1"/>
  <c r="N166"/>
  <c r="Q166" s="1"/>
  <c r="N182"/>
  <c r="Q182" s="1"/>
  <c r="N198"/>
  <c r="Q198" s="1"/>
  <c r="N214"/>
  <c r="Q214" s="1"/>
  <c r="N230"/>
  <c r="N246"/>
  <c r="M6"/>
  <c r="M22"/>
  <c r="M38"/>
  <c r="M54"/>
  <c r="M70"/>
  <c r="M86"/>
  <c r="M102"/>
  <c r="M118"/>
  <c r="M134"/>
  <c r="M150"/>
  <c r="M166"/>
  <c r="M182"/>
  <c r="M198"/>
  <c r="M214"/>
  <c r="L12"/>
  <c r="L28"/>
  <c r="L44"/>
  <c r="L60"/>
  <c r="L76"/>
  <c r="L92"/>
  <c r="L108"/>
  <c r="L124"/>
  <c r="L140"/>
  <c r="L156"/>
  <c r="L172"/>
  <c r="L188"/>
  <c r="L204"/>
  <c r="L220"/>
  <c r="L236"/>
  <c r="L252"/>
  <c r="M238"/>
  <c r="N265"/>
  <c r="Q265" s="1"/>
  <c r="N281"/>
  <c r="Q281" s="1"/>
  <c r="N297"/>
  <c r="Q297" s="1"/>
  <c r="N313"/>
  <c r="Q313" s="1"/>
  <c r="N329"/>
  <c r="Q329" s="1"/>
  <c r="N345"/>
  <c r="Q345" s="1"/>
  <c r="N361"/>
  <c r="Q361" s="1"/>
  <c r="N377"/>
  <c r="Q377" s="1"/>
  <c r="N393"/>
  <c r="Q393" s="1"/>
  <c r="N409"/>
  <c r="Q409" s="1"/>
  <c r="N425"/>
  <c r="Q425" s="1"/>
  <c r="N441"/>
  <c r="Q441" s="1"/>
  <c r="N457"/>
  <c r="Q457" s="1"/>
  <c r="N473"/>
  <c r="Q473" s="1"/>
  <c r="N489"/>
  <c r="Q489" s="1"/>
  <c r="O237"/>
  <c r="M265"/>
  <c r="M281"/>
  <c r="M297"/>
  <c r="M313"/>
  <c r="M329"/>
  <c r="M345"/>
  <c r="M361"/>
  <c r="M377"/>
  <c r="M393"/>
  <c r="M409"/>
  <c r="M425"/>
  <c r="M441"/>
  <c r="M457"/>
  <c r="M473"/>
  <c r="M489"/>
  <c r="M223"/>
  <c r="M255"/>
  <c r="L274"/>
  <c r="L290"/>
  <c r="L306"/>
  <c r="L322"/>
  <c r="L338"/>
  <c r="L354"/>
  <c r="L370"/>
  <c r="L386"/>
  <c r="L402"/>
  <c r="L418"/>
  <c r="L434"/>
  <c r="L450"/>
  <c r="L466"/>
  <c r="L482"/>
  <c r="O222"/>
  <c r="O254"/>
  <c r="O273"/>
  <c r="O289"/>
  <c r="O305"/>
  <c r="O321"/>
  <c r="O337"/>
  <c r="O353"/>
  <c r="O369"/>
  <c r="O385"/>
  <c r="O401"/>
  <c r="O417"/>
  <c r="O433"/>
  <c r="O449"/>
  <c r="O465"/>
  <c r="O481"/>
  <c r="O497"/>
  <c r="N502"/>
  <c r="Q502" s="1"/>
  <c r="O18"/>
  <c r="O34"/>
  <c r="O50"/>
  <c r="O66"/>
  <c r="O82"/>
  <c r="O98"/>
  <c r="O114"/>
  <c r="O130"/>
  <c r="O146"/>
  <c r="O162"/>
  <c r="O178"/>
  <c r="O194"/>
  <c r="O210"/>
  <c r="N9"/>
  <c r="N25"/>
  <c r="N41"/>
  <c r="N57"/>
  <c r="N73"/>
  <c r="N89"/>
  <c r="N105"/>
  <c r="N121"/>
  <c r="N137"/>
  <c r="N153"/>
  <c r="N169"/>
  <c r="N185"/>
  <c r="N201"/>
  <c r="Q201" s="1"/>
  <c r="N217"/>
  <c r="N233"/>
  <c r="Q233" s="1"/>
  <c r="N249"/>
  <c r="M9"/>
  <c r="M25"/>
  <c r="M41"/>
  <c r="M57"/>
  <c r="M73"/>
  <c r="M89"/>
  <c r="M105"/>
  <c r="M121"/>
  <c r="M137"/>
  <c r="M153"/>
  <c r="M169"/>
  <c r="M185"/>
  <c r="M201"/>
  <c r="M217"/>
  <c r="L15"/>
  <c r="L31"/>
  <c r="L47"/>
  <c r="L63"/>
  <c r="L79"/>
  <c r="L95"/>
  <c r="L111"/>
  <c r="L127"/>
  <c r="L143"/>
  <c r="L159"/>
  <c r="L175"/>
  <c r="L191"/>
  <c r="L207"/>
  <c r="L223"/>
  <c r="L239"/>
  <c r="L255"/>
  <c r="M244"/>
  <c r="N268"/>
  <c r="Q268" s="1"/>
  <c r="N284"/>
  <c r="Q284" s="1"/>
  <c r="N300"/>
  <c r="Q300" s="1"/>
  <c r="N316"/>
  <c r="Q316" s="1"/>
  <c r="N332"/>
  <c r="Q332" s="1"/>
  <c r="N348"/>
  <c r="Q348" s="1"/>
  <c r="N364"/>
  <c r="Q364" s="1"/>
  <c r="N380"/>
  <c r="Q380" s="1"/>
  <c r="N396"/>
  <c r="Q396" s="1"/>
  <c r="N412"/>
  <c r="Q412" s="1"/>
  <c r="N428"/>
  <c r="Q428" s="1"/>
  <c r="N444"/>
  <c r="Q444" s="1"/>
  <c r="N460"/>
  <c r="Q460" s="1"/>
  <c r="N476"/>
  <c r="Q476" s="1"/>
  <c r="N492"/>
  <c r="Q492" s="1"/>
  <c r="O243"/>
  <c r="M268"/>
  <c r="M284"/>
  <c r="M300"/>
  <c r="M316"/>
  <c r="M332"/>
  <c r="M348"/>
  <c r="M364"/>
  <c r="M380"/>
  <c r="M396"/>
  <c r="M412"/>
  <c r="M428"/>
  <c r="M444"/>
  <c r="M460"/>
  <c r="M476"/>
  <c r="M492"/>
  <c r="M229"/>
  <c r="L261"/>
  <c r="L277"/>
  <c r="L293"/>
  <c r="L309"/>
  <c r="L325"/>
  <c r="L341"/>
  <c r="L357"/>
  <c r="L373"/>
  <c r="L389"/>
  <c r="L405"/>
  <c r="L421"/>
  <c r="L437"/>
  <c r="L453"/>
  <c r="L469"/>
  <c r="L485"/>
  <c r="O228"/>
  <c r="O260"/>
  <c r="O276"/>
  <c r="O292"/>
  <c r="O308"/>
  <c r="O324"/>
  <c r="O340"/>
  <c r="O356"/>
  <c r="O372"/>
  <c r="O388"/>
  <c r="O404"/>
  <c r="O420"/>
  <c r="O436"/>
  <c r="O452"/>
  <c r="O468"/>
  <c r="O484"/>
  <c r="L500"/>
  <c r="O17"/>
  <c r="O33"/>
  <c r="O49"/>
  <c r="O65"/>
  <c r="O81"/>
  <c r="O97"/>
  <c r="O113"/>
  <c r="O129"/>
  <c r="O145"/>
  <c r="O161"/>
  <c r="O177"/>
  <c r="O193"/>
  <c r="O209"/>
  <c r="N8"/>
  <c r="N24"/>
  <c r="N40"/>
  <c r="N56"/>
  <c r="Q56" s="1"/>
  <c r="N72"/>
  <c r="N88"/>
  <c r="N104"/>
  <c r="N120"/>
  <c r="N136"/>
  <c r="N152"/>
  <c r="N168"/>
  <c r="N184"/>
  <c r="N200"/>
  <c r="N216"/>
  <c r="N232"/>
  <c r="N248"/>
  <c r="M8"/>
  <c r="M24"/>
  <c r="M40"/>
  <c r="M56"/>
  <c r="M72"/>
  <c r="M88"/>
  <c r="M104"/>
  <c r="M120"/>
  <c r="M136"/>
  <c r="M152"/>
  <c r="M168"/>
  <c r="M184"/>
  <c r="M200"/>
  <c r="M216"/>
  <c r="L14"/>
  <c r="L30"/>
  <c r="L46"/>
  <c r="L62"/>
  <c r="L78"/>
  <c r="L94"/>
  <c r="L110"/>
  <c r="L126"/>
  <c r="L142"/>
  <c r="L158"/>
  <c r="L174"/>
  <c r="L190"/>
  <c r="L206"/>
  <c r="L222"/>
  <c r="L238"/>
  <c r="L254"/>
  <c r="M242"/>
  <c r="N267"/>
  <c r="Q267" s="1"/>
  <c r="N283"/>
  <c r="Q283" s="1"/>
  <c r="N299"/>
  <c r="Q299" s="1"/>
  <c r="N315"/>
  <c r="Q315" s="1"/>
  <c r="N331"/>
  <c r="Q331" s="1"/>
  <c r="N347"/>
  <c r="Q347" s="1"/>
  <c r="N363"/>
  <c r="Q363" s="1"/>
  <c r="N379"/>
  <c r="Q379" s="1"/>
  <c r="N395"/>
  <c r="Q395" s="1"/>
  <c r="N411"/>
  <c r="Q411" s="1"/>
  <c r="N427"/>
  <c r="Q427" s="1"/>
  <c r="N443"/>
  <c r="Q443" s="1"/>
  <c r="N459"/>
  <c r="Q459" s="1"/>
  <c r="N475"/>
  <c r="Q475" s="1"/>
  <c r="N491"/>
  <c r="Q491" s="1"/>
  <c r="O241"/>
  <c r="M267"/>
  <c r="M283"/>
  <c r="M299"/>
  <c r="M315"/>
  <c r="M331"/>
  <c r="M347"/>
  <c r="M363"/>
  <c r="M379"/>
  <c r="M395"/>
  <c r="M411"/>
  <c r="M427"/>
  <c r="M443"/>
  <c r="M459"/>
  <c r="M475"/>
  <c r="M491"/>
  <c r="M227"/>
  <c r="M259"/>
  <c r="L276"/>
  <c r="L292"/>
  <c r="L308"/>
  <c r="L324"/>
  <c r="L340"/>
  <c r="L356"/>
  <c r="L372"/>
  <c r="L388"/>
  <c r="L404"/>
  <c r="L420"/>
  <c r="L436"/>
  <c r="L452"/>
  <c r="L468"/>
  <c r="L484"/>
  <c r="O226"/>
  <c r="O258"/>
  <c r="O275"/>
  <c r="O291"/>
  <c r="O307"/>
  <c r="O323"/>
  <c r="O339"/>
  <c r="O355"/>
  <c r="O371"/>
  <c r="O387"/>
  <c r="O403"/>
  <c r="O419"/>
  <c r="O435"/>
  <c r="O451"/>
  <c r="O467"/>
  <c r="O483"/>
  <c r="O499"/>
  <c r="L498"/>
  <c r="O20"/>
  <c r="O36"/>
  <c r="O52"/>
  <c r="O68"/>
  <c r="O84"/>
  <c r="O100"/>
  <c r="O116"/>
  <c r="O132"/>
  <c r="O148"/>
  <c r="O164"/>
  <c r="O180"/>
  <c r="O196"/>
  <c r="O212"/>
  <c r="N11"/>
  <c r="N27"/>
  <c r="N43"/>
  <c r="N59"/>
  <c r="N75"/>
  <c r="N91"/>
  <c r="N107"/>
  <c r="N123"/>
  <c r="N139"/>
  <c r="N155"/>
  <c r="N171"/>
  <c r="N187"/>
  <c r="N203"/>
  <c r="N219"/>
  <c r="N235"/>
  <c r="Q235" s="1"/>
  <c r="N251"/>
  <c r="M11"/>
  <c r="M27"/>
  <c r="M43"/>
  <c r="M59"/>
  <c r="M75"/>
  <c r="M91"/>
  <c r="M107"/>
  <c r="M123"/>
  <c r="M139"/>
  <c r="M155"/>
  <c r="M171"/>
  <c r="M187"/>
  <c r="M203"/>
  <c r="M219"/>
  <c r="L17"/>
  <c r="L33"/>
  <c r="L49"/>
  <c r="L65"/>
  <c r="L81"/>
  <c r="L97"/>
  <c r="L113"/>
  <c r="L129"/>
  <c r="L145"/>
  <c r="L161"/>
  <c r="L177"/>
  <c r="L193"/>
  <c r="L209"/>
  <c r="L225"/>
  <c r="L241"/>
  <c r="L257"/>
  <c r="M248"/>
  <c r="N270"/>
  <c r="N286"/>
  <c r="Q286" s="1"/>
  <c r="N302"/>
  <c r="Q302" s="1"/>
  <c r="N318"/>
  <c r="Q318" s="1"/>
  <c r="N334"/>
  <c r="Q334" s="1"/>
  <c r="N350"/>
  <c r="Q350" s="1"/>
  <c r="N366"/>
  <c r="Q366" s="1"/>
  <c r="N382"/>
  <c r="Q382" s="1"/>
  <c r="N398"/>
  <c r="Q398" s="1"/>
  <c r="N414"/>
  <c r="Q414" s="1"/>
  <c r="N430"/>
  <c r="Q430" s="1"/>
  <c r="N446"/>
  <c r="Q446" s="1"/>
  <c r="N462"/>
  <c r="Q462" s="1"/>
  <c r="N478"/>
  <c r="Q478" s="1"/>
  <c r="N494"/>
  <c r="Q494" s="1"/>
  <c r="O247"/>
  <c r="M270"/>
  <c r="M286"/>
  <c r="M302"/>
  <c r="M318"/>
  <c r="M334"/>
  <c r="M350"/>
  <c r="M366"/>
  <c r="M382"/>
  <c r="M398"/>
  <c r="M414"/>
  <c r="M430"/>
  <c r="M446"/>
  <c r="M462"/>
  <c r="M478"/>
  <c r="M494"/>
  <c r="M233"/>
  <c r="L263"/>
  <c r="L279"/>
  <c r="L295"/>
  <c r="L311"/>
  <c r="L327"/>
  <c r="L343"/>
  <c r="L359"/>
  <c r="L375"/>
  <c r="L391"/>
  <c r="L407"/>
  <c r="L423"/>
  <c r="L439"/>
  <c r="L455"/>
  <c r="L471"/>
  <c r="L487"/>
  <c r="O232"/>
  <c r="O262"/>
  <c r="O278"/>
  <c r="O294"/>
  <c r="O310"/>
  <c r="O326"/>
  <c r="O342"/>
  <c r="O358"/>
  <c r="O374"/>
  <c r="O390"/>
  <c r="O406"/>
  <c r="O422"/>
  <c r="O438"/>
  <c r="O454"/>
  <c r="O470"/>
  <c r="O486"/>
  <c r="O502"/>
  <c r="M4"/>
  <c r="O11"/>
  <c r="O27"/>
  <c r="O43"/>
  <c r="O59"/>
  <c r="O75"/>
  <c r="O91"/>
  <c r="O107"/>
  <c r="O123"/>
  <c r="O139"/>
  <c r="O155"/>
  <c r="O171"/>
  <c r="O187"/>
  <c r="O203"/>
  <c r="O219"/>
  <c r="N18"/>
  <c r="Q18" s="1"/>
  <c r="N34"/>
  <c r="Q34" s="1"/>
  <c r="N50"/>
  <c r="Q50" s="1"/>
  <c r="N66"/>
  <c r="Q66" s="1"/>
  <c r="N82"/>
  <c r="Q82" s="1"/>
  <c r="N98"/>
  <c r="Q98" s="1"/>
  <c r="N114"/>
  <c r="N130"/>
  <c r="Q130" s="1"/>
  <c r="N146"/>
  <c r="Q146" s="1"/>
  <c r="N162"/>
  <c r="N178"/>
  <c r="Q178" s="1"/>
  <c r="N194"/>
  <c r="Q194" s="1"/>
  <c r="N210"/>
  <c r="Q210" s="1"/>
  <c r="N226"/>
  <c r="N242"/>
  <c r="Q242" s="1"/>
  <c r="N258"/>
  <c r="M18"/>
  <c r="M34"/>
  <c r="M50"/>
  <c r="M66"/>
  <c r="M82"/>
  <c r="M98"/>
  <c r="M114"/>
  <c r="M130"/>
  <c r="M146"/>
  <c r="M162"/>
  <c r="M178"/>
  <c r="M194"/>
  <c r="M210"/>
  <c r="L8"/>
  <c r="L24"/>
  <c r="L40"/>
  <c r="L56"/>
  <c r="L72"/>
  <c r="L88"/>
  <c r="L104"/>
  <c r="L120"/>
  <c r="L136"/>
  <c r="L152"/>
  <c r="L168"/>
  <c r="L184"/>
  <c r="L200"/>
  <c r="L216"/>
  <c r="L232"/>
  <c r="L248"/>
  <c r="M230"/>
  <c r="N261"/>
  <c r="Q261" s="1"/>
  <c r="N277"/>
  <c r="Q277" s="1"/>
  <c r="N293"/>
  <c r="Q293" s="1"/>
  <c r="N309"/>
  <c r="Q309" s="1"/>
  <c r="N325"/>
  <c r="Q325" s="1"/>
  <c r="N341"/>
  <c r="Q341" s="1"/>
  <c r="N357"/>
  <c r="Q357" s="1"/>
  <c r="N373"/>
  <c r="Q373" s="1"/>
  <c r="N389"/>
  <c r="Q389" s="1"/>
  <c r="N405"/>
  <c r="Q405" s="1"/>
  <c r="N421"/>
  <c r="Q421" s="1"/>
  <c r="N437"/>
  <c r="Q437" s="1"/>
  <c r="N453"/>
  <c r="Q453" s="1"/>
  <c r="N469"/>
  <c r="Q469" s="1"/>
  <c r="N485"/>
  <c r="Q485" s="1"/>
  <c r="O229"/>
  <c r="M261"/>
  <c r="M277"/>
  <c r="M293"/>
  <c r="M309"/>
  <c r="M325"/>
  <c r="M341"/>
  <c r="M357"/>
  <c r="M373"/>
  <c r="M389"/>
  <c r="M405"/>
  <c r="M421"/>
  <c r="M437"/>
  <c r="M453"/>
  <c r="M469"/>
  <c r="M485"/>
  <c r="M501"/>
  <c r="M247"/>
  <c r="L270"/>
  <c r="L286"/>
  <c r="L302"/>
  <c r="L318"/>
  <c r="L334"/>
  <c r="L350"/>
  <c r="L366"/>
  <c r="L382"/>
  <c r="L398"/>
  <c r="L414"/>
  <c r="L430"/>
  <c r="L446"/>
  <c r="L462"/>
  <c r="L478"/>
  <c r="L494"/>
  <c r="O246"/>
  <c r="O269"/>
  <c r="O285"/>
  <c r="O301"/>
  <c r="O317"/>
  <c r="O333"/>
  <c r="O349"/>
  <c r="O365"/>
  <c r="O381"/>
  <c r="O397"/>
  <c r="O413"/>
  <c r="O429"/>
  <c r="O445"/>
  <c r="O461"/>
  <c r="O477"/>
  <c r="O493"/>
  <c r="AJ35" i="1"/>
  <c r="AJ20"/>
  <c r="AJ36"/>
  <c r="AJ27"/>
  <c r="AA35"/>
  <c r="AA36"/>
  <c r="X32" a="1"/>
  <c r="X32" s="1"/>
  <c r="Y32" s="1"/>
  <c r="R2"/>
  <c r="E2" s="1"/>
  <c r="E4" s="1"/>
  <c r="J2"/>
  <c r="W1"/>
  <c r="R1"/>
  <c r="F1"/>
  <c r="A1"/>
  <c r="Q121" i="9" l="1"/>
  <c r="Q192"/>
  <c r="Q252"/>
  <c r="Q270"/>
  <c r="Q206"/>
  <c r="Q249"/>
  <c r="Q258"/>
  <c r="Q226"/>
  <c r="Q217"/>
  <c r="Q248"/>
  <c r="Q253"/>
  <c r="Q230"/>
  <c r="Q251"/>
  <c r="Q216"/>
  <c r="Q256"/>
  <c r="Q200"/>
  <c r="Q184"/>
  <c r="Q53"/>
  <c r="Q9"/>
  <c r="Q32"/>
  <c r="Q55"/>
  <c r="Q185"/>
  <c r="Q157"/>
  <c r="Q189"/>
  <c r="Q105"/>
  <c r="Q52"/>
  <c r="Q203"/>
  <c r="Q365"/>
  <c r="Q301"/>
  <c r="Q374"/>
  <c r="Q310"/>
  <c r="Q387"/>
  <c r="Q323"/>
  <c r="Q240"/>
  <c r="Q404"/>
  <c r="Q340"/>
  <c r="Q276"/>
  <c r="Q257"/>
  <c r="Q193"/>
  <c r="Q369"/>
  <c r="Q305"/>
  <c r="Q222"/>
  <c r="Q394"/>
  <c r="Q330"/>
  <c r="Q266"/>
  <c r="Q247"/>
  <c r="Q407"/>
  <c r="Q343"/>
  <c r="Q279"/>
  <c r="Q260"/>
  <c r="Q196"/>
  <c r="Q392"/>
  <c r="Q360"/>
  <c r="Q197"/>
  <c r="Q344"/>
  <c r="Q219"/>
  <c r="Q232"/>
  <c r="Q246"/>
  <c r="Q255"/>
  <c r="Q191"/>
  <c r="Q381"/>
  <c r="Q317"/>
  <c r="Q234"/>
  <c r="Q390"/>
  <c r="Q326"/>
  <c r="Q262"/>
  <c r="Q243"/>
  <c r="Q403"/>
  <c r="Q339"/>
  <c r="Q275"/>
  <c r="Q420"/>
  <c r="Q356"/>
  <c r="Q292"/>
  <c r="Q209"/>
  <c r="Q385"/>
  <c r="Q321"/>
  <c r="Q238"/>
  <c r="Q410"/>
  <c r="Q346"/>
  <c r="Q282"/>
  <c r="Q199"/>
  <c r="Q359"/>
  <c r="Q295"/>
  <c r="Q212"/>
  <c r="Q229"/>
  <c r="Q408"/>
  <c r="Q207"/>
  <c r="Q237"/>
  <c r="Q397"/>
  <c r="Q333"/>
  <c r="Q269"/>
  <c r="Q406"/>
  <c r="Q342"/>
  <c r="Q278"/>
  <c r="Q195"/>
  <c r="Q419"/>
  <c r="Q355"/>
  <c r="Q291"/>
  <c r="Q372"/>
  <c r="Q308"/>
  <c r="Q225"/>
  <c r="Q401"/>
  <c r="Q337"/>
  <c r="Q273"/>
  <c r="Q254"/>
  <c r="Q362"/>
  <c r="Q298"/>
  <c r="Q215"/>
  <c r="Q375"/>
  <c r="Q311"/>
  <c r="Q228"/>
  <c r="Q312"/>
  <c r="Q264"/>
  <c r="Q245"/>
  <c r="Q213"/>
  <c r="Q223"/>
  <c r="Q413"/>
  <c r="Q349"/>
  <c r="Q285"/>
  <c r="Q422"/>
  <c r="Q358"/>
  <c r="Q294"/>
  <c r="Q211"/>
  <c r="Q371"/>
  <c r="Q307"/>
  <c r="Q388"/>
  <c r="Q324"/>
  <c r="Q241"/>
  <c r="Q417"/>
  <c r="Q353"/>
  <c r="Q289"/>
  <c r="Q378"/>
  <c r="Q314"/>
  <c r="Q231"/>
  <c r="Q391"/>
  <c r="Q327"/>
  <c r="Q263"/>
  <c r="Q244"/>
  <c r="Q376"/>
  <c r="Q328"/>
  <c r="Q296"/>
  <c r="Q280"/>
  <c r="Q137"/>
  <c r="Q190"/>
  <c r="Q51"/>
  <c r="Q162"/>
  <c r="Q187"/>
  <c r="Q49"/>
  <c r="Q93"/>
  <c r="Q144"/>
  <c r="Q88"/>
  <c r="Q183"/>
  <c r="Q48"/>
  <c r="Q114"/>
  <c r="Q181"/>
  <c r="Q180"/>
  <c r="Q179"/>
  <c r="Q89"/>
  <c r="Q25"/>
  <c r="Q109"/>
  <c r="Q45"/>
  <c r="Q177"/>
  <c r="Q47"/>
  <c r="Q176"/>
  <c r="Q168"/>
  <c r="Q169"/>
  <c r="Q174"/>
  <c r="Q152"/>
  <c r="Q153"/>
  <c r="Q173"/>
  <c r="Q160"/>
  <c r="Q175"/>
  <c r="Q163"/>
  <c r="Q165"/>
  <c r="Q171"/>
  <c r="Q161"/>
  <c r="Q164"/>
  <c r="Q159"/>
  <c r="Q167"/>
  <c r="Q142"/>
  <c r="Q155"/>
  <c r="Q125"/>
  <c r="Q143"/>
  <c r="Q151"/>
  <c r="Q147"/>
  <c r="Q145"/>
  <c r="Q148"/>
  <c r="Q149"/>
  <c r="Q136"/>
  <c r="Q94"/>
  <c r="Q120"/>
  <c r="Q139"/>
  <c r="Q126"/>
  <c r="Q135"/>
  <c r="Q128"/>
  <c r="Q112"/>
  <c r="Q123"/>
  <c r="Q113"/>
  <c r="Q116"/>
  <c r="Q129"/>
  <c r="Q119"/>
  <c r="Q132"/>
  <c r="Q117"/>
  <c r="Q127"/>
  <c r="Q115"/>
  <c r="Q131"/>
  <c r="Q133"/>
  <c r="Q73"/>
  <c r="Q78"/>
  <c r="Q96"/>
  <c r="Q111"/>
  <c r="Q77"/>
  <c r="Q107"/>
  <c r="Q29"/>
  <c r="Q104"/>
  <c r="Q62"/>
  <c r="Q59"/>
  <c r="Q80"/>
  <c r="Q16"/>
  <c r="Q72"/>
  <c r="Q41"/>
  <c r="Q8"/>
  <c r="Q46"/>
  <c r="Q40"/>
  <c r="Q103"/>
  <c r="Q4"/>
  <c r="Q101"/>
  <c r="Q100"/>
  <c r="Q99"/>
  <c r="Q24"/>
  <c r="Q97"/>
  <c r="Q71"/>
  <c r="Q95"/>
  <c r="Q7"/>
  <c r="Q43"/>
  <c r="Q31"/>
  <c r="Q69"/>
  <c r="Q91"/>
  <c r="Q57"/>
  <c r="Q13"/>
  <c r="Q64"/>
  <c r="Q87"/>
  <c r="Q11"/>
  <c r="Q65"/>
  <c r="Q63"/>
  <c r="Q5"/>
  <c r="Q79"/>
  <c r="Q15"/>
  <c r="Q67"/>
  <c r="Q33"/>
  <c r="Q23"/>
  <c r="Q36"/>
  <c r="Q37"/>
  <c r="Q83"/>
  <c r="Q19"/>
  <c r="Q39"/>
  <c r="Q21"/>
  <c r="Q75"/>
  <c r="Q35"/>
  <c r="Q68"/>
  <c r="Q85"/>
  <c r="Q27"/>
  <c r="Q81"/>
  <c r="Q17"/>
  <c r="Q84"/>
  <c r="Q20"/>
  <c r="E5" i="1"/>
  <c r="X33" a="1"/>
  <c r="X33" s="1"/>
  <c r="Y33" s="1"/>
  <c r="F61"/>
  <c r="F62"/>
  <c r="F59"/>
  <c r="F60"/>
  <c r="O2"/>
  <c r="L2"/>
  <c r="N2"/>
  <c r="D60" s="1"/>
  <c r="M2"/>
  <c r="X34" l="1" a="1"/>
  <c r="X34" s="1"/>
  <c r="Y34" s="1"/>
  <c r="D61"/>
  <c r="D63"/>
  <c r="H14" i="9"/>
  <c r="H88"/>
  <c r="I88" s="1"/>
  <c r="H84"/>
  <c r="H80"/>
  <c r="H76"/>
  <c r="I76" s="1"/>
  <c r="H72"/>
  <c r="I72" s="1"/>
  <c r="H68"/>
  <c r="H64"/>
  <c r="H60"/>
  <c r="H56"/>
  <c r="H52"/>
  <c r="H48"/>
  <c r="H44"/>
  <c r="H40"/>
  <c r="H36"/>
  <c r="H32"/>
  <c r="H28"/>
  <c r="H24"/>
  <c r="H20"/>
  <c r="H16"/>
  <c r="H10"/>
  <c r="I10" s="1"/>
  <c r="H6"/>
  <c r="H12"/>
  <c r="H86"/>
  <c r="H82"/>
  <c r="H78"/>
  <c r="H74"/>
  <c r="H70"/>
  <c r="H66"/>
  <c r="I66" s="1"/>
  <c r="H62"/>
  <c r="I62" s="1"/>
  <c r="AJ31" i="1" s="1"/>
  <c r="H58" i="9"/>
  <c r="I58" s="1"/>
  <c r="H54"/>
  <c r="H50"/>
  <c r="H46"/>
  <c r="H42"/>
  <c r="H38"/>
  <c r="H34"/>
  <c r="H30"/>
  <c r="H26"/>
  <c r="H22"/>
  <c r="H18"/>
  <c r="H8"/>
  <c r="I8" s="1"/>
  <c r="X35" i="1" l="1" a="1"/>
  <c r="X35" s="1"/>
  <c r="Y35" s="1"/>
  <c r="I5" s="1"/>
  <c r="I78" i="9"/>
  <c r="P14" i="18"/>
  <c r="F63" i="1"/>
  <c r="I86" i="9"/>
  <c r="I22"/>
  <c r="I44"/>
  <c r="AJ25" i="1" s="1"/>
  <c r="I30" i="9"/>
  <c r="I40"/>
  <c r="I56"/>
  <c r="I36"/>
  <c r="I64"/>
  <c r="P2" i="1"/>
  <c r="P13" i="18"/>
  <c r="I20" i="9"/>
  <c r="I32"/>
  <c r="P15" i="18"/>
  <c r="P12"/>
  <c r="P11"/>
  <c r="P9"/>
  <c r="I74" i="9"/>
  <c r="P7" i="18"/>
  <c r="I46" i="9"/>
  <c r="P10" i="18"/>
  <c r="I70" i="9"/>
  <c r="P8" i="18"/>
  <c r="I82" i="9"/>
  <c r="I84"/>
  <c r="I80"/>
  <c r="I60"/>
  <c r="I68"/>
  <c r="I42"/>
  <c r="I54"/>
  <c r="I34"/>
  <c r="I50"/>
  <c r="I52"/>
  <c r="AJ21" i="1" s="1"/>
  <c r="I48" i="9"/>
  <c r="AJ28" i="1" s="1"/>
  <c r="I38" i="9"/>
  <c r="I28"/>
  <c r="P16" i="18"/>
  <c r="I26" i="9"/>
  <c r="AJ18" i="1" s="1"/>
  <c r="I24" i="9"/>
  <c r="I12"/>
  <c r="I14"/>
  <c r="I18"/>
  <c r="I16"/>
  <c r="I6"/>
  <c r="AJ29" i="1" s="1"/>
  <c r="AJ10" l="1"/>
  <c r="AJ24"/>
  <c r="AJ30"/>
  <c r="AJ17"/>
  <c r="AJ26"/>
  <c r="AJ34"/>
  <c r="AJ33"/>
  <c r="AJ32"/>
  <c r="AJ23"/>
  <c r="AJ11"/>
  <c r="AJ13"/>
  <c r="AJ19"/>
  <c r="AJ15"/>
  <c r="AJ14"/>
  <c r="AJ7"/>
  <c r="AJ22"/>
  <c r="AJ12"/>
  <c r="AJ9"/>
  <c r="AJ16"/>
  <c r="F64"/>
  <c r="K9" i="18"/>
  <c r="K12"/>
  <c r="I9" i="9"/>
  <c r="AJ8" i="1" s="1"/>
  <c r="K13" i="18" l="1"/>
  <c r="K16"/>
  <c r="K11"/>
  <c r="K10"/>
  <c r="K14"/>
  <c r="K7"/>
  <c r="K8"/>
  <c r="K15"/>
  <c r="K2" i="1"/>
  <c r="D59" s="1"/>
</calcChain>
</file>

<file path=xl/sharedStrings.xml><?xml version="1.0" encoding="utf-8"?>
<sst xmlns="http://schemas.openxmlformats.org/spreadsheetml/2006/main" count="868" uniqueCount="424">
  <si>
    <t>Désignation</t>
  </si>
  <si>
    <t>Unite</t>
  </si>
  <si>
    <t>Prix</t>
  </si>
  <si>
    <t>Montant</t>
  </si>
  <si>
    <t>HAY SINAII</t>
  </si>
  <si>
    <t>D HAMM</t>
  </si>
  <si>
    <t>REFERENCE</t>
  </si>
  <si>
    <t>DESIGNATION</t>
  </si>
  <si>
    <t>PRIX</t>
  </si>
  <si>
    <t xml:space="preserve">UNITE </t>
  </si>
  <si>
    <t>Dépôt</t>
  </si>
  <si>
    <t>Quantité</t>
  </si>
  <si>
    <t>Date</t>
  </si>
  <si>
    <t>DEPOTS</t>
  </si>
  <si>
    <t>Référence</t>
  </si>
  <si>
    <t>Mode</t>
  </si>
  <si>
    <t>Bnq</t>
  </si>
  <si>
    <t>N° Cheq</t>
  </si>
  <si>
    <t>tireur</t>
  </si>
  <si>
    <t>Remise</t>
  </si>
  <si>
    <t>ESPECES</t>
  </si>
  <si>
    <t>Unit</t>
  </si>
  <si>
    <t>MODE / REGLM</t>
  </si>
  <si>
    <t>CHEQUE</t>
  </si>
  <si>
    <t>EFFET</t>
  </si>
  <si>
    <t>AVOIR</t>
  </si>
  <si>
    <t>VIRMENT</t>
  </si>
  <si>
    <t>N° TEL</t>
  </si>
  <si>
    <t>Designation</t>
  </si>
  <si>
    <t>Paye/Non</t>
  </si>
  <si>
    <t>Mouvement</t>
  </si>
  <si>
    <t>Reference</t>
  </si>
  <si>
    <t xml:space="preserve">Stock </t>
  </si>
  <si>
    <t>Nom  Clients</t>
  </si>
  <si>
    <t>Solde</t>
  </si>
  <si>
    <t xml:space="preserve">Total Bons </t>
  </si>
  <si>
    <t>Total Versement</t>
  </si>
  <si>
    <t>SOLDE FINAL</t>
  </si>
  <si>
    <t>MONTANT GLB</t>
  </si>
  <si>
    <t>Clients</t>
  </si>
  <si>
    <t>Depot1</t>
  </si>
  <si>
    <t>Depot2</t>
  </si>
  <si>
    <t>Quantite 1</t>
  </si>
  <si>
    <t>Quantité2</t>
  </si>
  <si>
    <t>ENTREE</t>
  </si>
  <si>
    <t>TRANSFERT</t>
  </si>
  <si>
    <t>Depot 1</t>
  </si>
  <si>
    <t>Quantité 2</t>
  </si>
  <si>
    <t>Depot 2</t>
  </si>
  <si>
    <t>STOCK</t>
  </si>
  <si>
    <t>Quantite1</t>
  </si>
  <si>
    <t>MOUVEMENTS</t>
  </si>
  <si>
    <t>Ligne</t>
  </si>
  <si>
    <t>Nom Client</t>
  </si>
  <si>
    <t>Total général</t>
  </si>
  <si>
    <t>Valeurs</t>
  </si>
  <si>
    <t xml:space="preserve"> </t>
  </si>
  <si>
    <t>ABDELHADI FES</t>
  </si>
  <si>
    <t>MAGASIN</t>
  </si>
  <si>
    <t>Encaisst</t>
  </si>
  <si>
    <t xml:space="preserve">           MOUVEMENTS DE STOCKS</t>
  </si>
  <si>
    <t>REGULARISATION</t>
  </si>
  <si>
    <t>DAT/ENCAIS</t>
  </si>
  <si>
    <t xml:space="preserve">ABDELLAH OUARZAZATE </t>
  </si>
  <si>
    <t>Fournisseur</t>
  </si>
  <si>
    <t xml:space="preserve">        ENCAISSEMENTS</t>
  </si>
  <si>
    <t>FOURNISSR</t>
  </si>
  <si>
    <t>N°Bon /FRN</t>
  </si>
  <si>
    <t>Echéance</t>
  </si>
  <si>
    <t>N° Bon Livr</t>
  </si>
  <si>
    <t>1</t>
  </si>
  <si>
    <t>N° Bon Comd</t>
  </si>
  <si>
    <t>Bon Livr</t>
  </si>
  <si>
    <t>ABDELKRIM KISSARIYA</t>
  </si>
  <si>
    <t>ABDELGHNI Marrakech</t>
  </si>
  <si>
    <t xml:space="preserve">  Référence</t>
  </si>
  <si>
    <t>S de Encaisst</t>
  </si>
  <si>
    <t>ENCAISSEMENT</t>
  </si>
  <si>
    <t>Date bon</t>
  </si>
  <si>
    <t>COMMANTAIRE</t>
  </si>
  <si>
    <t>N° Bon Avoir</t>
  </si>
  <si>
    <t>M AGASIN</t>
  </si>
  <si>
    <t>N° Bon Cmd</t>
  </si>
  <si>
    <t>ENVOIE</t>
  </si>
  <si>
    <t>N° Carts</t>
  </si>
  <si>
    <t>VIDE2</t>
  </si>
  <si>
    <t>VIDE3</t>
  </si>
  <si>
    <t>G ALLAL</t>
  </si>
  <si>
    <t>/Avoir</t>
  </si>
  <si>
    <t>2</t>
  </si>
  <si>
    <t xml:space="preserve">REMISE </t>
  </si>
  <si>
    <t>f</t>
  </si>
  <si>
    <t xml:space="preserve">          Expediteur</t>
  </si>
  <si>
    <t>GOOD   BUSINESS</t>
  </si>
  <si>
    <t>315:  BD MED VI  CASA</t>
  </si>
  <si>
    <t xml:space="preserve"> 05-22-45-01-09 FAX 29</t>
  </si>
  <si>
    <t/>
  </si>
  <si>
    <t>VIDE1</t>
  </si>
  <si>
    <t>Carton</t>
  </si>
  <si>
    <t>ABDELMALEK FES</t>
  </si>
  <si>
    <t>BRAHIM OUTASNOUNT</t>
  </si>
  <si>
    <t>SOBHI</t>
  </si>
  <si>
    <t>HIYANI TANGER</t>
  </si>
  <si>
    <t>PSP TELEJEUX</t>
  </si>
  <si>
    <t>ADIL BENNIS</t>
  </si>
  <si>
    <t>J 74077</t>
  </si>
  <si>
    <t>TABLEAU GUITAR</t>
  </si>
  <si>
    <t>BRICHA</t>
  </si>
  <si>
    <t>RACHID ESSALAME</t>
  </si>
  <si>
    <t>HICHAM BELLATI</t>
  </si>
  <si>
    <t>DIVERS</t>
  </si>
  <si>
    <t>BELHAMID ABDERRAHIM</t>
  </si>
  <si>
    <t>SADDIK 95</t>
  </si>
  <si>
    <t>KHALID SALE</t>
  </si>
  <si>
    <t>A 8065</t>
  </si>
  <si>
    <t>CUISINE PM</t>
  </si>
  <si>
    <t>BILAL</t>
  </si>
  <si>
    <t>SADDIK 88</t>
  </si>
  <si>
    <t>VOITURE POLICE</t>
  </si>
  <si>
    <t>J 4597</t>
  </si>
  <si>
    <t>TRACTEUR MOYEN</t>
  </si>
  <si>
    <t>LOIC</t>
  </si>
  <si>
    <t>BOUBKER</t>
  </si>
  <si>
    <t>BELHAMID MOSTAPHA</t>
  </si>
  <si>
    <t>SOUFIANI</t>
  </si>
  <si>
    <t>MLY MAHDI MRKCH</t>
  </si>
  <si>
    <t>OUISSA</t>
  </si>
  <si>
    <t>SAAD BENYAHIA</t>
  </si>
  <si>
    <t>Abderrahman El Warki</t>
  </si>
  <si>
    <t>HASSANE NADOR</t>
  </si>
  <si>
    <t>B 4364</t>
  </si>
  <si>
    <t>CUISINE BRONSE</t>
  </si>
  <si>
    <t xml:space="preserve">SAID BOUSETTA </t>
  </si>
  <si>
    <t>KHALID Borj Yacout</t>
  </si>
  <si>
    <t>BAROUDI AHMED</t>
  </si>
  <si>
    <t>DHIKLI SAID MARRAKECH</t>
  </si>
  <si>
    <t>HASSANE/BOUBKER</t>
  </si>
  <si>
    <t>B 9591</t>
  </si>
  <si>
    <t>LAARBI OUFKIR</t>
  </si>
  <si>
    <t>KHALID BEN SIID</t>
  </si>
  <si>
    <t>ADIL ERRACHDI</t>
  </si>
  <si>
    <t>AMMARI HASSANE</t>
  </si>
  <si>
    <t>OMAR OUARZAZAT</t>
  </si>
  <si>
    <t>IDRISSI LAHSSEN</t>
  </si>
  <si>
    <t>BELIID G ALLAL</t>
  </si>
  <si>
    <t>OMAR BERKANE</t>
  </si>
  <si>
    <t>OMAR MEKDAME</t>
  </si>
  <si>
    <t>MESBAHI ADNANE</t>
  </si>
  <si>
    <t>HOUSSINE OURAMI</t>
  </si>
  <si>
    <t>NOUREDDINE K HASSAN</t>
  </si>
  <si>
    <t>HMED G ALLAL</t>
  </si>
  <si>
    <t>BENISSA OUARZAZATE</t>
  </si>
  <si>
    <t>AHMADI ABDELALI</t>
  </si>
  <si>
    <t>SAAD  BNJELN MEKNES</t>
  </si>
  <si>
    <t>ABDERRAHMAN G ALLAL</t>
  </si>
  <si>
    <t>MARRAKCHI</t>
  </si>
  <si>
    <t>BILLES</t>
  </si>
  <si>
    <t>CT 15566 A</t>
  </si>
  <si>
    <t>J 323622</t>
  </si>
  <si>
    <t xml:space="preserve">PORCELAINE </t>
  </si>
  <si>
    <t>ABDERRAHIM S Bennour</t>
  </si>
  <si>
    <t>ADIL RBATI</t>
  </si>
  <si>
    <t>AGROUCH L HOUSSINE</t>
  </si>
  <si>
    <t>AHMED CHAWIYA</t>
  </si>
  <si>
    <t>ALAMI RABAT</t>
  </si>
  <si>
    <t>ALI BELHADJ</t>
  </si>
  <si>
    <t>AMALIYA BOUCHAIB</t>
  </si>
  <si>
    <t>AMALOU N°6</t>
  </si>
  <si>
    <t>ATMAN KSSAR</t>
  </si>
  <si>
    <t>AYYACHI</t>
  </si>
  <si>
    <t>BARAKATE MED</t>
  </si>
  <si>
    <t>BARIRI ASFI</t>
  </si>
  <si>
    <t>BEN CHIKH</t>
  </si>
  <si>
    <t>BEN MOUSSA</t>
  </si>
  <si>
    <t>BENTAHER FES</t>
  </si>
  <si>
    <t>BHIH MED ADAME</t>
  </si>
  <si>
    <t>BOUCHRA LAZREK</t>
  </si>
  <si>
    <t>BOUIDRA</t>
  </si>
  <si>
    <t>BOUNDA NADOR</t>
  </si>
  <si>
    <t>BOURIALE BENGURIR</t>
  </si>
  <si>
    <t>BOURKADI FES</t>
  </si>
  <si>
    <t>BOUSETTA KENITRA</t>
  </si>
  <si>
    <t xml:space="preserve">BOUZEYANE </t>
  </si>
  <si>
    <t>BRAHIM N° 65 INZG</t>
  </si>
  <si>
    <t>BRAHIM OURAMI</t>
  </si>
  <si>
    <t>DAOUD KENITRA</t>
  </si>
  <si>
    <t>DLYMI JDIDA</t>
  </si>
  <si>
    <t>DLYMI LAAYOUN</t>
  </si>
  <si>
    <t>DRISS</t>
  </si>
  <si>
    <t>DRISS LAZREK</t>
  </si>
  <si>
    <t>EL ARABI</t>
  </si>
  <si>
    <t>EL BACHIR RABAT</t>
  </si>
  <si>
    <t>EL FAKIH SALE</t>
  </si>
  <si>
    <t>EL WALI YOUNESS ASILA</t>
  </si>
  <si>
    <t>FATIHA</t>
  </si>
  <si>
    <t>FOUAD LAZREK</t>
  </si>
  <si>
    <t>GHANA AHMED</t>
  </si>
  <si>
    <t>GHANA RACHID</t>
  </si>
  <si>
    <t xml:space="preserve">GHAZALI OMAR </t>
  </si>
  <si>
    <t>HAJWI</t>
  </si>
  <si>
    <t>HALAWA</t>
  </si>
  <si>
    <t>HAMID ouald bouazza</t>
  </si>
  <si>
    <t>HANAFI</t>
  </si>
  <si>
    <t>HARRANE IMINTANOUTE</t>
  </si>
  <si>
    <t>HASSANE N°17</t>
  </si>
  <si>
    <t>HASSANE RIFI</t>
  </si>
  <si>
    <t xml:space="preserve">HASSANE TANGER </t>
  </si>
  <si>
    <t>HICHAM IBOURK</t>
  </si>
  <si>
    <t>HICHAM SALE</t>
  </si>
  <si>
    <t>HMED ASSFI</t>
  </si>
  <si>
    <t>HMED BEN JDIA</t>
  </si>
  <si>
    <t>HMED MOUISSI</t>
  </si>
  <si>
    <t>HMED N° 95</t>
  </si>
  <si>
    <t>JAWAD RABAT</t>
  </si>
  <si>
    <t>KABBOUR NASSER</t>
  </si>
  <si>
    <t>KACEM TETOUANE</t>
  </si>
  <si>
    <t>KAMAL SOULAIMI</t>
  </si>
  <si>
    <t>KARIM TANGER</t>
  </si>
  <si>
    <t>KHALID ERRACHIDIYA</t>
  </si>
  <si>
    <t xml:space="preserve">LAALAMI RABAT </t>
  </si>
  <si>
    <t>LAARBI SD BENNOUR</t>
  </si>
  <si>
    <t>LEILA BHIH</t>
  </si>
  <si>
    <t>MABROUKI OUJDA</t>
  </si>
  <si>
    <t>MAHFOUD JDIDA</t>
  </si>
  <si>
    <t>MAHFOUD KENITRA</t>
  </si>
  <si>
    <t>MAHRACH HMED</t>
  </si>
  <si>
    <t>MED LAZRAK FES</t>
  </si>
  <si>
    <t>MESBAHI OMAR</t>
  </si>
  <si>
    <t>MHAYH</t>
  </si>
  <si>
    <t>MOHAMED 86/2</t>
  </si>
  <si>
    <t>MOSTAPHA</t>
  </si>
  <si>
    <t xml:space="preserve">MOSTAPHA KALAA </t>
  </si>
  <si>
    <t>MOSTAPHA ZMAMRA</t>
  </si>
  <si>
    <t>MOUNIR kiss/hassan</t>
  </si>
  <si>
    <t>NAJIB ESSALAM</t>
  </si>
  <si>
    <t xml:space="preserve">NASSER ABDERRAHIM </t>
  </si>
  <si>
    <t>NASSER KABBOUR</t>
  </si>
  <si>
    <t>NOUREDDINE LGHARB</t>
  </si>
  <si>
    <t>OUBLAL OUJDA</t>
  </si>
  <si>
    <t>OULD HADJ MILOUD</t>
  </si>
  <si>
    <t>OULD MILOUDA</t>
  </si>
  <si>
    <t>RACHID TANGER</t>
  </si>
  <si>
    <t>RACHID TETOUAN</t>
  </si>
  <si>
    <t>RAHHAOUI OUJDA</t>
  </si>
  <si>
    <t>RBATI</t>
  </si>
  <si>
    <t>REDOUANE SALE</t>
  </si>
  <si>
    <t>SABIR AHMED</t>
  </si>
  <si>
    <t>SAID SOCOMA</t>
  </si>
  <si>
    <t>SAIDI SIDI KACEM</t>
  </si>
  <si>
    <t>SALEH G ALLAL</t>
  </si>
  <si>
    <t>SAMIR CASA</t>
  </si>
  <si>
    <t>SETTATI</t>
  </si>
  <si>
    <t>TANANE</t>
  </si>
  <si>
    <t>TRANSFER</t>
  </si>
  <si>
    <t>WAHID JAMAA</t>
  </si>
  <si>
    <t>YAACOUBI KSSAR</t>
  </si>
  <si>
    <t>YOUNESS CASA</t>
  </si>
  <si>
    <t>YOUSSEF G ALLAL</t>
  </si>
  <si>
    <t>YOUSSEF LAZRAK</t>
  </si>
  <si>
    <t>ZAKI  CASA</t>
  </si>
  <si>
    <t>ZAKI 100</t>
  </si>
  <si>
    <t>ZITOUNI</t>
  </si>
  <si>
    <t>06 43 48 49 79</t>
  </si>
  <si>
    <t>06 71 08 86 64</t>
  </si>
  <si>
    <t>TESTE</t>
  </si>
  <si>
    <t>VIDE 1</t>
  </si>
  <si>
    <t>STOCKS</t>
  </si>
  <si>
    <t>ABDERRAHIM Bni mellal</t>
  </si>
  <si>
    <t xml:space="preserve">06 61 71 52 34 </t>
  </si>
  <si>
    <t>ZAKI 68 INZEGANE</t>
  </si>
  <si>
    <t>EL YAZGHI LAHRIZI</t>
  </si>
  <si>
    <t>06 61 28 99 41</t>
  </si>
  <si>
    <t>J 22479</t>
  </si>
  <si>
    <t>PISTOLET BULLES</t>
  </si>
  <si>
    <t>LAAOUNI CASA</t>
  </si>
  <si>
    <t>06 10 21 18 71</t>
  </si>
  <si>
    <t xml:space="preserve">                      Visa Client</t>
  </si>
  <si>
    <t xml:space="preserve">  D</t>
  </si>
  <si>
    <t>AMINE RAYSSI</t>
  </si>
  <si>
    <t>06 78 91 12 88</t>
  </si>
  <si>
    <t>NB CRT</t>
  </si>
  <si>
    <t>MONTANT</t>
  </si>
  <si>
    <t>06 13 30 40 36</t>
  </si>
  <si>
    <t>liste bon liv</t>
  </si>
  <si>
    <t>REMISE</t>
  </si>
  <si>
    <t>BOUAZZA KHNIFRA</t>
  </si>
  <si>
    <t>06 90 56 48 07</t>
  </si>
  <si>
    <t>R.S IMPORT/ EXPORT</t>
  </si>
  <si>
    <t>E 6772</t>
  </si>
  <si>
    <t>TABLEAU MAQUILLAGE</t>
  </si>
  <si>
    <t>A 5257</t>
  </si>
  <si>
    <t>TABLEAU 12 VOITURE</t>
  </si>
  <si>
    <t>BOUCHTAOUI NADOR</t>
  </si>
  <si>
    <t>06 99 04 73 40</t>
  </si>
  <si>
    <t>E 4119</t>
  </si>
  <si>
    <t>SPIDER BAT SUPER/MAN</t>
  </si>
  <si>
    <t>E 1209</t>
  </si>
  <si>
    <t>SUPER GUN pistolet</t>
  </si>
  <si>
    <t>TABLEAU Maquillage PM</t>
  </si>
  <si>
    <t>MAHJOUB CASA</t>
  </si>
  <si>
    <t>06 64 10 25 56</t>
  </si>
  <si>
    <t>MOSTAPHA MAAKOUL</t>
  </si>
  <si>
    <t>06 34 95 17 92</t>
  </si>
  <si>
    <t>TAMLI TANGER</t>
  </si>
  <si>
    <t>06 33 27 21 02</t>
  </si>
  <si>
    <t>06 78 98 73 64</t>
  </si>
  <si>
    <t>RACHID LAZRAK</t>
  </si>
  <si>
    <t>06 49 96 40 45</t>
  </si>
  <si>
    <t>06 65 91 79 97</t>
  </si>
  <si>
    <t xml:space="preserve">06 73 71 08 88 </t>
  </si>
  <si>
    <t>06 67 19 72 85</t>
  </si>
  <si>
    <t>Bouchaib Kissariya saida</t>
  </si>
  <si>
    <t>06 78 41 47 93</t>
  </si>
  <si>
    <t xml:space="preserve">06 58 95 80 33 </t>
  </si>
  <si>
    <t>KAHLID  Ben Mahdi</t>
  </si>
  <si>
    <t>S de Montant</t>
  </si>
  <si>
    <t>S de Remise</t>
  </si>
  <si>
    <t>S de SOLDE</t>
  </si>
  <si>
    <t>VIDE</t>
  </si>
  <si>
    <t>AA</t>
  </si>
  <si>
    <t xml:space="preserve">           Date</t>
  </si>
  <si>
    <t>Nom de clients</t>
  </si>
  <si>
    <t>RACHID CASA</t>
  </si>
  <si>
    <t>06 70 22 17 49</t>
  </si>
  <si>
    <t xml:space="preserve">N°BON </t>
  </si>
  <si>
    <t>IMPORT</t>
  </si>
  <si>
    <t>HEJJAJI Abdelwahed</t>
  </si>
  <si>
    <t>c</t>
  </si>
  <si>
    <t>PISTOLET ASWAT</t>
  </si>
  <si>
    <t>Gold Wing Club Maroc</t>
  </si>
  <si>
    <t>Abdelwahed Hejjaji</t>
  </si>
  <si>
    <t>06 67 96 69 42</t>
  </si>
  <si>
    <t>AHMED MOUISSI</t>
  </si>
  <si>
    <t>06 27 13 54 53</t>
  </si>
  <si>
    <t>HASSANE MARTIL</t>
  </si>
  <si>
    <t>06 42 26 51 67</t>
  </si>
  <si>
    <t>J 41865</t>
  </si>
  <si>
    <t>J 44961</t>
  </si>
  <si>
    <t>J 34763</t>
  </si>
  <si>
    <t>VOITURE VOLKSWAGEN</t>
  </si>
  <si>
    <t>ZEROUAL 15 RAMADAN</t>
  </si>
  <si>
    <t>06 61 85 39 59</t>
  </si>
  <si>
    <t>J 51418</t>
  </si>
  <si>
    <t>PIANO NOIRE</t>
  </si>
  <si>
    <t>J 93019</t>
  </si>
  <si>
    <t>TABLEAU MASK BLEU</t>
  </si>
  <si>
    <t>TABLEAU 4 VOITURES</t>
  </si>
  <si>
    <t>D 5402</t>
  </si>
  <si>
    <t>E 7767</t>
  </si>
  <si>
    <t>H 2907</t>
  </si>
  <si>
    <t>J 1189 BB</t>
  </si>
  <si>
    <t>POUPE ZEWAYA GM</t>
  </si>
  <si>
    <t>TABLEAU 2 PISTOLETS</t>
  </si>
  <si>
    <t>BOUDRARE BRAHIM</t>
  </si>
  <si>
    <t>HOUARI</t>
  </si>
  <si>
    <t>06 26 25 93 26</t>
  </si>
  <si>
    <t>06 68 35 52 42</t>
  </si>
  <si>
    <t>OUTHMANE KSSAR</t>
  </si>
  <si>
    <t>06 59 21 29 71</t>
  </si>
  <si>
    <t>Abderrahman  N21</t>
  </si>
  <si>
    <t>06 73 32 01 43</t>
  </si>
  <si>
    <t>SMAIL AATOU Tanger</t>
  </si>
  <si>
    <t>OMAR CASA</t>
  </si>
  <si>
    <t>06 67 20 56 31</t>
  </si>
  <si>
    <t>KHADIRI Aziz Marrakech</t>
  </si>
  <si>
    <t xml:space="preserve">06 70 44 45 88 </t>
  </si>
  <si>
    <t>Solde 2016</t>
  </si>
  <si>
    <t>01/01COM</t>
  </si>
  <si>
    <t>Non Paye</t>
  </si>
  <si>
    <t>01+02/01COM</t>
  </si>
  <si>
    <t>02/01COM</t>
  </si>
  <si>
    <t>02+03/01COM</t>
  </si>
  <si>
    <t>03/01COM</t>
  </si>
  <si>
    <t>001/2017</t>
  </si>
  <si>
    <t>002/2017</t>
  </si>
  <si>
    <t>003/2017</t>
  </si>
  <si>
    <t>004/2017</t>
  </si>
  <si>
    <t>005/2017</t>
  </si>
  <si>
    <t>006/2017</t>
  </si>
  <si>
    <t>007/2017</t>
  </si>
  <si>
    <t>008/2017</t>
  </si>
  <si>
    <t>009/2017</t>
  </si>
  <si>
    <t>010/2017</t>
  </si>
  <si>
    <t>Paye</t>
  </si>
  <si>
    <t>011/2017</t>
  </si>
  <si>
    <t>04/01COM</t>
  </si>
  <si>
    <t>012/2017</t>
  </si>
  <si>
    <t>5/01COM</t>
  </si>
  <si>
    <t>05/01COM</t>
  </si>
  <si>
    <t>AVANCE</t>
  </si>
  <si>
    <t>11/01COM</t>
  </si>
  <si>
    <t>12/01COM</t>
  </si>
  <si>
    <t>Roche Noire</t>
  </si>
  <si>
    <t>Roche NR</t>
  </si>
  <si>
    <t>PHOTO</t>
  </si>
  <si>
    <t>/2017</t>
  </si>
  <si>
    <t>13/2017</t>
  </si>
  <si>
    <t>14/2017</t>
  </si>
  <si>
    <t>15/2017</t>
  </si>
  <si>
    <t>16/2017</t>
  </si>
  <si>
    <t>17/2017</t>
  </si>
  <si>
    <t>18/2017</t>
  </si>
  <si>
    <t>39/2017</t>
  </si>
  <si>
    <t>44/2017</t>
  </si>
  <si>
    <t>DATE</t>
  </si>
  <si>
    <t xml:space="preserve">GOOD BUSINESS / SIC ASMAA       </t>
  </si>
  <si>
    <t>Borj Al Yacout Avenue Lalla Yacout Immeuble © 3éme étage Bureau N° 8 Casablanca   Télé 05.22.45.01.09  Fax 05.22.45.01.29</t>
  </si>
  <si>
    <t>76/2017</t>
  </si>
  <si>
    <t>ROKH ESSALAM</t>
  </si>
  <si>
    <t>28/01COM</t>
  </si>
  <si>
    <t>83/2017</t>
  </si>
  <si>
    <t>ABDELLAH SALE</t>
  </si>
  <si>
    <t xml:space="preserve">                                                                                                                                        </t>
  </si>
  <si>
    <t>102/2017</t>
  </si>
  <si>
    <t>(vide)</t>
  </si>
  <si>
    <t>COMMANDE</t>
  </si>
  <si>
    <t>COMMANDE1</t>
  </si>
  <si>
    <t>COMMANDE2</t>
  </si>
  <si>
    <t>COMMANDE3</t>
  </si>
  <si>
    <t>COMMANDE4</t>
  </si>
  <si>
    <t>COMMANDE5</t>
  </si>
  <si>
    <t xml:space="preserve">N° Bon </t>
  </si>
  <si>
    <t xml:space="preserve">UNE fois je click sur enregister les lignes 8, 10 et 13 de la feuille " commande" doivent etre rectifies </t>
  </si>
  <si>
    <t>BELHAMID ABDERAHIM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</si>
</sst>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[$-40C]d\-mmm;@"/>
    <numFmt numFmtId="167" formatCode="dd/mm/yy;@"/>
    <numFmt numFmtId="168" formatCode="d/m/yy;@"/>
    <numFmt numFmtId="169" formatCode="00000"/>
  </numFmts>
  <fonts count="1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002060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8"/>
      <color theme="3" tint="-0.249977111117893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6"/>
      <color theme="3" tint="-0.249977111117893"/>
      <name val="Algerian"/>
      <family val="5"/>
    </font>
    <font>
      <i/>
      <sz val="12"/>
      <color rgb="FF000080"/>
      <name val="Cambria"/>
      <family val="1"/>
    </font>
    <font>
      <sz val="10"/>
      <color theme="4" tint="-0.499984740745262"/>
      <name val="Calibri"/>
      <family val="2"/>
      <scheme val="minor"/>
    </font>
    <font>
      <sz val="9"/>
      <color rgb="FF002060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2"/>
      <color theme="0" tint="-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0"/>
      <color theme="3" tint="-0.249977111117893"/>
      <name val="Calibri"/>
      <family val="2"/>
      <scheme val="minor"/>
    </font>
    <font>
      <sz val="9"/>
      <color rgb="FFFF0000"/>
      <name val="Cambria"/>
      <family val="1"/>
      <scheme val="major"/>
    </font>
    <font>
      <sz val="10"/>
      <color theme="3" tint="-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3" tint="-0.499984740745262"/>
      <name val="Calibri"/>
      <family val="2"/>
      <scheme val="minor"/>
    </font>
    <font>
      <b/>
      <i/>
      <u/>
      <sz val="11"/>
      <color rgb="FF000080"/>
      <name val="Cambria"/>
      <family val="1"/>
    </font>
    <font>
      <sz val="12"/>
      <color theme="3" tint="-0.499984740745262"/>
      <name val="Algerian"/>
      <family val="5"/>
    </font>
    <font>
      <sz val="14"/>
      <color theme="3" tint="-0.499984740745262"/>
      <name val="Algerian"/>
      <family val="5"/>
    </font>
    <font>
      <sz val="8"/>
      <color rgb="FFFF0000"/>
      <name val="Calibri"/>
      <family val="2"/>
      <scheme val="minor"/>
    </font>
    <font>
      <sz val="5"/>
      <color theme="1"/>
      <name val="Cambria"/>
      <family val="1"/>
      <scheme val="major"/>
    </font>
    <font>
      <i/>
      <sz val="10"/>
      <color theme="3" tint="-0.249977111117893"/>
      <name val="Algerian"/>
      <family val="5"/>
    </font>
    <font>
      <sz val="10"/>
      <color rgb="FFFFFF00"/>
      <name val="Calibri"/>
      <family val="2"/>
      <scheme val="minor"/>
    </font>
    <font>
      <i/>
      <sz val="10"/>
      <color theme="7" tint="-0.499984740745262"/>
      <name val="Calibri"/>
      <family val="2"/>
      <scheme val="minor"/>
    </font>
    <font>
      <sz val="5"/>
      <color theme="1" tint="0.34998626667073579"/>
      <name val="Calibri"/>
      <family val="2"/>
      <scheme val="minor"/>
    </font>
    <font>
      <sz val="5"/>
      <color theme="0"/>
      <name val="Calibri"/>
      <family val="2"/>
      <scheme val="minor"/>
    </font>
    <font>
      <sz val="1"/>
      <color theme="0" tint="-4.9989318521683403E-2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11"/>
      <color rgb="FF0000FF"/>
      <name val="Cambria"/>
      <family val="1"/>
    </font>
    <font>
      <sz val="9"/>
      <color theme="3" tint="-0.249977111117893"/>
      <name val="Bodoni MT"/>
      <family val="1"/>
    </font>
    <font>
      <b/>
      <sz val="11"/>
      <name val="Calibri"/>
      <family val="2"/>
      <scheme val="minor"/>
    </font>
    <font>
      <sz val="9"/>
      <color rgb="FF002060"/>
      <name val="Arial Narrow"/>
      <family val="2"/>
    </font>
    <font>
      <sz val="10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10"/>
      <color rgb="FF002060"/>
      <name val="Cambria"/>
      <family val="1"/>
      <scheme val="major"/>
    </font>
    <font>
      <sz val="9"/>
      <color rgb="FF002060"/>
      <name val="Cambria"/>
      <family val="1"/>
      <scheme val="major"/>
    </font>
    <font>
      <sz val="8"/>
      <color theme="1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/>
      <name val="Cambria"/>
      <family val="1"/>
      <scheme val="maj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Bodoni MT"/>
      <family val="1"/>
    </font>
    <font>
      <i/>
      <sz val="11"/>
      <name val="Calibri"/>
      <family val="2"/>
      <scheme val="minor"/>
    </font>
    <font>
      <b/>
      <i/>
      <sz val="9"/>
      <name val="Arial Narrow"/>
      <family val="2"/>
    </font>
    <font>
      <b/>
      <i/>
      <sz val="10"/>
      <name val="Cambria"/>
      <family val="1"/>
      <scheme val="major"/>
    </font>
    <font>
      <sz val="10"/>
      <name val="Calibri"/>
      <family val="2"/>
      <scheme val="minor"/>
    </font>
    <font>
      <sz val="10"/>
      <name val="Bodoni MT"/>
      <family val="1"/>
    </font>
    <font>
      <sz val="9"/>
      <color rgb="FF333333"/>
      <name val="Cambria"/>
      <family val="1"/>
      <scheme val="major"/>
    </font>
    <font>
      <sz val="5"/>
      <name val="Calibri"/>
      <family val="2"/>
      <scheme val="minor"/>
    </font>
    <font>
      <i/>
      <sz val="8"/>
      <name val="Calibri"/>
      <family val="2"/>
      <scheme val="minor"/>
    </font>
    <font>
      <sz val="12"/>
      <name val="Script MT Bold"/>
      <family val="4"/>
    </font>
    <font>
      <i/>
      <sz val="9"/>
      <name val="Calibri"/>
      <family val="2"/>
      <scheme val="minor"/>
    </font>
    <font>
      <sz val="14"/>
      <name val="Script MT Bold"/>
      <family val="4"/>
    </font>
    <font>
      <i/>
      <sz val="11"/>
      <color rgb="FFFF0000"/>
      <name val="Calibri"/>
      <family val="2"/>
      <scheme val="minor"/>
    </font>
    <font>
      <b/>
      <sz val="8"/>
      <name val="Cambria"/>
      <family val="1"/>
      <scheme val="major"/>
    </font>
    <font>
      <sz val="9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sz val="8"/>
      <name val="Tahoma"/>
      <family val="2"/>
    </font>
    <font>
      <sz val="12"/>
      <color rgb="FFFFC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 tint="-4.9989318521683403E-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rgb="FF1D2129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8"/>
      <color theme="9" tint="-0.249977111117893"/>
      <name val="Franklin Gothic Book"/>
      <family val="2"/>
    </font>
    <font>
      <sz val="2"/>
      <color theme="9" tint="-0.249977111117893"/>
      <name val="Calibri"/>
      <family val="2"/>
      <scheme val="minor"/>
    </font>
    <font>
      <sz val="2"/>
      <color theme="9" tint="-0.249977111117893"/>
      <name val="Cambria"/>
      <family val="1"/>
      <scheme val="major"/>
    </font>
    <font>
      <sz val="6"/>
      <color theme="9" tint="-0.249977111117893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sz val="12"/>
      <color theme="9" tint="-0.249977111117893"/>
      <name val="Algerian"/>
      <family val="5"/>
    </font>
    <font>
      <i/>
      <sz val="9"/>
      <name val="Cambria"/>
      <family val="1"/>
      <scheme val="major"/>
    </font>
    <font>
      <u/>
      <sz val="9"/>
      <name val="Calibri"/>
      <family val="2"/>
      <scheme val="minor"/>
    </font>
    <font>
      <u val="singleAccounting"/>
      <sz val="9"/>
      <name val="Calibri"/>
      <family val="2"/>
      <scheme val="minor"/>
    </font>
    <font>
      <sz val="10"/>
      <color theme="3" tint="-0.499984740745262"/>
      <name val="Algerian"/>
      <family val="5"/>
    </font>
    <font>
      <sz val="10"/>
      <name val="Cambria"/>
      <family val="1"/>
      <scheme val="major"/>
    </font>
    <font>
      <i/>
      <sz val="10"/>
      <name val="Cambria"/>
      <family val="1"/>
      <scheme val="major"/>
    </font>
    <font>
      <sz val="18"/>
      <color rgb="FFF2E42E"/>
      <name val="Cambria"/>
      <family val="1"/>
      <scheme val="major"/>
    </font>
    <font>
      <sz val="11"/>
      <color rgb="FFF2E42E"/>
      <name val="Cambria"/>
      <family val="1"/>
      <scheme val="major"/>
    </font>
    <font>
      <sz val="16"/>
      <color rgb="FFF2E42E"/>
      <name val="Cambria"/>
      <family val="1"/>
      <scheme val="major"/>
    </font>
    <font>
      <sz val="14"/>
      <color rgb="FFF2E42E"/>
      <name val="Cambria"/>
      <family val="1"/>
      <scheme val="major"/>
    </font>
    <font>
      <sz val="10"/>
      <color rgb="FFF2E42E"/>
      <name val="Cambria"/>
      <family val="1"/>
      <scheme val="major"/>
    </font>
    <font>
      <i/>
      <u/>
      <sz val="12"/>
      <color rgb="FFF2E42E"/>
      <name val="Cambria"/>
      <family val="1"/>
      <scheme val="major"/>
    </font>
    <font>
      <i/>
      <sz val="10"/>
      <color theme="3" tint="-0.499984740745262"/>
      <name val="Cambria"/>
      <family val="1"/>
      <scheme val="major"/>
    </font>
    <font>
      <i/>
      <sz val="10"/>
      <color theme="3" tint="-0.499984740745262"/>
      <name val="Gloucester MT Extra Condensed"/>
      <family val="1"/>
    </font>
    <font>
      <i/>
      <sz val="11"/>
      <color theme="3" tint="-0.499984740745262"/>
      <name val="Gloucester MT Extra Condensed"/>
      <family val="1"/>
    </font>
    <font>
      <sz val="11"/>
      <color theme="3" tint="-0.499984740745262"/>
      <name val="Gloucester MT Extra Condensed"/>
      <family val="1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7" tint="0.39997558519241921"/>
        <bgColor theme="7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theme="0" tint="-0.1499984740745262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theme="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theme="7" tint="0.59999389629810485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39997558519241921"/>
        <bgColor indexed="64"/>
      </patternFill>
    </fill>
  </fills>
  <borders count="7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theme="0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/>
      <diagonal/>
    </border>
    <border>
      <left/>
      <right style="hair">
        <color theme="1"/>
      </right>
      <top/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 style="hair">
        <color auto="1"/>
      </right>
      <top/>
      <bottom/>
      <diagonal/>
    </border>
    <border>
      <left style="thin">
        <color theme="0" tint="-0.34998626667073579"/>
      </left>
      <right style="thin">
        <color theme="0" tint="-0.14996795556505021"/>
      </right>
      <top style="thin">
        <color theme="0" tint="-0.34998626667073579"/>
      </top>
      <bottom style="thin">
        <color theme="0" tint="-0.14996795556505021"/>
      </bottom>
      <diagonal/>
    </border>
    <border>
      <left/>
      <right style="hair">
        <color theme="1"/>
      </right>
      <top/>
      <bottom style="hair">
        <color indexed="64"/>
      </bottom>
      <diagonal/>
    </border>
    <border>
      <left style="hair">
        <color auto="1"/>
      </left>
      <right/>
      <top style="hair">
        <color theme="1"/>
      </top>
      <bottom style="hair">
        <color theme="1"/>
      </bottom>
      <diagonal/>
    </border>
    <border>
      <left style="thin">
        <color theme="0" tint="-0.14996795556505021"/>
      </left>
      <right style="thin">
        <color theme="0"/>
      </right>
      <top style="thin">
        <color theme="0" tint="-0.149937437055574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 tint="-0.149937437055574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14993743705557422"/>
      </top>
      <bottom style="thin">
        <color theme="0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thin">
        <color auto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ck">
        <color theme="0"/>
      </bottom>
      <diagonal/>
    </border>
    <border>
      <left/>
      <right style="thin">
        <color theme="0"/>
      </right>
      <top style="thin">
        <color theme="0" tint="-0.24994659260841701"/>
      </top>
      <bottom style="thick">
        <color theme="0"/>
      </bottom>
      <diagonal/>
    </border>
    <border>
      <left/>
      <right style="hair">
        <color theme="0"/>
      </right>
      <top style="thick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thick">
        <color theme="0"/>
      </top>
      <bottom style="hair">
        <color theme="0"/>
      </bottom>
      <diagonal/>
    </border>
    <border>
      <left style="hair">
        <color theme="0"/>
      </left>
      <right/>
      <top style="thick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1"/>
      </left>
      <right style="hair">
        <color theme="1"/>
      </right>
      <top style="hair">
        <color theme="0" tint="-0.24994659260841701"/>
      </top>
      <bottom style="hair">
        <color theme="1"/>
      </bottom>
      <diagonal/>
    </border>
    <border>
      <left style="hair">
        <color theme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1"/>
      </left>
      <right style="hair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1"/>
      </left>
      <right/>
      <top style="hair">
        <color theme="0" tint="-0.24994659260841701"/>
      </top>
      <bottom style="hair">
        <color theme="1"/>
      </bottom>
      <diagonal/>
    </border>
    <border>
      <left/>
      <right/>
      <top style="hair">
        <color theme="0" tint="-0.24994659260841701"/>
      </top>
      <bottom style="hair">
        <color theme="1"/>
      </bottom>
      <diagonal/>
    </border>
    <border>
      <left/>
      <right style="hair">
        <color theme="1"/>
      </right>
      <top style="hair">
        <color theme="0" tint="-0.24994659260841701"/>
      </top>
      <bottom style="hair">
        <color theme="1"/>
      </bottom>
      <diagonal/>
    </border>
    <border>
      <left/>
      <right style="hair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auto="1"/>
      </left>
      <right style="hair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auto="1"/>
      </right>
      <top style="hair">
        <color theme="0" tint="-0.24994659260841701"/>
      </top>
      <bottom style="hair">
        <color theme="1"/>
      </bottom>
      <diagonal/>
    </border>
    <border>
      <left style="hair">
        <color auto="1"/>
      </left>
      <right style="hair">
        <color theme="1"/>
      </right>
      <top style="hair">
        <color theme="0" tint="-0.24994659260841701"/>
      </top>
      <bottom style="hair">
        <color theme="1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6">
    <xf numFmtId="0" fontId="0" fillId="0" borderId="0" xfId="0"/>
    <xf numFmtId="0" fontId="2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164" fontId="2" fillId="3" borderId="0" xfId="1" applyFont="1" applyFill="1" applyProtection="1">
      <protection locked="0"/>
    </xf>
    <xf numFmtId="164" fontId="2" fillId="3" borderId="0" xfId="1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Protection="1">
      <protection locked="0"/>
    </xf>
    <xf numFmtId="164" fontId="3" fillId="3" borderId="0" xfId="1" applyFont="1" applyFill="1" applyAlignment="1" applyProtection="1">
      <alignment horizontal="center"/>
      <protection locked="0"/>
    </xf>
    <xf numFmtId="164" fontId="14" fillId="3" borderId="0" xfId="1" applyFont="1" applyFill="1" applyAlignment="1" applyProtection="1">
      <alignment horizontal="center"/>
      <protection locked="0"/>
    </xf>
    <xf numFmtId="0" fontId="3" fillId="3" borderId="0" xfId="1" applyNumberFormat="1" applyFont="1" applyFill="1" applyAlignment="1" applyProtection="1">
      <alignment horizontal="left"/>
      <protection locked="0"/>
    </xf>
    <xf numFmtId="0" fontId="0" fillId="3" borderId="0" xfId="0" applyFont="1" applyFill="1" applyProtection="1">
      <protection locked="0"/>
    </xf>
    <xf numFmtId="0" fontId="3" fillId="3" borderId="0" xfId="0" applyFont="1" applyFill="1" applyBorder="1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2" fillId="3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hidden="1"/>
    </xf>
    <xf numFmtId="0" fontId="3" fillId="0" borderId="0" xfId="0" quotePrefix="1" applyFont="1" applyFill="1" applyBorder="1" applyAlignment="1" applyProtection="1">
      <alignment horizontal="center"/>
      <protection hidden="1"/>
    </xf>
    <xf numFmtId="0" fontId="3" fillId="0" borderId="6" xfId="0" applyFont="1" applyFill="1" applyBorder="1" applyAlignment="1" applyProtection="1">
      <alignment horizontal="left"/>
      <protection hidden="1"/>
    </xf>
    <xf numFmtId="164" fontId="3" fillId="0" borderId="5" xfId="1" applyFont="1" applyFill="1" applyBorder="1" applyAlignment="1" applyProtection="1">
      <alignment horizontal="center"/>
      <protection hidden="1"/>
    </xf>
    <xf numFmtId="164" fontId="3" fillId="0" borderId="0" xfId="1" applyFont="1" applyFill="1" applyBorder="1" applyAlignment="1" applyProtection="1">
      <alignment horizontal="center"/>
      <protection hidden="1"/>
    </xf>
    <xf numFmtId="164" fontId="3" fillId="0" borderId="4" xfId="1" applyFont="1" applyFill="1" applyBorder="1" applyAlignment="1" applyProtection="1">
      <alignment horizontal="center"/>
      <protection hidden="1"/>
    </xf>
    <xf numFmtId="164" fontId="3" fillId="0" borderId="8" xfId="1" applyFont="1" applyFill="1" applyBorder="1" applyAlignment="1" applyProtection="1">
      <alignment horizontal="center"/>
      <protection hidden="1"/>
    </xf>
    <xf numFmtId="164" fontId="3" fillId="0" borderId="8" xfId="1" applyNumberFormat="1" applyFont="1" applyFill="1" applyBorder="1" applyAlignment="1" applyProtection="1">
      <alignment horizontal="left"/>
      <protection hidden="1"/>
    </xf>
    <xf numFmtId="164" fontId="3" fillId="0" borderId="9" xfId="1" applyFont="1" applyFill="1" applyBorder="1" applyAlignment="1" applyProtection="1">
      <alignment horizontal="center"/>
      <protection hidden="1"/>
    </xf>
    <xf numFmtId="164" fontId="3" fillId="0" borderId="4" xfId="1" applyNumberFormat="1" applyFont="1" applyFill="1" applyBorder="1" applyAlignment="1" applyProtection="1">
      <alignment horizontal="left"/>
      <protection hidden="1"/>
    </xf>
    <xf numFmtId="164" fontId="3" fillId="0" borderId="4" xfId="1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hidden="1"/>
    </xf>
    <xf numFmtId="0" fontId="2" fillId="5" borderId="0" xfId="0" applyFont="1" applyFill="1" applyAlignment="1" applyProtection="1">
      <alignment horizontal="center"/>
      <protection locked="0"/>
    </xf>
    <xf numFmtId="0" fontId="3" fillId="7" borderId="0" xfId="0" applyFont="1" applyFill="1" applyBorder="1" applyAlignment="1" applyProtection="1">
      <alignment horizontal="center"/>
      <protection hidden="1"/>
    </xf>
    <xf numFmtId="167" fontId="3" fillId="0" borderId="0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Continuous" vertical="center"/>
      <protection locked="0"/>
    </xf>
    <xf numFmtId="0" fontId="17" fillId="2" borderId="0" xfId="0" applyFont="1" applyFill="1" applyBorder="1" applyAlignment="1" applyProtection="1">
      <alignment horizontal="centerContinuous" vertical="center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Continuous" vertical="center"/>
      <protection locked="0"/>
    </xf>
    <xf numFmtId="0" fontId="3" fillId="0" borderId="7" xfId="0" applyFont="1" applyFill="1" applyBorder="1" applyAlignment="1" applyProtection="1">
      <alignment horizontal="left"/>
      <protection hidden="1"/>
    </xf>
    <xf numFmtId="164" fontId="2" fillId="0" borderId="0" xfId="1" applyFont="1" applyFill="1" applyBorder="1" applyAlignment="1" applyProtection="1">
      <alignment horizontal="center"/>
      <protection locked="0"/>
    </xf>
    <xf numFmtId="0" fontId="2" fillId="0" borderId="0" xfId="1" applyNumberFormat="1" applyFont="1" applyFill="1" applyBorder="1" applyAlignment="1" applyProtection="1">
      <alignment horizontal="left"/>
      <protection locked="0"/>
    </xf>
    <xf numFmtId="164" fontId="3" fillId="0" borderId="5" xfId="1" applyNumberFormat="1" applyFont="1" applyFill="1" applyBorder="1" applyAlignment="1" applyProtection="1">
      <alignment horizontal="center"/>
      <protection hidden="1"/>
    </xf>
    <xf numFmtId="164" fontId="3" fillId="0" borderId="10" xfId="1" applyNumberFormat="1" applyFont="1" applyFill="1" applyBorder="1" applyAlignment="1" applyProtection="1">
      <alignment horizontal="center"/>
      <protection hidden="1"/>
    </xf>
    <xf numFmtId="164" fontId="3" fillId="0" borderId="10" xfId="1" applyNumberFormat="1" applyFont="1" applyFill="1" applyBorder="1" applyAlignment="1" applyProtection="1">
      <alignment horizontal="left"/>
      <protection hidden="1"/>
    </xf>
    <xf numFmtId="164" fontId="3" fillId="0" borderId="11" xfId="1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20" fillId="2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64" fontId="18" fillId="0" borderId="0" xfId="1" applyFont="1" applyFill="1" applyBorder="1" applyAlignment="1" applyProtection="1">
      <alignment vertical="center"/>
      <protection locked="0"/>
    </xf>
    <xf numFmtId="164" fontId="22" fillId="0" borderId="0" xfId="1" applyFont="1" applyFill="1" applyBorder="1" applyAlignment="1" applyProtection="1">
      <alignment vertical="center"/>
      <protection locked="0"/>
    </xf>
    <xf numFmtId="166" fontId="9" fillId="3" borderId="0" xfId="0" applyNumberFormat="1" applyFont="1" applyFill="1" applyAlignment="1" applyProtection="1">
      <alignment horizontal="right"/>
      <protection locked="0"/>
    </xf>
    <xf numFmtId="166" fontId="0" fillId="3" borderId="0" xfId="0" applyNumberFormat="1" applyFont="1" applyFill="1" applyProtection="1">
      <protection locked="0"/>
    </xf>
    <xf numFmtId="166" fontId="20" fillId="2" borderId="0" xfId="0" applyNumberFormat="1" applyFont="1" applyFill="1" applyBorder="1" applyAlignment="1" applyProtection="1">
      <alignment horizontal="left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 applyProtection="1">
      <alignment horizontal="left"/>
      <protection hidden="1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164" fontId="11" fillId="3" borderId="0" xfId="1" applyFont="1" applyFill="1" applyAlignment="1" applyProtection="1">
      <alignment horizontal="center"/>
      <protection locked="0"/>
    </xf>
    <xf numFmtId="164" fontId="11" fillId="0" borderId="9" xfId="1" applyFont="1" applyFill="1" applyBorder="1" applyAlignment="1" applyProtection="1">
      <alignment horizontal="center"/>
      <protection hidden="1"/>
    </xf>
    <xf numFmtId="164" fontId="11" fillId="0" borderId="4" xfId="1" applyFont="1" applyFill="1" applyBorder="1" applyAlignment="1" applyProtection="1">
      <alignment horizontal="center"/>
      <protection hidden="1"/>
    </xf>
    <xf numFmtId="164" fontId="11" fillId="0" borderId="4" xfId="1" applyNumberFormat="1" applyFont="1" applyFill="1" applyBorder="1" applyAlignment="1" applyProtection="1">
      <alignment horizontal="center"/>
      <protection hidden="1"/>
    </xf>
    <xf numFmtId="164" fontId="11" fillId="0" borderId="10" xfId="1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center"/>
      <protection locked="0"/>
    </xf>
    <xf numFmtId="164" fontId="2" fillId="0" borderId="0" xfId="1" applyFont="1" applyFill="1" applyProtection="1">
      <protection locked="0"/>
    </xf>
    <xf numFmtId="0" fontId="4" fillId="0" borderId="0" xfId="0" applyFont="1" applyFill="1" applyProtection="1">
      <protection locked="0"/>
    </xf>
    <xf numFmtId="0" fontId="13" fillId="0" borderId="0" xfId="0" applyFont="1" applyFill="1" applyBorder="1" applyAlignment="1" applyProtection="1">
      <protection locked="0"/>
    </xf>
    <xf numFmtId="0" fontId="13" fillId="0" borderId="0" xfId="0" applyFont="1" applyFill="1" applyBorder="1" applyProtection="1">
      <protection locked="0"/>
    </xf>
    <xf numFmtId="0" fontId="22" fillId="0" borderId="0" xfId="0" applyFont="1" applyFill="1" applyBorder="1" applyProtection="1">
      <protection locked="0"/>
    </xf>
    <xf numFmtId="164" fontId="22" fillId="0" borderId="0" xfId="1" applyFont="1" applyFill="1" applyBorder="1" applyAlignment="1" applyProtection="1">
      <protection locked="0"/>
    </xf>
    <xf numFmtId="166" fontId="9" fillId="0" borderId="0" xfId="0" applyNumberFormat="1" applyFont="1" applyFill="1" applyAlignment="1" applyProtection="1">
      <alignment horizontal="right"/>
      <protection locked="0"/>
    </xf>
    <xf numFmtId="0" fontId="0" fillId="0" borderId="0" xfId="0" applyFont="1" applyFill="1" applyProtection="1">
      <protection locked="0"/>
    </xf>
    <xf numFmtId="0" fontId="3" fillId="0" borderId="0" xfId="0" applyFont="1" applyFill="1" applyProtection="1">
      <protection locked="0"/>
    </xf>
    <xf numFmtId="164" fontId="11" fillId="0" borderId="0" xfId="1" applyFont="1" applyFill="1" applyAlignment="1" applyProtection="1">
      <alignment horizontal="center"/>
      <protection locked="0"/>
    </xf>
    <xf numFmtId="164" fontId="3" fillId="0" borderId="0" xfId="1" applyFont="1" applyFill="1" applyAlignment="1" applyProtection="1">
      <alignment horizontal="center"/>
      <protection locked="0"/>
    </xf>
    <xf numFmtId="0" fontId="3" fillId="0" borderId="0" xfId="1" applyNumberFormat="1" applyFont="1" applyFill="1" applyAlignment="1" applyProtection="1">
      <alignment horizontal="left"/>
      <protection locked="0"/>
    </xf>
    <xf numFmtId="0" fontId="25" fillId="7" borderId="0" xfId="0" applyFont="1" applyFill="1" applyBorder="1" applyAlignment="1" applyProtection="1">
      <alignment horizontal="center"/>
      <protection hidden="1"/>
    </xf>
    <xf numFmtId="0" fontId="3" fillId="4" borderId="0" xfId="0" applyFont="1" applyFill="1" applyBorder="1" applyProtection="1">
      <protection locked="0"/>
    </xf>
    <xf numFmtId="0" fontId="7" fillId="8" borderId="0" xfId="0" applyFont="1" applyFill="1" applyProtection="1">
      <protection hidden="1"/>
    </xf>
    <xf numFmtId="0" fontId="0" fillId="0" borderId="0" xfId="0" pivotButton="1"/>
    <xf numFmtId="0" fontId="31" fillId="0" borderId="0" xfId="0" applyFont="1" applyFill="1" applyAlignment="1" applyProtection="1">
      <alignment horizontal="center"/>
      <protection locked="0"/>
    </xf>
    <xf numFmtId="0" fontId="30" fillId="9" borderId="0" xfId="0" applyNumberFormat="1" applyFont="1" applyFill="1" applyBorder="1" applyAlignment="1" applyProtection="1">
      <alignment horizontal="left"/>
      <protection locked="0"/>
    </xf>
    <xf numFmtId="0" fontId="30" fillId="0" borderId="0" xfId="0" applyNumberFormat="1" applyFont="1" applyFill="1" applyBorder="1" applyAlignment="1" applyProtection="1">
      <alignment horizontal="left"/>
      <protection locked="0"/>
    </xf>
    <xf numFmtId="164" fontId="34" fillId="0" borderId="4" xfId="1" applyNumberFormat="1" applyFont="1" applyFill="1" applyBorder="1" applyAlignment="1" applyProtection="1">
      <alignment horizontal="center"/>
      <protection hidden="1"/>
    </xf>
    <xf numFmtId="164" fontId="33" fillId="0" borderId="4" xfId="1" applyNumberFormat="1" applyFont="1" applyFill="1" applyBorder="1" applyAlignment="1" applyProtection="1">
      <alignment horizontal="center"/>
      <protection hidden="1"/>
    </xf>
    <xf numFmtId="164" fontId="33" fillId="0" borderId="4" xfId="1" applyNumberFormat="1" applyFont="1" applyFill="1" applyBorder="1" applyAlignment="1" applyProtection="1">
      <alignment horizontal="left"/>
      <protection hidden="1"/>
    </xf>
    <xf numFmtId="164" fontId="33" fillId="0" borderId="5" xfId="1" applyNumberFormat="1" applyFont="1" applyFill="1" applyBorder="1" applyAlignment="1" applyProtection="1">
      <alignment horizontal="center"/>
      <protection hidden="1"/>
    </xf>
    <xf numFmtId="0" fontId="35" fillId="3" borderId="0" xfId="0" applyFont="1" applyFill="1" applyProtection="1">
      <protection locked="0"/>
    </xf>
    <xf numFmtId="0" fontId="3" fillId="11" borderId="0" xfId="0" applyFont="1" applyFill="1" applyBorder="1" applyAlignment="1" applyProtection="1">
      <alignment horizontal="center" vertical="center"/>
      <protection locked="0"/>
    </xf>
    <xf numFmtId="0" fontId="39" fillId="11" borderId="3" xfId="0" applyFont="1" applyFill="1" applyBorder="1" applyAlignment="1" applyProtection="1">
      <alignment horizontal="right" vertical="center"/>
      <protection locked="0"/>
    </xf>
    <xf numFmtId="16" fontId="3" fillId="11" borderId="0" xfId="0" applyNumberFormat="1" applyFont="1" applyFill="1" applyBorder="1" applyAlignment="1" applyProtection="1">
      <alignment horizontal="center" vertical="center"/>
      <protection locked="0"/>
    </xf>
    <xf numFmtId="167" fontId="2" fillId="0" borderId="0" xfId="1" applyNumberFormat="1" applyFont="1" applyFill="1" applyBorder="1" applyAlignment="1" applyProtection="1">
      <alignment horizontal="left" vertical="center"/>
      <protection locked="0"/>
    </xf>
    <xf numFmtId="167" fontId="13" fillId="0" borderId="0" xfId="0" applyNumberFormat="1" applyFont="1" applyFill="1" applyBorder="1" applyAlignment="1" applyProtection="1">
      <alignment horizontal="left"/>
      <protection locked="0"/>
    </xf>
    <xf numFmtId="168" fontId="13" fillId="0" borderId="0" xfId="0" applyNumberFormat="1" applyFont="1" applyFill="1" applyBorder="1" applyAlignment="1" applyProtection="1">
      <alignment horizontal="center" vertical="center"/>
      <protection locked="0"/>
    </xf>
    <xf numFmtId="164" fontId="18" fillId="0" borderId="0" xfId="1" applyFont="1" applyFill="1" applyBorder="1" applyAlignment="1" applyProtection="1">
      <alignment horizontal="left" vertical="center"/>
      <protection locked="0"/>
    </xf>
    <xf numFmtId="164" fontId="3" fillId="11" borderId="0" xfId="1" applyNumberFormat="1" applyFont="1" applyFill="1" applyBorder="1" applyAlignment="1" applyProtection="1">
      <alignment horizontal="center" vertical="center"/>
      <protection locked="0"/>
    </xf>
    <xf numFmtId="0" fontId="3" fillId="11" borderId="0" xfId="0" applyFont="1" applyFill="1" applyBorder="1" applyAlignment="1" applyProtection="1">
      <alignment horizontal="left" vertical="center"/>
      <protection locked="0"/>
    </xf>
    <xf numFmtId="0" fontId="39" fillId="11" borderId="23" xfId="0" applyFont="1" applyFill="1" applyBorder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42" fillId="12" borderId="25" xfId="0" applyFont="1" applyFill="1" applyBorder="1" applyAlignment="1">
      <alignment horizontal="left" vertical="center"/>
    </xf>
    <xf numFmtId="0" fontId="32" fillId="0" borderId="0" xfId="0" applyFont="1" applyFill="1" applyAlignment="1" applyProtection="1">
      <alignment vertical="center"/>
      <protection locked="0"/>
    </xf>
    <xf numFmtId="164" fontId="2" fillId="0" borderId="0" xfId="1" applyNumberFormat="1" applyFont="1" applyFill="1" applyProtection="1">
      <protection locked="0"/>
    </xf>
    <xf numFmtId="164" fontId="2" fillId="0" borderId="0" xfId="1" applyNumberFormat="1" applyFont="1" applyFill="1" applyAlignment="1" applyProtection="1">
      <alignment horizontal="center"/>
      <protection locked="0"/>
    </xf>
    <xf numFmtId="164" fontId="3" fillId="8" borderId="0" xfId="1" applyNumberFormat="1" applyFont="1" applyFill="1" applyBorder="1" applyAlignment="1" applyProtection="1">
      <alignment horizontal="left" vertical="center"/>
      <protection locked="0"/>
    </xf>
    <xf numFmtId="164" fontId="19" fillId="0" borderId="0" xfId="1" applyNumberFormat="1" applyFont="1" applyFill="1" applyBorder="1" applyAlignment="1" applyProtection="1">
      <alignment horizontal="center" vertical="center"/>
      <protection locked="0"/>
    </xf>
    <xf numFmtId="164" fontId="19" fillId="0" borderId="0" xfId="1" applyNumberFormat="1" applyFont="1" applyFill="1" applyBorder="1" applyProtection="1">
      <protection locked="0"/>
    </xf>
    <xf numFmtId="0" fontId="18" fillId="3" borderId="0" xfId="0" applyFont="1" applyFill="1" applyAlignment="1" applyProtection="1">
      <alignment horizontal="left"/>
      <protection locked="0"/>
    </xf>
    <xf numFmtId="0" fontId="26" fillId="3" borderId="0" xfId="0" applyFont="1" applyFill="1" applyAlignment="1" applyProtection="1">
      <alignment horizontal="left"/>
      <protection locked="0"/>
    </xf>
    <xf numFmtId="0" fontId="27" fillId="2" borderId="0" xfId="0" applyFont="1" applyFill="1" applyBorder="1" applyAlignment="1" applyProtection="1">
      <alignment horizontal="left"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26" fillId="3" borderId="0" xfId="0" applyFont="1" applyFill="1" applyAlignment="1" applyProtection="1">
      <alignment horizontal="center"/>
      <protection locked="0"/>
    </xf>
    <xf numFmtId="164" fontId="18" fillId="3" borderId="0" xfId="1" applyFont="1" applyFill="1" applyAlignment="1" applyProtection="1">
      <alignment horizontal="center"/>
      <protection locked="0"/>
    </xf>
    <xf numFmtId="0" fontId="48" fillId="2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/>
      <protection locked="0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horizontal="center" vertical="center"/>
      <protection locked="0"/>
    </xf>
    <xf numFmtId="0" fontId="51" fillId="11" borderId="0" xfId="0" applyFont="1" applyFill="1" applyBorder="1" applyAlignment="1" applyProtection="1">
      <alignment horizontal="left" vertical="center"/>
      <protection locked="0"/>
    </xf>
    <xf numFmtId="0" fontId="51" fillId="10" borderId="24" xfId="0" applyFont="1" applyFill="1" applyBorder="1" applyAlignment="1" applyProtection="1">
      <alignment horizontal="left" vertical="center"/>
      <protection locked="0"/>
    </xf>
    <xf numFmtId="0" fontId="51" fillId="0" borderId="0" xfId="0" applyFont="1" applyFill="1" applyAlignment="1" applyProtection="1">
      <alignment horizontal="left"/>
      <protection locked="0"/>
    </xf>
    <xf numFmtId="166" fontId="24" fillId="0" borderId="0" xfId="0" applyNumberFormat="1" applyFont="1" applyFill="1" applyBorder="1" applyAlignment="1" applyProtection="1">
      <alignment horizontal="center" vertical="center"/>
      <protection locked="0"/>
    </xf>
    <xf numFmtId="164" fontId="54" fillId="0" borderId="0" xfId="1" applyNumberFormat="1" applyFont="1" applyFill="1" applyBorder="1" applyAlignment="1" applyProtection="1">
      <alignment horizontal="right" vertical="center"/>
      <protection locked="0"/>
    </xf>
    <xf numFmtId="164" fontId="54" fillId="0" borderId="0" xfId="1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 vertical="center"/>
      <protection locked="0"/>
    </xf>
    <xf numFmtId="49" fontId="24" fillId="0" borderId="0" xfId="0" applyNumberFormat="1" applyFont="1" applyFill="1" applyAlignment="1" applyProtection="1">
      <alignment horizontal="center" vertical="center"/>
      <protection locked="0"/>
    </xf>
    <xf numFmtId="164" fontId="54" fillId="0" borderId="0" xfId="1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  <protection hidden="1"/>
    </xf>
    <xf numFmtId="166" fontId="8" fillId="6" borderId="0" xfId="0" applyNumberFormat="1" applyFont="1" applyFill="1" applyBorder="1" applyAlignment="1" applyProtection="1">
      <alignment horizontal="center"/>
      <protection hidden="1"/>
    </xf>
    <xf numFmtId="0" fontId="8" fillId="6" borderId="0" xfId="0" applyFont="1" applyFill="1" applyBorder="1" applyAlignment="1" applyProtection="1">
      <alignment horizontal="left"/>
      <protection hidden="1"/>
    </xf>
    <xf numFmtId="0" fontId="8" fillId="6" borderId="0" xfId="0" applyFont="1" applyFill="1" applyBorder="1" applyAlignment="1" applyProtection="1">
      <alignment horizontal="center"/>
      <protection hidden="1"/>
    </xf>
    <xf numFmtId="0" fontId="8" fillId="14" borderId="0" xfId="0" applyFont="1" applyFill="1" applyAlignment="1" applyProtection="1">
      <alignment horizontal="left"/>
      <protection hidden="1"/>
    </xf>
    <xf numFmtId="166" fontId="5" fillId="0" borderId="0" xfId="0" applyNumberFormat="1" applyFont="1" applyFill="1" applyAlignment="1" applyProtection="1">
      <alignment horizontal="center"/>
      <protection hidden="1"/>
    </xf>
    <xf numFmtId="0" fontId="5" fillId="0" borderId="0" xfId="0" applyFont="1" applyFill="1" applyAlignment="1" applyProtection="1">
      <alignment horizontal="left"/>
      <protection hidden="1"/>
    </xf>
    <xf numFmtId="0" fontId="5" fillId="0" borderId="0" xfId="0" applyFont="1" applyFill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/>
      <protection hidden="1"/>
    </xf>
    <xf numFmtId="0" fontId="25" fillId="0" borderId="0" xfId="0" applyFont="1" applyFill="1" applyAlignment="1" applyProtection="1">
      <alignment horizontal="center"/>
      <protection hidden="1"/>
    </xf>
    <xf numFmtId="0" fontId="0" fillId="0" borderId="0" xfId="0" applyFont="1" applyFill="1" applyProtection="1">
      <protection hidden="1"/>
    </xf>
    <xf numFmtId="0" fontId="40" fillId="11" borderId="0" xfId="0" applyFont="1" applyFill="1" applyBorder="1" applyAlignment="1" applyProtection="1">
      <alignment horizontal="left" vertical="center"/>
      <protection hidden="1"/>
    </xf>
    <xf numFmtId="0" fontId="40" fillId="11" borderId="0" xfId="0" applyFont="1" applyFill="1" applyBorder="1" applyAlignment="1" applyProtection="1">
      <alignment horizontal="center" vertical="center"/>
      <protection hidden="1"/>
    </xf>
    <xf numFmtId="164" fontId="3" fillId="11" borderId="0" xfId="1" applyNumberFormat="1" applyFont="1" applyFill="1" applyBorder="1" applyProtection="1">
      <protection hidden="1"/>
    </xf>
    <xf numFmtId="0" fontId="53" fillId="11" borderId="34" xfId="0" applyFont="1" applyFill="1" applyBorder="1" applyAlignment="1" applyProtection="1">
      <alignment horizontal="left" vertical="center"/>
      <protection hidden="1"/>
    </xf>
    <xf numFmtId="0" fontId="3" fillId="8" borderId="15" xfId="0" applyFont="1" applyFill="1" applyBorder="1" applyAlignment="1" applyProtection="1">
      <alignment horizontal="center"/>
      <protection hidden="1"/>
    </xf>
    <xf numFmtId="0" fontId="3" fillId="8" borderId="17" xfId="0" applyFont="1" applyFill="1" applyBorder="1" applyAlignment="1" applyProtection="1">
      <alignment horizontal="center"/>
      <protection hidden="1"/>
    </xf>
    <xf numFmtId="166" fontId="5" fillId="0" borderId="0" xfId="0" applyNumberFormat="1" applyFont="1" applyFill="1" applyBorder="1" applyAlignment="1" applyProtection="1">
      <alignment horizontal="left" vertical="center"/>
      <protection locked="0"/>
    </xf>
    <xf numFmtId="0" fontId="29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5" fillId="0" borderId="0" xfId="0" applyFont="1" applyFill="1" applyBorder="1" applyAlignment="1" applyProtection="1">
      <alignment horizontal="left" vertical="center"/>
      <protection locked="0"/>
    </xf>
    <xf numFmtId="164" fontId="42" fillId="12" borderId="26" xfId="1" applyNumberFormat="1" applyFont="1" applyFill="1" applyBorder="1" applyAlignment="1">
      <alignment horizontal="right" vertical="center"/>
    </xf>
    <xf numFmtId="0" fontId="47" fillId="0" borderId="0" xfId="0" applyFont="1" applyFill="1" applyBorder="1" applyAlignment="1" applyProtection="1">
      <alignment horizontal="left"/>
      <protection hidden="1"/>
    </xf>
    <xf numFmtId="0" fontId="3" fillId="8" borderId="14" xfId="0" applyFont="1" applyFill="1" applyBorder="1" applyAlignment="1" applyProtection="1">
      <alignment horizontal="left" vertical="center"/>
      <protection hidden="1"/>
    </xf>
    <xf numFmtId="0" fontId="3" fillId="8" borderId="16" xfId="0" applyFont="1" applyFill="1" applyBorder="1" applyAlignment="1" applyProtection="1">
      <alignment horizontal="left" vertical="center"/>
      <protection hidden="1"/>
    </xf>
    <xf numFmtId="0" fontId="23" fillId="11" borderId="22" xfId="0" applyNumberFormat="1" applyFont="1" applyFill="1" applyBorder="1" applyAlignment="1" applyProtection="1">
      <alignment horizontal="left" vertical="center"/>
      <protection locked="0"/>
    </xf>
    <xf numFmtId="0" fontId="12" fillId="11" borderId="23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69" fontId="57" fillId="11" borderId="0" xfId="1" applyNumberFormat="1" applyFont="1" applyFill="1" applyBorder="1" applyAlignment="1" applyProtection="1">
      <alignment horizontal="center" vertical="center"/>
      <protection hidden="1"/>
    </xf>
    <xf numFmtId="0" fontId="3" fillId="7" borderId="0" xfId="0" applyNumberFormat="1" applyFont="1" applyFill="1" applyBorder="1" applyAlignment="1" applyProtection="1">
      <alignment horizontal="left"/>
      <protection hidden="1"/>
    </xf>
    <xf numFmtId="0" fontId="3" fillId="7" borderId="0" xfId="0" applyNumberFormat="1" applyFont="1" applyFill="1" applyBorder="1" applyAlignment="1" applyProtection="1">
      <alignment horizontal="center"/>
      <protection hidden="1"/>
    </xf>
    <xf numFmtId="164" fontId="58" fillId="11" borderId="0" xfId="1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167" fontId="22" fillId="0" borderId="0" xfId="1" applyNumberFormat="1" applyFont="1" applyFill="1" applyBorder="1" applyAlignment="1" applyProtection="1">
      <alignment horizontal="left" vertical="center"/>
      <protection locked="0"/>
    </xf>
    <xf numFmtId="164" fontId="59" fillId="0" borderId="20" xfId="1" applyNumberFormat="1" applyFont="1" applyFill="1" applyBorder="1" applyAlignment="1" applyProtection="1">
      <alignment horizontal="center" vertical="center"/>
      <protection hidden="1"/>
    </xf>
    <xf numFmtId="0" fontId="60" fillId="0" borderId="20" xfId="0" applyNumberFormat="1" applyFont="1" applyFill="1" applyBorder="1" applyAlignment="1" applyProtection="1">
      <alignment horizontal="center" vertical="center"/>
      <protection hidden="1"/>
    </xf>
    <xf numFmtId="0" fontId="60" fillId="0" borderId="20" xfId="0" applyFont="1" applyFill="1" applyBorder="1" applyAlignment="1" applyProtection="1">
      <alignment horizontal="center" vertical="center"/>
      <protection locked="0"/>
    </xf>
    <xf numFmtId="0" fontId="62" fillId="0" borderId="20" xfId="0" applyNumberFormat="1" applyFont="1" applyFill="1" applyBorder="1" applyAlignment="1" applyProtection="1">
      <alignment horizontal="left" vertical="center"/>
      <protection hidden="1"/>
    </xf>
    <xf numFmtId="164" fontId="62" fillId="0" borderId="20" xfId="1" applyNumberFormat="1" applyFont="1" applyFill="1" applyBorder="1" applyAlignment="1" applyProtection="1">
      <alignment horizontal="left" vertical="center"/>
      <protection hidden="1"/>
    </xf>
    <xf numFmtId="0" fontId="38" fillId="11" borderId="0" xfId="0" applyFont="1" applyFill="1" applyBorder="1" applyAlignment="1" applyProtection="1">
      <alignment vertical="center"/>
      <protection hidden="1"/>
    </xf>
    <xf numFmtId="164" fontId="46" fillId="11" borderId="0" xfId="0" applyNumberFormat="1" applyFont="1" applyFill="1" applyBorder="1" applyAlignment="1" applyProtection="1">
      <alignment horizontal="right" vertical="center"/>
      <protection hidden="1"/>
    </xf>
    <xf numFmtId="0" fontId="63" fillId="0" borderId="20" xfId="0" applyNumberFormat="1" applyFont="1" applyFill="1" applyBorder="1" applyAlignment="1" applyProtection="1">
      <alignment horizontal="left" vertical="center"/>
      <protection hidden="1"/>
    </xf>
    <xf numFmtId="168" fontId="2" fillId="0" borderId="0" xfId="0" applyNumberFormat="1" applyFont="1" applyFill="1" applyBorder="1" applyAlignment="1" applyProtection="1">
      <alignment horizontal="left" vertical="center"/>
      <protection locked="0"/>
    </xf>
    <xf numFmtId="168" fontId="13" fillId="0" borderId="0" xfId="0" applyNumberFormat="1" applyFont="1" applyFill="1" applyBorder="1" applyProtection="1">
      <protection locked="0"/>
    </xf>
    <xf numFmtId="0" fontId="64" fillId="0" borderId="0" xfId="0" applyFont="1"/>
    <xf numFmtId="164" fontId="3" fillId="4" borderId="0" xfId="1" applyNumberFormat="1" applyFont="1" applyFill="1" applyBorder="1" applyAlignment="1" applyProtection="1">
      <alignment horizontal="center" vertical="center"/>
      <protection locked="0"/>
    </xf>
    <xf numFmtId="164" fontId="67" fillId="4" borderId="0" xfId="0" applyNumberFormat="1" applyFont="1" applyFill="1" applyBorder="1" applyAlignment="1" applyProtection="1">
      <alignment horizontal="right" vertical="center"/>
      <protection hidden="1"/>
    </xf>
    <xf numFmtId="169" fontId="69" fillId="4" borderId="0" xfId="1" applyNumberFormat="1" applyFont="1" applyFill="1" applyBorder="1" applyAlignment="1" applyProtection="1">
      <alignment horizontal="center"/>
      <protection hidden="1"/>
    </xf>
    <xf numFmtId="0" fontId="51" fillId="4" borderId="29" xfId="0" applyFont="1" applyFill="1" applyBorder="1" applyAlignment="1" applyProtection="1">
      <alignment horizontal="left"/>
      <protection locked="0"/>
    </xf>
    <xf numFmtId="0" fontId="2" fillId="4" borderId="23" xfId="0" applyFont="1" applyFill="1" applyBorder="1" applyAlignment="1" applyProtection="1">
      <alignment horizontal="left"/>
      <protection locked="0"/>
    </xf>
    <xf numFmtId="0" fontId="2" fillId="4" borderId="21" xfId="0" applyFont="1" applyFill="1" applyBorder="1" applyAlignment="1" applyProtection="1">
      <alignment horizontal="center"/>
      <protection locked="0"/>
    </xf>
    <xf numFmtId="0" fontId="2" fillId="4" borderId="33" xfId="0" applyFont="1" applyFill="1" applyBorder="1" applyAlignment="1" applyProtection="1">
      <alignment horizontal="center"/>
      <protection locked="0"/>
    </xf>
    <xf numFmtId="0" fontId="47" fillId="4" borderId="42" xfId="0" applyFont="1" applyFill="1" applyBorder="1" applyAlignment="1" applyProtection="1">
      <alignment horizontal="left"/>
      <protection hidden="1"/>
    </xf>
    <xf numFmtId="0" fontId="47" fillId="0" borderId="42" xfId="0" applyFont="1" applyFill="1" applyBorder="1" applyAlignment="1" applyProtection="1">
      <alignment horizontal="left"/>
      <protection hidden="1"/>
    </xf>
    <xf numFmtId="0" fontId="66" fillId="0" borderId="43" xfId="0" applyFont="1" applyFill="1" applyBorder="1" applyAlignment="1" applyProtection="1">
      <alignment horizontal="center"/>
      <protection hidden="1"/>
    </xf>
    <xf numFmtId="0" fontId="62" fillId="0" borderId="44" xfId="0" applyNumberFormat="1" applyFont="1" applyFill="1" applyBorder="1" applyAlignment="1" applyProtection="1">
      <alignment horizontal="center" vertical="center"/>
      <protection hidden="1"/>
    </xf>
    <xf numFmtId="0" fontId="63" fillId="0" borderId="44" xfId="0" applyNumberFormat="1" applyFont="1" applyFill="1" applyBorder="1" applyAlignment="1" applyProtection="1">
      <alignment horizontal="center" vertical="center"/>
      <protection hidden="1"/>
    </xf>
    <xf numFmtId="0" fontId="60" fillId="0" borderId="44" xfId="0" applyNumberFormat="1" applyFont="1" applyFill="1" applyBorder="1" applyAlignment="1" applyProtection="1">
      <alignment horizontal="center" vertical="center"/>
      <protection hidden="1"/>
    </xf>
    <xf numFmtId="164" fontId="72" fillId="0" borderId="45" xfId="1" applyNumberFormat="1" applyFont="1" applyFill="1" applyBorder="1" applyAlignment="1" applyProtection="1">
      <alignment horizontal="center" vertical="center"/>
      <protection hidden="1"/>
    </xf>
    <xf numFmtId="0" fontId="73" fillId="4" borderId="0" xfId="0" applyFont="1" applyFill="1" applyBorder="1" applyAlignment="1" applyProtection="1">
      <alignment horizontal="left" vertical="center"/>
      <protection hidden="1"/>
    </xf>
    <xf numFmtId="0" fontId="73" fillId="4" borderId="0" xfId="0" applyFont="1" applyFill="1" applyBorder="1" applyAlignment="1" applyProtection="1">
      <alignment horizontal="center" vertical="center"/>
      <protection hidden="1"/>
    </xf>
    <xf numFmtId="0" fontId="73" fillId="4" borderId="0" xfId="1" applyNumberFormat="1" applyFont="1" applyFill="1" applyBorder="1" applyAlignment="1" applyProtection="1">
      <alignment horizontal="center" vertical="center"/>
      <protection hidden="1"/>
    </xf>
    <xf numFmtId="169" fontId="69" fillId="4" borderId="0" xfId="1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/>
    <xf numFmtId="0" fontId="64" fillId="4" borderId="0" xfId="0" applyFont="1" applyFill="1"/>
    <xf numFmtId="0" fontId="0" fillId="4" borderId="0" xfId="0" applyFill="1" applyAlignment="1">
      <alignment horizontal="center"/>
    </xf>
    <xf numFmtId="164" fontId="2" fillId="0" borderId="0" xfId="1" applyFont="1" applyFill="1" applyBorder="1" applyAlignment="1" applyProtection="1">
      <alignment horizontal="left" vertical="center"/>
      <protection locked="0"/>
    </xf>
    <xf numFmtId="0" fontId="13" fillId="0" borderId="0" xfId="0" applyNumberFormat="1" applyFont="1" applyFill="1" applyBorder="1" applyProtection="1">
      <protection locked="0"/>
    </xf>
    <xf numFmtId="0" fontId="6" fillId="8" borderId="0" xfId="0" applyFont="1" applyFill="1"/>
    <xf numFmtId="10" fontId="42" fillId="12" borderId="26" xfId="3" applyNumberFormat="1" applyFont="1" applyFill="1" applyBorder="1" applyAlignment="1">
      <alignment horizontal="center" vertical="center"/>
    </xf>
    <xf numFmtId="0" fontId="75" fillId="0" borderId="40" xfId="0" applyFont="1" applyBorder="1"/>
    <xf numFmtId="0" fontId="75" fillId="0" borderId="40" xfId="0" applyFont="1" applyBorder="1" applyAlignment="1">
      <alignment horizontal="center"/>
    </xf>
    <xf numFmtId="164" fontId="75" fillId="0" borderId="40" xfId="1" applyFont="1" applyBorder="1" applyAlignment="1">
      <alignment horizontal="center"/>
    </xf>
    <xf numFmtId="164" fontId="75" fillId="0" borderId="40" xfId="1" applyFont="1" applyBorder="1"/>
    <xf numFmtId="0" fontId="3" fillId="0" borderId="0" xfId="0" applyFont="1"/>
    <xf numFmtId="0" fontId="76" fillId="4" borderId="24" xfId="0" applyFont="1" applyFill="1" applyBorder="1" applyAlignment="1" applyProtection="1">
      <alignment horizontal="left"/>
      <protection locked="0"/>
    </xf>
    <xf numFmtId="0" fontId="3" fillId="4" borderId="30" xfId="0" applyFont="1" applyFill="1" applyBorder="1" applyAlignment="1" applyProtection="1">
      <alignment horizontal="left"/>
      <protection locked="0"/>
    </xf>
    <xf numFmtId="0" fontId="76" fillId="4" borderId="27" xfId="0" applyFont="1" applyFill="1" applyBorder="1" applyAlignment="1" applyProtection="1">
      <alignment horizontal="left"/>
      <protection locked="0"/>
    </xf>
    <xf numFmtId="0" fontId="3" fillId="4" borderId="0" xfId="0" applyFont="1" applyFill="1" applyBorder="1" applyAlignment="1" applyProtection="1">
      <alignment horizontal="left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77" fillId="4" borderId="28" xfId="0" applyFont="1" applyFill="1" applyBorder="1" applyAlignment="1" applyProtection="1">
      <alignment horizontal="center"/>
      <protection locked="0"/>
    </xf>
    <xf numFmtId="0" fontId="79" fillId="4" borderId="28" xfId="0" applyFont="1" applyFill="1" applyBorder="1" applyAlignment="1" applyProtection="1">
      <alignment horizontal="left" vertical="top"/>
      <protection locked="0"/>
    </xf>
    <xf numFmtId="0" fontId="68" fillId="4" borderId="28" xfId="0" applyFont="1" applyFill="1" applyBorder="1" applyAlignment="1" applyProtection="1">
      <alignment horizontal="center" vertical="top"/>
      <protection locked="0"/>
    </xf>
    <xf numFmtId="164" fontId="81" fillId="4" borderId="0" xfId="1" applyNumberFormat="1" applyFont="1" applyFill="1" applyBorder="1" applyAlignment="1" applyProtection="1">
      <alignment horizontal="center" vertical="center"/>
      <protection locked="0"/>
    </xf>
    <xf numFmtId="164" fontId="71" fillId="0" borderId="41" xfId="1" applyNumberFormat="1" applyFont="1" applyFill="1" applyBorder="1" applyAlignment="1" applyProtection="1">
      <alignment horizontal="center" vertical="center"/>
      <protection hidden="1"/>
    </xf>
    <xf numFmtId="164" fontId="72" fillId="0" borderId="0" xfId="1" applyNumberFormat="1" applyFont="1" applyFill="1" applyBorder="1" applyAlignment="1" applyProtection="1">
      <alignment horizontal="center" vertical="center"/>
      <protection hidden="1"/>
    </xf>
    <xf numFmtId="0" fontId="66" fillId="0" borderId="41" xfId="0" applyFont="1" applyFill="1" applyBorder="1" applyAlignment="1" applyProtection="1">
      <alignment horizontal="center"/>
      <protection hidden="1"/>
    </xf>
    <xf numFmtId="0" fontId="62" fillId="0" borderId="41" xfId="0" applyNumberFormat="1" applyFont="1" applyFill="1" applyBorder="1" applyAlignment="1" applyProtection="1">
      <alignment horizontal="center" vertical="center"/>
      <protection hidden="1"/>
    </xf>
    <xf numFmtId="0" fontId="63" fillId="0" borderId="41" xfId="0" applyNumberFormat="1" applyFont="1" applyFill="1" applyBorder="1" applyAlignment="1" applyProtection="1">
      <alignment horizontal="center" vertical="center"/>
      <protection hidden="1"/>
    </xf>
    <xf numFmtId="0" fontId="60" fillId="0" borderId="41" xfId="0" applyNumberFormat="1" applyFont="1" applyFill="1" applyBorder="1" applyAlignment="1" applyProtection="1">
      <alignment horizontal="center" vertical="center"/>
      <protection hidden="1"/>
    </xf>
    <xf numFmtId="0" fontId="67" fillId="0" borderId="23" xfId="0" applyFont="1" applyBorder="1"/>
    <xf numFmtId="0" fontId="3" fillId="0" borderId="23" xfId="0" applyFont="1" applyBorder="1"/>
    <xf numFmtId="0" fontId="62" fillId="0" borderId="20" xfId="0" applyNumberFormat="1" applyFont="1" applyFill="1" applyBorder="1" applyAlignment="1" applyProtection="1">
      <alignment horizontal="center" vertical="center"/>
      <protection hidden="1"/>
    </xf>
    <xf numFmtId="0" fontId="82" fillId="0" borderId="45" xfId="1" applyNumberFormat="1" applyFont="1" applyFill="1" applyBorder="1" applyAlignment="1" applyProtection="1">
      <alignment horizontal="center" vertical="center"/>
      <protection hidden="1"/>
    </xf>
    <xf numFmtId="0" fontId="68" fillId="4" borderId="46" xfId="0" applyFont="1" applyFill="1" applyBorder="1" applyAlignment="1" applyProtection="1">
      <alignment horizontal="center" vertical="center"/>
      <protection locked="0"/>
    </xf>
    <xf numFmtId="0" fontId="67" fillId="4" borderId="47" xfId="0" applyFont="1" applyFill="1" applyBorder="1" applyAlignment="1" applyProtection="1">
      <alignment horizontal="left" vertical="center"/>
      <protection locked="0"/>
    </xf>
    <xf numFmtId="0" fontId="68" fillId="4" borderId="46" xfId="0" applyFont="1" applyFill="1" applyBorder="1" applyAlignment="1" applyProtection="1">
      <alignment horizontal="left" vertical="center"/>
      <protection locked="0"/>
    </xf>
    <xf numFmtId="164" fontId="68" fillId="4" borderId="46" xfId="1" applyNumberFormat="1" applyFont="1" applyFill="1" applyBorder="1" applyAlignment="1" applyProtection="1">
      <alignment horizontal="center" vertical="center"/>
      <protection locked="0"/>
    </xf>
    <xf numFmtId="0" fontId="68" fillId="4" borderId="48" xfId="0" applyFont="1" applyFill="1" applyBorder="1" applyAlignment="1" applyProtection="1">
      <alignment horizontal="center" vertical="center"/>
      <protection locked="0"/>
    </xf>
    <xf numFmtId="164" fontId="75" fillId="0" borderId="49" xfId="1" applyFont="1" applyBorder="1"/>
    <xf numFmtId="0" fontId="0" fillId="0" borderId="0" xfId="0" applyBorder="1"/>
    <xf numFmtId="0" fontId="64" fillId="0" borderId="0" xfId="0" applyFont="1" applyBorder="1"/>
    <xf numFmtId="0" fontId="0" fillId="0" borderId="0" xfId="0" applyBorder="1" applyAlignment="1">
      <alignment horizontal="center"/>
    </xf>
    <xf numFmtId="0" fontId="65" fillId="4" borderId="0" xfId="0" applyFont="1" applyFill="1" applyBorder="1" applyAlignment="1" applyProtection="1">
      <alignment horizontal="left" vertical="center"/>
      <protection locked="0"/>
    </xf>
    <xf numFmtId="0" fontId="40" fillId="4" borderId="0" xfId="0" applyFont="1" applyFill="1" applyBorder="1" applyAlignment="1" applyProtection="1">
      <alignment horizontal="left" vertical="center"/>
      <protection hidden="1"/>
    </xf>
    <xf numFmtId="164" fontId="46" fillId="4" borderId="0" xfId="0" applyNumberFormat="1" applyFont="1" applyFill="1" applyBorder="1" applyAlignment="1" applyProtection="1">
      <alignment horizontal="right" vertical="center"/>
      <protection hidden="1"/>
    </xf>
    <xf numFmtId="0" fontId="40" fillId="4" borderId="0" xfId="0" applyFont="1" applyFill="1" applyBorder="1" applyAlignment="1" applyProtection="1">
      <alignment horizontal="center" vertical="center"/>
      <protection hidden="1"/>
    </xf>
    <xf numFmtId="0" fontId="41" fillId="4" borderId="0" xfId="1" applyNumberFormat="1" applyFont="1" applyFill="1" applyBorder="1" applyAlignment="1" applyProtection="1">
      <alignment horizontal="center" vertical="center"/>
      <protection hidden="1"/>
    </xf>
    <xf numFmtId="169" fontId="57" fillId="4" borderId="0" xfId="1" applyNumberFormat="1" applyFont="1" applyFill="1" applyBorder="1" applyAlignment="1" applyProtection="1">
      <alignment horizontal="center" vertical="center"/>
      <protection hidden="1"/>
    </xf>
    <xf numFmtId="169" fontId="74" fillId="4" borderId="0" xfId="1" applyNumberFormat="1" applyFont="1" applyFill="1" applyBorder="1" applyAlignment="1" applyProtection="1">
      <alignment horizontal="center" vertical="center"/>
      <protection hidden="1"/>
    </xf>
    <xf numFmtId="0" fontId="67" fillId="4" borderId="0" xfId="0" applyFont="1" applyFill="1" applyBorder="1" applyAlignment="1" applyProtection="1">
      <alignment horizontal="left" vertical="center"/>
      <protection locked="0"/>
    </xf>
    <xf numFmtId="0" fontId="0" fillId="0" borderId="50" xfId="0" applyBorder="1"/>
    <xf numFmtId="0" fontId="67" fillId="4" borderId="50" xfId="0" applyFont="1" applyFill="1" applyBorder="1" applyAlignment="1" applyProtection="1">
      <alignment horizontal="left" vertical="center"/>
      <protection locked="0"/>
    </xf>
    <xf numFmtId="0" fontId="70" fillId="4" borderId="50" xfId="0" applyFont="1" applyFill="1" applyBorder="1" applyAlignment="1" applyProtection="1">
      <alignment horizontal="left" vertical="center"/>
      <protection locked="0"/>
    </xf>
    <xf numFmtId="164" fontId="67" fillId="4" borderId="50" xfId="0" applyNumberFormat="1" applyFont="1" applyFill="1" applyBorder="1" applyAlignment="1" applyProtection="1">
      <alignment horizontal="left"/>
      <protection hidden="1"/>
    </xf>
    <xf numFmtId="164" fontId="3" fillId="4" borderId="50" xfId="1" applyNumberFormat="1" applyFont="1" applyFill="1" applyBorder="1" applyAlignment="1" applyProtection="1">
      <alignment horizontal="center" vertical="center"/>
      <protection locked="0"/>
    </xf>
    <xf numFmtId="164" fontId="58" fillId="4" borderId="50" xfId="1" applyNumberFormat="1" applyFont="1" applyFill="1" applyBorder="1" applyAlignment="1" applyProtection="1">
      <alignment horizontal="left" vertical="center"/>
      <protection locked="0"/>
    </xf>
    <xf numFmtId="164" fontId="3" fillId="4" borderId="50" xfId="1" applyNumberFormat="1" applyFont="1" applyFill="1" applyBorder="1" applyAlignment="1" applyProtection="1">
      <alignment horizontal="center"/>
      <protection hidden="1"/>
    </xf>
    <xf numFmtId="164" fontId="3" fillId="4" borderId="50" xfId="1" applyNumberFormat="1" applyFont="1" applyFill="1" applyBorder="1" applyProtection="1">
      <protection hidden="1"/>
    </xf>
    <xf numFmtId="168" fontId="68" fillId="4" borderId="18" xfId="0" applyNumberFormat="1" applyFont="1" applyFill="1" applyBorder="1" applyAlignment="1" applyProtection="1">
      <alignment horizontal="left" vertical="center"/>
      <protection hidden="1"/>
    </xf>
    <xf numFmtId="168" fontId="68" fillId="4" borderId="18" xfId="0" applyNumberFormat="1" applyFont="1" applyFill="1" applyBorder="1" applyAlignment="1" applyProtection="1">
      <alignment horizontal="center" vertical="center"/>
      <protection hidden="1"/>
    </xf>
    <xf numFmtId="168" fontId="61" fillId="4" borderId="32" xfId="0" applyNumberFormat="1" applyFont="1" applyFill="1" applyBorder="1" applyAlignment="1" applyProtection="1">
      <alignment horizontal="center" vertical="center"/>
      <protection hidden="1"/>
    </xf>
    <xf numFmtId="0" fontId="83" fillId="0" borderId="40" xfId="0" applyFont="1" applyBorder="1"/>
    <xf numFmtId="0" fontId="83" fillId="0" borderId="40" xfId="0" applyFont="1" applyBorder="1" applyAlignment="1">
      <alignment horizontal="center"/>
    </xf>
    <xf numFmtId="164" fontId="83" fillId="0" borderId="40" xfId="1" applyFont="1" applyBorder="1" applyAlignment="1">
      <alignment horizontal="center"/>
    </xf>
    <xf numFmtId="164" fontId="83" fillId="0" borderId="49" xfId="1" applyFont="1" applyBorder="1"/>
    <xf numFmtId="0" fontId="0" fillId="0" borderId="51" xfId="0" applyBorder="1"/>
    <xf numFmtId="0" fontId="6" fillId="0" borderId="51" xfId="0" applyFont="1" applyBorder="1"/>
    <xf numFmtId="4" fontId="0" fillId="0" borderId="51" xfId="0" applyNumberFormat="1" applyBorder="1"/>
    <xf numFmtId="4" fontId="6" fillId="0" borderId="51" xfId="0" applyNumberFormat="1" applyFont="1" applyBorder="1"/>
    <xf numFmtId="0" fontId="84" fillId="0" borderId="0" xfId="0" applyFont="1"/>
    <xf numFmtId="0" fontId="19" fillId="0" borderId="0" xfId="0" applyFont="1" applyFill="1" applyProtection="1">
      <protection locked="0"/>
    </xf>
    <xf numFmtId="164" fontId="5" fillId="0" borderId="0" xfId="1" applyFont="1" applyFill="1" applyBorder="1" applyAlignment="1" applyProtection="1">
      <alignment horizontal="left" vertical="center"/>
      <protection locked="0"/>
    </xf>
    <xf numFmtId="0" fontId="6" fillId="0" borderId="51" xfId="0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6" fillId="0" borderId="51" xfId="0" applyFont="1" applyFill="1" applyBorder="1" applyAlignment="1" applyProtection="1">
      <alignment horizont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2" fillId="17" borderId="0" xfId="0" applyFont="1" applyFill="1" applyAlignment="1" applyProtection="1">
      <alignment horizontal="center"/>
      <protection locked="0"/>
    </xf>
    <xf numFmtId="0" fontId="5" fillId="17" borderId="51" xfId="0" applyFont="1" applyFill="1" applyBorder="1" applyProtection="1">
      <protection locked="0"/>
    </xf>
    <xf numFmtId="0" fontId="5" fillId="4" borderId="51" xfId="0" applyFont="1" applyFill="1" applyBorder="1" applyAlignment="1" applyProtection="1">
      <alignment horizontal="center"/>
      <protection locked="0"/>
    </xf>
    <xf numFmtId="0" fontId="5" fillId="10" borderId="51" xfId="0" applyFont="1" applyFill="1" applyBorder="1" applyAlignment="1" applyProtection="1">
      <alignment horizontal="center"/>
      <protection locked="0"/>
    </xf>
    <xf numFmtId="0" fontId="86" fillId="18" borderId="0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Protection="1">
      <protection locked="0"/>
    </xf>
    <xf numFmtId="0" fontId="2" fillId="8" borderId="0" xfId="0" applyFont="1" applyFill="1" applyProtection="1">
      <protection locked="0"/>
    </xf>
    <xf numFmtId="0" fontId="0" fillId="20" borderId="0" xfId="0" applyFill="1" applyProtection="1">
      <protection locked="0"/>
    </xf>
    <xf numFmtId="0" fontId="0" fillId="19" borderId="0" xfId="0" applyFill="1" applyProtection="1">
      <protection locked="0"/>
    </xf>
    <xf numFmtId="0" fontId="88" fillId="21" borderId="0" xfId="0" applyFont="1" applyFill="1" applyBorder="1" applyAlignment="1" applyProtection="1">
      <alignment vertical="center"/>
      <protection locked="0"/>
    </xf>
    <xf numFmtId="164" fontId="19" fillId="0" borderId="0" xfId="1" applyNumberFormat="1" applyFont="1" applyFill="1" applyBorder="1" applyAlignment="1" applyProtection="1">
      <alignment vertical="center"/>
      <protection locked="0"/>
    </xf>
    <xf numFmtId="164" fontId="19" fillId="0" borderId="0" xfId="1" applyNumberFormat="1" applyFont="1" applyFill="1" applyBorder="1" applyAlignment="1" applyProtection="1">
      <protection locked="0"/>
    </xf>
    <xf numFmtId="164" fontId="19" fillId="0" borderId="0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89" fillId="11" borderId="0" xfId="0" applyNumberFormat="1" applyFont="1" applyFill="1" applyBorder="1" applyAlignment="1" applyProtection="1">
      <alignment horizontal="center"/>
      <protection hidden="1"/>
    </xf>
    <xf numFmtId="0" fontId="90" fillId="11" borderId="0" xfId="0" applyNumberFormat="1" applyFont="1" applyFill="1" applyBorder="1" applyAlignment="1" applyProtection="1">
      <alignment horizontal="center"/>
      <protection hidden="1"/>
    </xf>
    <xf numFmtId="168" fontId="2" fillId="0" borderId="0" xfId="0" applyNumberFormat="1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4" fontId="2" fillId="0" borderId="0" xfId="1" applyFont="1" applyFill="1" applyBorder="1" applyAlignment="1" applyProtection="1">
      <alignment vertical="center"/>
      <protection locked="0"/>
    </xf>
    <xf numFmtId="0" fontId="30" fillId="0" borderId="0" xfId="0" applyNumberFormat="1" applyFont="1" applyFill="1" applyBorder="1" applyAlignment="1" applyProtection="1">
      <alignment vertical="center"/>
      <protection locked="0"/>
    </xf>
    <xf numFmtId="0" fontId="36" fillId="3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protection locked="0"/>
    </xf>
    <xf numFmtId="0" fontId="2" fillId="3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11" fillId="22" borderId="57" xfId="0" applyFont="1" applyFill="1" applyBorder="1" applyAlignment="1" applyProtection="1">
      <protection locked="0"/>
    </xf>
    <xf numFmtId="0" fontId="11" fillId="22" borderId="58" xfId="0" applyFont="1" applyFill="1" applyBorder="1" applyAlignment="1" applyProtection="1">
      <protection locked="0"/>
    </xf>
    <xf numFmtId="0" fontId="8" fillId="23" borderId="52" xfId="0" applyFont="1" applyFill="1" applyBorder="1" applyAlignment="1"/>
    <xf numFmtId="0" fontId="8" fillId="23" borderId="53" xfId="0" applyFont="1" applyFill="1" applyBorder="1" applyAlignment="1"/>
    <xf numFmtId="0" fontId="11" fillId="24" borderId="57" xfId="0" applyFont="1" applyFill="1" applyBorder="1" applyAlignment="1" applyProtection="1">
      <protection locked="0"/>
    </xf>
    <xf numFmtId="0" fontId="11" fillId="24" borderId="58" xfId="0" applyFont="1" applyFill="1" applyBorder="1" applyAlignment="1" applyProtection="1">
      <protection locked="0"/>
    </xf>
    <xf numFmtId="0" fontId="11" fillId="24" borderId="54" xfId="0" applyFont="1" applyFill="1" applyBorder="1" applyAlignment="1" applyProtection="1">
      <protection locked="0"/>
    </xf>
    <xf numFmtId="0" fontId="11" fillId="24" borderId="55" xfId="0" applyFont="1" applyFill="1" applyBorder="1" applyAlignment="1" applyProtection="1">
      <protection locked="0"/>
    </xf>
    <xf numFmtId="0" fontId="91" fillId="3" borderId="0" xfId="0" applyFont="1" applyFill="1" applyBorder="1" applyAlignment="1" applyProtection="1">
      <alignment horizontal="left"/>
      <protection locked="0"/>
    </xf>
    <xf numFmtId="0" fontId="37" fillId="3" borderId="0" xfId="0" applyFont="1" applyFill="1" applyBorder="1" applyAlignment="1" applyProtection="1">
      <alignment horizontal="left"/>
      <protection locked="0"/>
    </xf>
    <xf numFmtId="0" fontId="92" fillId="23" borderId="53" xfId="0" applyFont="1" applyFill="1" applyBorder="1" applyAlignment="1">
      <alignment horizontal="left"/>
    </xf>
    <xf numFmtId="0" fontId="93" fillId="24" borderId="55" xfId="0" applyFont="1" applyFill="1" applyBorder="1" applyAlignment="1" applyProtection="1">
      <alignment horizontal="left"/>
      <protection locked="0"/>
    </xf>
    <xf numFmtId="0" fontId="93" fillId="24" borderId="56" xfId="0" applyFont="1" applyFill="1" applyBorder="1" applyAlignment="1" applyProtection="1">
      <alignment horizontal="left"/>
      <protection locked="0"/>
    </xf>
    <xf numFmtId="0" fontId="93" fillId="22" borderId="58" xfId="0" applyFont="1" applyFill="1" applyBorder="1" applyAlignment="1" applyProtection="1">
      <alignment horizontal="left"/>
      <protection locked="0"/>
    </xf>
    <xf numFmtId="0" fontId="93" fillId="22" borderId="59" xfId="0" applyFont="1" applyFill="1" applyBorder="1" applyAlignment="1" applyProtection="1">
      <alignment horizontal="left"/>
      <protection locked="0"/>
    </xf>
    <xf numFmtId="0" fontId="93" fillId="24" borderId="58" xfId="0" applyFont="1" applyFill="1" applyBorder="1" applyAlignment="1" applyProtection="1">
      <alignment horizontal="left"/>
      <protection locked="0"/>
    </xf>
    <xf numFmtId="0" fontId="93" fillId="24" borderId="59" xfId="0" applyFont="1" applyFill="1" applyBorder="1" applyAlignment="1" applyProtection="1">
      <alignment horizontal="left"/>
      <protection locked="0"/>
    </xf>
    <xf numFmtId="0" fontId="91" fillId="0" borderId="0" xfId="0" applyFont="1" applyFill="1" applyBorder="1" applyAlignment="1" applyProtection="1">
      <alignment horizontal="left"/>
      <protection locked="0"/>
    </xf>
    <xf numFmtId="0" fontId="94" fillId="3" borderId="0" xfId="0" applyFont="1" applyFill="1" applyBorder="1" applyAlignment="1" applyProtection="1">
      <alignment horizontal="center"/>
      <protection locked="0"/>
    </xf>
    <xf numFmtId="0" fontId="94" fillId="24" borderId="60" xfId="0" applyFont="1" applyFill="1" applyBorder="1" applyAlignment="1" applyProtection="1">
      <alignment horizontal="center"/>
      <protection locked="0"/>
    </xf>
    <xf numFmtId="0" fontId="94" fillId="22" borderId="60" xfId="0" applyFont="1" applyFill="1" applyBorder="1" applyAlignment="1" applyProtection="1">
      <alignment horizontal="center"/>
      <protection locked="0"/>
    </xf>
    <xf numFmtId="0" fontId="94" fillId="0" borderId="0" xfId="0" applyFont="1" applyFill="1" applyBorder="1" applyAlignment="1" applyProtection="1">
      <alignment horizontal="center"/>
      <protection locked="0"/>
    </xf>
    <xf numFmtId="168" fontId="95" fillId="0" borderId="51" xfId="0" applyNumberFormat="1" applyFont="1" applyBorder="1"/>
    <xf numFmtId="0" fontId="96" fillId="0" borderId="0" xfId="0" applyFont="1"/>
    <xf numFmtId="0" fontId="5" fillId="25" borderId="61" xfId="0" applyFont="1" applyFill="1" applyBorder="1" applyAlignment="1">
      <alignment horizontal="center" vertical="center"/>
    </xf>
    <xf numFmtId="168" fontId="61" fillId="4" borderId="0" xfId="0" applyNumberFormat="1" applyFont="1" applyFill="1" applyBorder="1" applyAlignment="1" applyProtection="1">
      <alignment horizontal="center" vertical="center"/>
      <protection hidden="1"/>
    </xf>
    <xf numFmtId="168" fontId="61" fillId="4" borderId="0" xfId="0" applyNumberFormat="1" applyFont="1" applyFill="1" applyBorder="1" applyAlignment="1" applyProtection="1">
      <alignment horizontal="right" vertical="center"/>
      <protection hidden="1"/>
    </xf>
    <xf numFmtId="17" fontId="30" fillId="9" borderId="0" xfId="0" applyNumberFormat="1" applyFont="1" applyFill="1" applyBorder="1" applyAlignment="1" applyProtection="1">
      <alignment horizontal="left"/>
      <protection locked="0"/>
    </xf>
    <xf numFmtId="0" fontId="2" fillId="27" borderId="0" xfId="0" applyFont="1" applyFill="1" applyAlignment="1" applyProtection="1">
      <alignment horizontal="center"/>
      <protection locked="0"/>
    </xf>
    <xf numFmtId="164" fontId="2" fillId="27" borderId="0" xfId="1" applyNumberFormat="1" applyFont="1" applyFill="1" applyProtection="1">
      <protection locked="0"/>
    </xf>
    <xf numFmtId="0" fontId="2" fillId="27" borderId="0" xfId="0" applyFont="1" applyFill="1" applyProtection="1">
      <protection locked="0"/>
    </xf>
    <xf numFmtId="0" fontId="32" fillId="27" borderId="0" xfId="0" applyFont="1" applyFill="1" applyBorder="1" applyAlignment="1" applyProtection="1">
      <alignment horizontal="center" vertical="center"/>
      <protection locked="0"/>
    </xf>
    <xf numFmtId="0" fontId="32" fillId="27" borderId="0" xfId="0" applyFont="1" applyFill="1" applyAlignment="1" applyProtection="1">
      <alignment vertical="center"/>
      <protection locked="0"/>
    </xf>
    <xf numFmtId="0" fontId="32" fillId="27" borderId="0" xfId="0" applyFont="1" applyFill="1" applyBorder="1" applyAlignment="1" applyProtection="1">
      <alignment vertical="center"/>
      <protection locked="0"/>
    </xf>
    <xf numFmtId="0" fontId="7" fillId="27" borderId="0" xfId="0" applyFont="1" applyFill="1" applyAlignment="1" applyProtection="1">
      <alignment horizontal="center"/>
      <protection hidden="1"/>
    </xf>
    <xf numFmtId="164" fontId="2" fillId="27" borderId="0" xfId="1" applyNumberFormat="1" applyFont="1" applyFill="1" applyBorder="1" applyProtection="1">
      <protection locked="0"/>
    </xf>
    <xf numFmtId="0" fontId="2" fillId="27" borderId="0" xfId="0" applyFont="1" applyFill="1" applyBorder="1" applyAlignment="1" applyProtection="1">
      <alignment horizontal="center"/>
      <protection locked="0"/>
    </xf>
    <xf numFmtId="0" fontId="2" fillId="27" borderId="0" xfId="0" applyFont="1" applyFill="1" applyAlignment="1" applyProtection="1">
      <protection locked="0"/>
    </xf>
    <xf numFmtId="0" fontId="37" fillId="27" borderId="0" xfId="0" applyFont="1" applyFill="1" applyAlignment="1" applyProtection="1">
      <alignment horizontal="center" vertical="center"/>
      <protection locked="0"/>
    </xf>
    <xf numFmtId="0" fontId="2" fillId="27" borderId="0" xfId="0" applyFont="1" applyFill="1" applyAlignment="1" applyProtection="1">
      <alignment horizontal="left"/>
      <protection locked="0"/>
    </xf>
    <xf numFmtId="164" fontId="2" fillId="27" borderId="0" xfId="1" applyNumberFormat="1" applyFont="1" applyFill="1" applyProtection="1">
      <protection hidden="1"/>
    </xf>
    <xf numFmtId="0" fontId="2" fillId="27" borderId="0" xfId="0" applyFont="1" applyFill="1" applyProtection="1">
      <protection hidden="1"/>
    </xf>
    <xf numFmtId="0" fontId="6" fillId="27" borderId="0" xfId="0" applyFont="1" applyFill="1" applyAlignment="1" applyProtection="1">
      <alignment horizontal="center"/>
      <protection hidden="1"/>
    </xf>
    <xf numFmtId="164" fontId="36" fillId="27" borderId="0" xfId="1" applyNumberFormat="1" applyFont="1" applyFill="1" applyProtection="1">
      <protection hidden="1"/>
    </xf>
    <xf numFmtId="0" fontId="2" fillId="27" borderId="0" xfId="0" applyFont="1" applyFill="1" applyBorder="1" applyProtection="1">
      <protection hidden="1"/>
    </xf>
    <xf numFmtId="0" fontId="7" fillId="27" borderId="0" xfId="0" applyFont="1" applyFill="1" applyProtection="1">
      <protection hidden="1"/>
    </xf>
    <xf numFmtId="0" fontId="27" fillId="27" borderId="0" xfId="0" applyFont="1" applyFill="1" applyAlignment="1" applyProtection="1">
      <alignment horizontal="left" vertical="center"/>
      <protection hidden="1"/>
    </xf>
    <xf numFmtId="0" fontId="85" fillId="27" borderId="0" xfId="0" applyFont="1" applyFill="1" applyBorder="1" applyAlignment="1" applyProtection="1">
      <alignment horizontal="center"/>
      <protection hidden="1"/>
    </xf>
    <xf numFmtId="0" fontId="31" fillId="27" borderId="0" xfId="0" applyFont="1" applyFill="1" applyAlignment="1" applyProtection="1">
      <alignment horizontal="center"/>
      <protection locked="0"/>
    </xf>
    <xf numFmtId="0" fontId="31" fillId="27" borderId="0" xfId="0" applyFont="1" applyFill="1" applyAlignment="1" applyProtection="1">
      <alignment horizontal="center" vertical="center"/>
      <protection hidden="1"/>
    </xf>
    <xf numFmtId="0" fontId="51" fillId="27" borderId="0" xfId="0" applyFont="1" applyFill="1" applyAlignment="1" applyProtection="1">
      <alignment horizontal="left"/>
      <protection locked="0"/>
    </xf>
    <xf numFmtId="0" fontId="4" fillId="27" borderId="0" xfId="0" applyFont="1" applyFill="1" applyAlignment="1" applyProtection="1">
      <alignment horizontal="left"/>
      <protection locked="0"/>
    </xf>
    <xf numFmtId="0" fontId="10" fillId="27" borderId="0" xfId="0" applyFont="1" applyFill="1" applyAlignment="1" applyProtection="1">
      <alignment horizontal="center" vertical="center"/>
      <protection locked="0"/>
    </xf>
    <xf numFmtId="164" fontId="5" fillId="27" borderId="0" xfId="0" applyNumberFormat="1" applyFont="1" applyFill="1" applyAlignment="1" applyProtection="1">
      <alignment horizontal="center" vertical="center"/>
      <protection locked="0"/>
    </xf>
    <xf numFmtId="164" fontId="7" fillId="27" borderId="0" xfId="1" applyNumberFormat="1" applyFont="1" applyFill="1" applyProtection="1">
      <protection locked="0"/>
    </xf>
    <xf numFmtId="0" fontId="7" fillId="27" borderId="0" xfId="0" applyFont="1" applyFill="1" applyProtection="1">
      <protection locked="0"/>
    </xf>
    <xf numFmtId="0" fontId="98" fillId="27" borderId="0" xfId="0" applyFont="1" applyFill="1" applyAlignment="1" applyProtection="1">
      <alignment horizontal="center"/>
      <protection hidden="1"/>
    </xf>
    <xf numFmtId="0" fontId="99" fillId="27" borderId="0" xfId="0" applyFont="1" applyFill="1" applyAlignment="1" applyProtection="1">
      <alignment horizontal="center"/>
      <protection hidden="1"/>
    </xf>
    <xf numFmtId="164" fontId="100" fillId="27" borderId="0" xfId="1" applyNumberFormat="1" applyFont="1" applyFill="1" applyAlignment="1" applyProtection="1">
      <alignment horizontal="left" vertical="center"/>
    </xf>
    <xf numFmtId="0" fontId="98" fillId="27" borderId="0" xfId="0" applyFont="1" applyFill="1" applyAlignment="1" applyProtection="1">
      <alignment horizontal="center"/>
      <protection locked="0"/>
    </xf>
    <xf numFmtId="164" fontId="98" fillId="27" borderId="0" xfId="1" applyNumberFormat="1" applyFont="1" applyFill="1" applyProtection="1">
      <protection locked="0"/>
    </xf>
    <xf numFmtId="0" fontId="98" fillId="27" borderId="0" xfId="0" applyFont="1" applyFill="1" applyProtection="1">
      <protection locked="0"/>
    </xf>
    <xf numFmtId="0" fontId="98" fillId="27" borderId="31" xfId="0" applyFont="1" applyFill="1" applyBorder="1" applyProtection="1">
      <protection locked="0"/>
    </xf>
    <xf numFmtId="0" fontId="101" fillId="27" borderId="0" xfId="0" applyFont="1" applyFill="1" applyAlignment="1" applyProtection="1">
      <alignment horizontal="center"/>
      <protection hidden="1"/>
    </xf>
    <xf numFmtId="164" fontId="98" fillId="27" borderId="0" xfId="1" applyNumberFormat="1" applyFont="1" applyFill="1" applyProtection="1">
      <protection hidden="1"/>
    </xf>
    <xf numFmtId="0" fontId="98" fillId="27" borderId="0" xfId="0" applyFont="1" applyFill="1" applyProtection="1">
      <protection hidden="1"/>
    </xf>
    <xf numFmtId="0" fontId="102" fillId="27" borderId="0" xfId="0" applyNumberFormat="1" applyFont="1" applyFill="1" applyAlignment="1" applyProtection="1">
      <alignment horizontal="center" vertical="center"/>
      <protection hidden="1"/>
    </xf>
    <xf numFmtId="0" fontId="103" fillId="27" borderId="0" xfId="0" applyNumberFormat="1" applyFont="1" applyFill="1" applyProtection="1">
      <protection hidden="1"/>
    </xf>
    <xf numFmtId="0" fontId="98" fillId="27" borderId="0" xfId="0" applyNumberFormat="1" applyFont="1" applyFill="1" applyBorder="1" applyAlignment="1" applyProtection="1">
      <alignment horizontal="center"/>
      <protection hidden="1"/>
    </xf>
    <xf numFmtId="0" fontId="98" fillId="27" borderId="0" xfId="0" applyNumberFormat="1" applyFont="1" applyFill="1" applyAlignment="1" applyProtection="1">
      <alignment horizontal="center"/>
      <protection hidden="1"/>
    </xf>
    <xf numFmtId="0" fontId="98" fillId="27" borderId="0" xfId="0" applyNumberFormat="1" applyFont="1" applyFill="1" applyProtection="1">
      <protection hidden="1"/>
    </xf>
    <xf numFmtId="0" fontId="104" fillId="27" borderId="0" xfId="0" applyFont="1" applyFill="1" applyAlignment="1" applyProtection="1">
      <alignment horizontal="center" vertical="center"/>
      <protection hidden="1"/>
    </xf>
    <xf numFmtId="0" fontId="101" fillId="27" borderId="0" xfId="0" applyFont="1" applyFill="1" applyAlignment="1" applyProtection="1">
      <alignment horizontal="center"/>
      <protection locked="0"/>
    </xf>
    <xf numFmtId="0" fontId="105" fillId="27" borderId="0" xfId="0" applyFont="1" applyFill="1" applyBorder="1" applyAlignment="1" applyProtection="1">
      <alignment vertical="center"/>
      <protection locked="0"/>
    </xf>
    <xf numFmtId="0" fontId="23" fillId="28" borderId="19" xfId="0" applyFont="1" applyFill="1" applyBorder="1" applyAlignment="1" applyProtection="1">
      <alignment horizontal="left" vertical="center"/>
      <protection locked="0"/>
    </xf>
    <xf numFmtId="0" fontId="23" fillId="28" borderId="19" xfId="0" applyFont="1" applyFill="1" applyBorder="1" applyAlignment="1" applyProtection="1">
      <alignment horizontal="right" vertical="center"/>
      <protection locked="0"/>
    </xf>
    <xf numFmtId="0" fontId="23" fillId="28" borderId="19" xfId="0" applyFont="1" applyFill="1" applyBorder="1" applyAlignment="1" applyProtection="1">
      <alignment horizontal="center" vertical="center"/>
      <protection locked="0"/>
    </xf>
    <xf numFmtId="164" fontId="23" fillId="28" borderId="19" xfId="1" applyNumberFormat="1" applyFont="1" applyFill="1" applyBorder="1" applyAlignment="1" applyProtection="1">
      <alignment horizontal="center" vertical="center"/>
      <protection locked="0"/>
    </xf>
    <xf numFmtId="164" fontId="23" fillId="28" borderId="19" xfId="1" applyNumberFormat="1" applyFont="1" applyFill="1" applyBorder="1" applyAlignment="1" applyProtection="1">
      <alignment horizontal="right" vertical="center"/>
      <protection locked="0"/>
    </xf>
    <xf numFmtId="0" fontId="83" fillId="28" borderId="0" xfId="0" applyFont="1" applyFill="1" applyBorder="1" applyAlignment="1" applyProtection="1">
      <alignment horizontal="center" vertical="center"/>
      <protection locked="0"/>
    </xf>
    <xf numFmtId="164" fontId="83" fillId="28" borderId="0" xfId="1" applyNumberFormat="1" applyFont="1" applyFill="1" applyBorder="1" applyAlignment="1" applyProtection="1">
      <alignment horizontal="center" vertical="center"/>
      <protection locked="0"/>
    </xf>
    <xf numFmtId="0" fontId="83" fillId="28" borderId="2" xfId="0" applyFont="1" applyFill="1" applyBorder="1" applyAlignment="1" applyProtection="1">
      <alignment horizontal="center"/>
      <protection locked="0"/>
    </xf>
    <xf numFmtId="0" fontId="106" fillId="29" borderId="36" xfId="0" applyFont="1" applyFill="1" applyBorder="1" applyAlignment="1">
      <alignment horizontal="center" vertical="center"/>
    </xf>
    <xf numFmtId="164" fontId="76" fillId="28" borderId="0" xfId="1" applyNumberFormat="1" applyFont="1" applyFill="1" applyBorder="1" applyAlignment="1" applyProtection="1">
      <alignment horizontal="left"/>
      <protection locked="0"/>
    </xf>
    <xf numFmtId="164" fontId="68" fillId="28" borderId="0" xfId="1" applyNumberFormat="1" applyFont="1" applyFill="1" applyBorder="1" applyAlignment="1" applyProtection="1">
      <alignment horizontal="left" vertical="center"/>
      <protection locked="0"/>
    </xf>
    <xf numFmtId="164" fontId="67" fillId="28" borderId="0" xfId="1" applyNumberFormat="1" applyFont="1" applyFill="1" applyBorder="1" applyAlignment="1" applyProtection="1">
      <alignment horizontal="center" vertical="top"/>
      <protection locked="0"/>
    </xf>
    <xf numFmtId="164" fontId="79" fillId="28" borderId="0" xfId="1" applyNumberFormat="1" applyFont="1" applyFill="1" applyBorder="1" applyAlignment="1" applyProtection="1">
      <alignment horizontal="center" vertical="center"/>
      <protection locked="0"/>
    </xf>
    <xf numFmtId="164" fontId="68" fillId="28" borderId="0" xfId="1" applyNumberFormat="1" applyFont="1" applyFill="1" applyBorder="1" applyAlignment="1" applyProtection="1">
      <alignment horizontal="center" vertical="center"/>
      <protection locked="0"/>
    </xf>
    <xf numFmtId="164" fontId="67" fillId="28" borderId="0" xfId="1" applyNumberFormat="1" applyFont="1" applyFill="1" applyBorder="1" applyAlignment="1" applyProtection="1">
      <alignment horizontal="center" vertical="center"/>
      <protection locked="0"/>
    </xf>
    <xf numFmtId="0" fontId="107" fillId="28" borderId="0" xfId="1" applyNumberFormat="1" applyFont="1" applyFill="1" applyBorder="1" applyAlignment="1" applyProtection="1">
      <alignment horizontal="center" vertical="center"/>
      <protection hidden="1"/>
    </xf>
    <xf numFmtId="164" fontId="68" fillId="28" borderId="0" xfId="1" applyNumberFormat="1" applyFont="1" applyFill="1" applyBorder="1" applyAlignment="1" applyProtection="1">
      <alignment horizontal="left" vertical="center"/>
      <protection hidden="1"/>
    </xf>
    <xf numFmtId="164" fontId="108" fillId="28" borderId="0" xfId="1" applyNumberFormat="1" applyFont="1" applyFill="1" applyBorder="1" applyAlignment="1" applyProtection="1">
      <alignment horizontal="center" vertical="center"/>
      <protection hidden="1"/>
    </xf>
    <xf numFmtId="164" fontId="109" fillId="28" borderId="0" xfId="1" applyNumberFormat="1" applyFont="1" applyFill="1" applyBorder="1" applyAlignment="1" applyProtection="1">
      <alignment horizontal="right" vertical="center"/>
      <protection hidden="1"/>
    </xf>
    <xf numFmtId="0" fontId="111" fillId="29" borderId="36" xfId="0" applyFont="1" applyFill="1" applyBorder="1" applyAlignment="1">
      <alignment horizontal="center" vertical="center"/>
    </xf>
    <xf numFmtId="0" fontId="111" fillId="29" borderId="37" xfId="0" applyFont="1" applyFill="1" applyBorder="1" applyAlignment="1">
      <alignment horizontal="center" vertical="center"/>
    </xf>
    <xf numFmtId="164" fontId="110" fillId="28" borderId="0" xfId="1" applyNumberFormat="1" applyFont="1" applyFill="1" applyProtection="1">
      <protection locked="0"/>
    </xf>
    <xf numFmtId="16" fontId="110" fillId="28" borderId="1" xfId="0" applyNumberFormat="1" applyFont="1" applyFill="1" applyBorder="1" applyAlignment="1" applyProtection="1">
      <alignment horizontal="center" vertical="center"/>
      <protection locked="0"/>
    </xf>
    <xf numFmtId="0" fontId="110" fillId="28" borderId="1" xfId="0" applyFont="1" applyFill="1" applyBorder="1" applyAlignment="1" applyProtection="1">
      <alignment horizontal="center" vertical="center"/>
      <protection hidden="1"/>
    </xf>
    <xf numFmtId="0" fontId="111" fillId="30" borderId="35" xfId="0" applyNumberFormat="1" applyFont="1" applyFill="1" applyBorder="1" applyAlignment="1">
      <alignment horizontal="center" vertical="center"/>
    </xf>
    <xf numFmtId="0" fontId="111" fillId="30" borderId="38" xfId="0" applyNumberFormat="1" applyFont="1" applyFill="1" applyBorder="1" applyAlignment="1">
      <alignment horizontal="center" vertical="center"/>
    </xf>
    <xf numFmtId="0" fontId="111" fillId="30" borderId="39" xfId="0" applyNumberFormat="1" applyFont="1" applyFill="1" applyBorder="1" applyAlignment="1">
      <alignment horizontal="center" vertical="center"/>
    </xf>
    <xf numFmtId="164" fontId="110" fillId="27" borderId="0" xfId="1" applyNumberFormat="1" applyFont="1" applyFill="1" applyProtection="1">
      <protection hidden="1"/>
    </xf>
    <xf numFmtId="164" fontId="13" fillId="0" borderId="0" xfId="1" applyFont="1" applyFill="1" applyBorder="1" applyAlignment="1" applyProtection="1">
      <alignment horizontal="center" vertical="center"/>
      <protection locked="0"/>
    </xf>
    <xf numFmtId="0" fontId="2" fillId="31" borderId="0" xfId="0" applyFont="1" applyFill="1" applyBorder="1"/>
    <xf numFmtId="0" fontId="2" fillId="31" borderId="0" xfId="0" applyFont="1" applyFill="1" applyBorder="1" applyAlignment="1">
      <alignment horizontal="right"/>
    </xf>
    <xf numFmtId="0" fontId="0" fillId="31" borderId="0" xfId="0" applyFill="1"/>
    <xf numFmtId="0" fontId="45" fillId="27" borderId="0" xfId="0" applyFont="1" applyFill="1" applyBorder="1" applyAlignment="1" applyProtection="1">
      <alignment vertical="center"/>
      <protection locked="0"/>
    </xf>
    <xf numFmtId="0" fontId="44" fillId="27" borderId="0" xfId="0" applyFont="1" applyFill="1" applyBorder="1" applyAlignment="1" applyProtection="1">
      <alignment vertical="center"/>
      <protection locked="0"/>
    </xf>
    <xf numFmtId="164" fontId="2" fillId="27" borderId="0" xfId="1" applyNumberFormat="1" applyFont="1" applyFill="1" applyAlignment="1" applyProtection="1">
      <alignment horizontal="center"/>
      <protection locked="0"/>
    </xf>
    <xf numFmtId="0" fontId="3" fillId="27" borderId="12" xfId="0" applyFont="1" applyFill="1" applyBorder="1" applyAlignment="1" applyProtection="1">
      <alignment horizontal="left" vertical="center"/>
      <protection hidden="1"/>
    </xf>
    <xf numFmtId="0" fontId="3" fillId="27" borderId="13" xfId="0" applyFont="1" applyFill="1" applyBorder="1" applyAlignment="1" applyProtection="1">
      <alignment horizontal="center"/>
      <protection hidden="1"/>
    </xf>
    <xf numFmtId="164" fontId="52" fillId="27" borderId="0" xfId="1" applyNumberFormat="1" applyFont="1" applyFill="1" applyAlignment="1" applyProtection="1">
      <alignment horizontal="left"/>
      <protection locked="0"/>
    </xf>
    <xf numFmtId="164" fontId="2" fillId="27" borderId="0" xfId="1" applyNumberFormat="1" applyFont="1" applyFill="1" applyAlignment="1" applyProtection="1">
      <alignment horizontal="left"/>
      <protection locked="0"/>
    </xf>
    <xf numFmtId="0" fontId="11" fillId="10" borderId="18" xfId="0" applyFont="1" applyFill="1" applyBorder="1" applyProtection="1">
      <protection locked="0"/>
    </xf>
    <xf numFmtId="0" fontId="11" fillId="10" borderId="18" xfId="0" applyFont="1" applyFill="1" applyBorder="1" applyAlignment="1" applyProtection="1">
      <alignment horizontal="center"/>
      <protection locked="0"/>
    </xf>
    <xf numFmtId="0" fontId="112" fillId="0" borderId="0" xfId="0" applyFont="1" applyFill="1" applyBorder="1" applyAlignment="1" applyProtection="1">
      <protection locked="0"/>
    </xf>
    <xf numFmtId="0" fontId="113" fillId="0" borderId="0" xfId="0" applyFont="1" applyFill="1" applyBorder="1" applyAlignment="1" applyProtection="1">
      <protection locked="0"/>
    </xf>
    <xf numFmtId="0" fontId="113" fillId="3" borderId="0" xfId="0" applyFont="1" applyFill="1" applyBorder="1" applyAlignment="1" applyProtection="1">
      <protection locked="0"/>
    </xf>
    <xf numFmtId="0" fontId="114" fillId="0" borderId="0" xfId="0" applyFont="1" applyFill="1" applyBorder="1" applyAlignment="1" applyProtection="1">
      <protection locked="0"/>
    </xf>
    <xf numFmtId="164" fontId="113" fillId="0" borderId="0" xfId="2" applyNumberFormat="1" applyFont="1" applyFill="1" applyBorder="1" applyAlignment="1" applyProtection="1">
      <protection locked="0"/>
    </xf>
    <xf numFmtId="0" fontId="115" fillId="0" borderId="0" xfId="0" applyFont="1" applyFill="1" applyBorder="1" applyAlignment="1" applyProtection="1">
      <protection locked="0"/>
    </xf>
    <xf numFmtId="0" fontId="116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17" fillId="3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164" fontId="3" fillId="3" borderId="0" xfId="2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164" fontId="3" fillId="0" borderId="0" xfId="2" applyNumberFormat="1" applyFont="1" applyFill="1" applyBorder="1" applyAlignment="1" applyProtection="1">
      <alignment vertical="center"/>
      <protection locked="0"/>
    </xf>
    <xf numFmtId="0" fontId="3" fillId="28" borderId="51" xfId="0" applyFont="1" applyFill="1" applyBorder="1" applyAlignment="1" applyProtection="1">
      <alignment vertical="center"/>
      <protection locked="0"/>
    </xf>
    <xf numFmtId="0" fontId="51" fillId="11" borderId="63" xfId="0" applyFont="1" applyFill="1" applyBorder="1" applyAlignment="1" applyProtection="1">
      <alignment horizontal="left" vertical="center"/>
      <protection locked="0"/>
    </xf>
    <xf numFmtId="0" fontId="42" fillId="13" borderId="64" xfId="0" applyFont="1" applyFill="1" applyBorder="1" applyAlignment="1">
      <alignment horizontal="left" vertical="center"/>
    </xf>
    <xf numFmtId="0" fontId="42" fillId="13" borderId="65" xfId="0" applyFont="1" applyFill="1" applyBorder="1" applyAlignment="1">
      <alignment horizontal="left" vertical="center"/>
    </xf>
    <xf numFmtId="9" fontId="42" fillId="13" borderId="66" xfId="3" applyFont="1" applyFill="1" applyBorder="1" applyAlignment="1">
      <alignment horizontal="center" vertical="center"/>
    </xf>
    <xf numFmtId="164" fontId="42" fillId="13" borderId="66" xfId="1" applyNumberFormat="1" applyFont="1" applyFill="1" applyBorder="1" applyAlignment="1">
      <alignment horizontal="center" vertical="center"/>
    </xf>
    <xf numFmtId="0" fontId="51" fillId="10" borderId="63" xfId="0" applyFont="1" applyFill="1" applyBorder="1" applyAlignment="1" applyProtection="1">
      <alignment horizontal="left" vertical="center"/>
      <protection locked="0"/>
    </xf>
    <xf numFmtId="0" fontId="42" fillId="12" borderId="64" xfId="0" applyFont="1" applyFill="1" applyBorder="1" applyAlignment="1">
      <alignment horizontal="left" vertical="center"/>
    </xf>
    <xf numFmtId="0" fontId="42" fillId="12" borderId="65" xfId="0" applyFont="1" applyFill="1" applyBorder="1" applyAlignment="1">
      <alignment horizontal="left" vertical="center"/>
    </xf>
    <xf numFmtId="9" fontId="42" fillId="12" borderId="66" xfId="3" applyFont="1" applyFill="1" applyBorder="1" applyAlignment="1">
      <alignment horizontal="center" vertical="center"/>
    </xf>
    <xf numFmtId="164" fontId="42" fillId="12" borderId="66" xfId="1" applyNumberFormat="1" applyFont="1" applyFill="1" applyBorder="1" applyAlignment="1">
      <alignment horizontal="center" vertical="center"/>
    </xf>
    <xf numFmtId="0" fontId="51" fillId="15" borderId="63" xfId="0" applyFont="1" applyFill="1" applyBorder="1" applyAlignment="1" applyProtection="1">
      <alignment horizontal="left" vertical="center"/>
      <protection locked="0"/>
    </xf>
    <xf numFmtId="0" fontId="42" fillId="16" borderId="64" xfId="0" applyFont="1" applyFill="1" applyBorder="1" applyAlignment="1">
      <alignment horizontal="left" vertical="center"/>
    </xf>
    <xf numFmtId="166" fontId="42" fillId="12" borderId="66" xfId="0" applyNumberFormat="1" applyFont="1" applyFill="1" applyBorder="1" applyAlignment="1">
      <alignment horizontal="left" vertical="center"/>
    </xf>
    <xf numFmtId="0" fontId="51" fillId="11" borderId="67" xfId="0" applyFont="1" applyFill="1" applyBorder="1" applyAlignment="1" applyProtection="1">
      <alignment horizontal="left" vertical="center"/>
      <protection locked="0"/>
    </xf>
    <xf numFmtId="0" fontId="42" fillId="13" borderId="68" xfId="0" applyFont="1" applyFill="1" applyBorder="1" applyAlignment="1">
      <alignment horizontal="left" vertical="center"/>
    </xf>
    <xf numFmtId="9" fontId="42" fillId="13" borderId="62" xfId="3" applyFont="1" applyFill="1" applyBorder="1" applyAlignment="1">
      <alignment horizontal="center" vertical="center"/>
    </xf>
    <xf numFmtId="164" fontId="42" fillId="13" borderId="62" xfId="1" applyNumberFormat="1" applyFont="1" applyFill="1" applyBorder="1" applyAlignment="1">
      <alignment horizontal="center" vertical="center"/>
    </xf>
    <xf numFmtId="0" fontId="42" fillId="12" borderId="30" xfId="0" applyFont="1" applyFill="1" applyBorder="1" applyAlignment="1">
      <alignment horizontal="center" vertical="center"/>
    </xf>
    <xf numFmtId="0" fontId="42" fillId="12" borderId="70" xfId="0" applyFont="1" applyFill="1" applyBorder="1" applyAlignment="1">
      <alignment horizontal="left" vertical="center"/>
    </xf>
    <xf numFmtId="0" fontId="42" fillId="12" borderId="71" xfId="0" applyFont="1" applyFill="1" applyBorder="1" applyAlignment="1">
      <alignment horizontal="left" vertical="center"/>
    </xf>
    <xf numFmtId="0" fontId="42" fillId="13" borderId="70" xfId="0" applyFont="1" applyFill="1" applyBorder="1" applyAlignment="1">
      <alignment horizontal="left" vertical="center"/>
    </xf>
    <xf numFmtId="0" fontId="42" fillId="13" borderId="71" xfId="0" applyFont="1" applyFill="1" applyBorder="1" applyAlignment="1">
      <alignment horizontal="left" vertical="center"/>
    </xf>
    <xf numFmtId="0" fontId="42" fillId="13" borderId="72" xfId="0" applyFont="1" applyFill="1" applyBorder="1" applyAlignment="1">
      <alignment horizontal="left" vertical="center"/>
    </xf>
    <xf numFmtId="0" fontId="42" fillId="13" borderId="7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horizontal="left"/>
    </xf>
    <xf numFmtId="14" fontId="0" fillId="0" borderId="74" xfId="0" applyNumberFormat="1" applyBorder="1"/>
    <xf numFmtId="14" fontId="0" fillId="0" borderId="75" xfId="0" applyNumberFormat="1" applyBorder="1"/>
    <xf numFmtId="0" fontId="0" fillId="0" borderId="21" xfId="0" applyBorder="1" applyAlignment="1">
      <alignment horizontal="left"/>
    </xf>
    <xf numFmtId="0" fontId="121" fillId="27" borderId="0" xfId="0" applyFont="1" applyFill="1" applyBorder="1" applyAlignment="1" applyProtection="1">
      <alignment horizontal="center" vertical="center"/>
      <protection locked="0"/>
    </xf>
    <xf numFmtId="0" fontId="119" fillId="27" borderId="0" xfId="0" applyFont="1" applyFill="1" applyBorder="1" applyAlignment="1" applyProtection="1">
      <alignment horizontal="center" vertical="center"/>
      <protection locked="0"/>
    </xf>
    <xf numFmtId="0" fontId="120" fillId="27" borderId="0" xfId="0" applyFont="1" applyFill="1" applyBorder="1" applyAlignment="1" applyProtection="1">
      <alignment horizontal="center" vertical="center"/>
      <protection locked="0"/>
    </xf>
    <xf numFmtId="0" fontId="118" fillId="27" borderId="30" xfId="0" applyFont="1" applyFill="1" applyBorder="1" applyAlignment="1" applyProtection="1">
      <alignment horizontal="center" vertical="center"/>
      <protection locked="0"/>
    </xf>
    <xf numFmtId="0" fontId="42" fillId="12" borderId="24" xfId="0" applyFont="1" applyFill="1" applyBorder="1" applyAlignment="1">
      <alignment horizontal="center" vertical="center"/>
    </xf>
    <xf numFmtId="0" fontId="42" fillId="12" borderId="25" xfId="0" applyFont="1" applyFill="1" applyBorder="1" applyAlignment="1">
      <alignment horizontal="center" vertical="center"/>
    </xf>
    <xf numFmtId="0" fontId="42" fillId="13" borderId="63" xfId="0" applyFont="1" applyFill="1" applyBorder="1" applyAlignment="1">
      <alignment horizontal="center" vertical="center"/>
    </xf>
    <xf numFmtId="0" fontId="42" fillId="13" borderId="65" xfId="0" applyFont="1" applyFill="1" applyBorder="1" applyAlignment="1">
      <alignment horizontal="center" vertical="center"/>
    </xf>
    <xf numFmtId="11" fontId="42" fillId="12" borderId="63" xfId="0" applyNumberFormat="1" applyFont="1" applyFill="1" applyBorder="1" applyAlignment="1">
      <alignment horizontal="center" vertical="center"/>
    </xf>
    <xf numFmtId="11" fontId="42" fillId="12" borderId="65" xfId="0" applyNumberFormat="1" applyFont="1" applyFill="1" applyBorder="1" applyAlignment="1">
      <alignment horizontal="center" vertical="center"/>
    </xf>
    <xf numFmtId="0" fontId="42" fillId="12" borderId="63" xfId="0" applyFont="1" applyFill="1" applyBorder="1" applyAlignment="1">
      <alignment horizontal="center" vertical="center"/>
    </xf>
    <xf numFmtId="0" fontId="42" fillId="12" borderId="65" xfId="0" applyFont="1" applyFill="1" applyBorder="1" applyAlignment="1">
      <alignment horizontal="center" vertical="center"/>
    </xf>
    <xf numFmtId="0" fontId="42" fillId="13" borderId="67" xfId="0" applyFont="1" applyFill="1" applyBorder="1" applyAlignment="1">
      <alignment horizontal="center" vertical="center"/>
    </xf>
    <xf numFmtId="0" fontId="42" fillId="13" borderId="69" xfId="0" applyFont="1" applyFill="1" applyBorder="1" applyAlignment="1">
      <alignment horizontal="center" vertical="center"/>
    </xf>
    <xf numFmtId="0" fontId="81" fillId="4" borderId="0" xfId="0" applyFont="1" applyFill="1" applyBorder="1" applyAlignment="1" applyProtection="1">
      <alignment horizontal="center" vertical="center"/>
      <protection locked="0"/>
    </xf>
    <xf numFmtId="0" fontId="80" fillId="4" borderId="0" xfId="0" applyFont="1" applyFill="1" applyBorder="1" applyAlignment="1" applyProtection="1">
      <alignment horizontal="center" vertical="center"/>
      <protection locked="0"/>
    </xf>
    <xf numFmtId="0" fontId="77" fillId="4" borderId="30" xfId="0" applyFont="1" applyFill="1" applyBorder="1" applyAlignment="1" applyProtection="1">
      <alignment horizontal="right" vertical="center"/>
      <protection locked="0"/>
    </xf>
    <xf numFmtId="0" fontId="77" fillId="4" borderId="25" xfId="0" applyFont="1" applyFill="1" applyBorder="1" applyAlignment="1" applyProtection="1">
      <alignment horizontal="right" vertical="center"/>
      <protection locked="0"/>
    </xf>
    <xf numFmtId="0" fontId="78" fillId="4" borderId="0" xfId="0" applyFont="1" applyFill="1" applyBorder="1" applyAlignment="1" applyProtection="1">
      <alignment horizontal="center" vertical="center"/>
      <protection locked="0"/>
    </xf>
    <xf numFmtId="0" fontId="2" fillId="33" borderId="0" xfId="0" applyFont="1" applyFill="1" applyBorder="1" applyAlignment="1" applyProtection="1">
      <alignment horizontal="left" vertical="center"/>
      <protection locked="0"/>
    </xf>
    <xf numFmtId="168" fontId="2" fillId="33" borderId="0" xfId="0" applyNumberFormat="1" applyFont="1" applyFill="1" applyBorder="1" applyAlignment="1" applyProtection="1">
      <alignment horizontal="center" vertical="center"/>
      <protection locked="0"/>
    </xf>
    <xf numFmtId="0" fontId="8" fillId="33" borderId="0" xfId="0" applyFont="1" applyFill="1" applyBorder="1" applyAlignment="1" applyProtection="1">
      <alignment horizontal="left" vertical="center"/>
      <protection locked="0"/>
    </xf>
    <xf numFmtId="0" fontId="2" fillId="33" borderId="0" xfId="0" applyFont="1" applyFill="1" applyBorder="1" applyAlignment="1" applyProtection="1">
      <alignment horizontal="center" vertical="center"/>
      <protection locked="0"/>
    </xf>
    <xf numFmtId="17" fontId="2" fillId="33" borderId="0" xfId="0" applyNumberFormat="1" applyFont="1" applyFill="1" applyBorder="1" applyAlignment="1" applyProtection="1">
      <alignment horizontal="left"/>
      <protection locked="0"/>
    </xf>
    <xf numFmtId="0" fontId="2" fillId="33" borderId="0" xfId="0" applyNumberFormat="1" applyFont="1" applyFill="1" applyBorder="1" applyProtection="1">
      <protection locked="0"/>
    </xf>
    <xf numFmtId="0" fontId="2" fillId="33" borderId="0" xfId="0" applyNumberFormat="1" applyFont="1" applyFill="1" applyBorder="1" applyAlignment="1" applyProtection="1">
      <alignment horizontal="left"/>
      <protection locked="0"/>
    </xf>
    <xf numFmtId="0" fontId="0" fillId="0" borderId="51" xfId="0" applyBorder="1" applyAlignment="1">
      <alignment horizontal="center"/>
    </xf>
    <xf numFmtId="14" fontId="0" fillId="0" borderId="5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8" fillId="32" borderId="51" xfId="0" applyFont="1" applyFill="1" applyBorder="1"/>
    <xf numFmtId="0" fontId="8" fillId="32" borderId="51" xfId="0" applyFont="1" applyFill="1" applyBorder="1" applyAlignment="1">
      <alignment horizontal="center"/>
    </xf>
    <xf numFmtId="0" fontId="0" fillId="8" borderId="51" xfId="0" applyFill="1" applyBorder="1"/>
    <xf numFmtId="14" fontId="0" fillId="8" borderId="51" xfId="0" applyNumberFormat="1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0" fontId="122" fillId="0" borderId="51" xfId="0" applyFont="1" applyBorder="1" applyAlignment="1">
      <alignment horizontal="center"/>
    </xf>
    <xf numFmtId="0" fontId="123" fillId="0" borderId="51" xfId="0" applyFont="1" applyBorder="1" applyAlignment="1">
      <alignment horizontal="center"/>
    </xf>
    <xf numFmtId="0" fontId="123" fillId="26" borderId="51" xfId="0" applyFont="1" applyFill="1" applyBorder="1" applyAlignment="1">
      <alignment horizontal="center"/>
    </xf>
    <xf numFmtId="0" fontId="122" fillId="26" borderId="51" xfId="0" applyFont="1" applyFill="1" applyBorder="1" applyAlignment="1">
      <alignment horizontal="center"/>
    </xf>
    <xf numFmtId="0" fontId="124" fillId="26" borderId="51" xfId="0" applyFont="1" applyFill="1" applyBorder="1" applyAlignment="1">
      <alignment horizontal="center"/>
    </xf>
    <xf numFmtId="0" fontId="124" fillId="0" borderId="51" xfId="0" applyFont="1" applyBorder="1" applyAlignment="1">
      <alignment horizontal="center"/>
    </xf>
    <xf numFmtId="0" fontId="0" fillId="0" borderId="51" xfId="0" applyFont="1" applyBorder="1" applyAlignment="1">
      <alignment horizontal="left"/>
    </xf>
    <xf numFmtId="0" fontId="0" fillId="8" borderId="51" xfId="0" applyFont="1" applyFill="1" applyBorder="1" applyAlignment="1">
      <alignment horizontal="left"/>
    </xf>
    <xf numFmtId="0" fontId="0" fillId="4" borderId="51" xfId="0" applyFont="1" applyFill="1" applyBorder="1" applyAlignment="1">
      <alignment horizontal="left"/>
    </xf>
    <xf numFmtId="0" fontId="97" fillId="8" borderId="51" xfId="0" applyFont="1" applyFill="1" applyBorder="1"/>
    <xf numFmtId="0" fontId="97" fillId="8" borderId="51" xfId="0" applyFont="1" applyFill="1" applyBorder="1" applyAlignment="1">
      <alignment horizontal="center"/>
    </xf>
    <xf numFmtId="0" fontId="125" fillId="8" borderId="51" xfId="0" applyFont="1" applyFill="1" applyBorder="1"/>
    <xf numFmtId="0" fontId="125" fillId="8" borderId="51" xfId="0" applyFont="1" applyFill="1" applyBorder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76">
    <dxf>
      <font>
        <color rgb="FFFFFF00"/>
      </font>
      <fill>
        <patternFill>
          <bgColor rgb="FFC00000"/>
        </patternFill>
      </fill>
    </dxf>
    <dxf>
      <font>
        <color theme="9" tint="0.79998168889431442"/>
      </font>
      <fill>
        <patternFill>
          <bgColor theme="1" tint="0.34998626667073579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E38B"/>
      </font>
      <fill>
        <patternFill>
          <bgColor rgb="FFFF00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3" tint="-0.499984740745262"/>
      </font>
      <fill>
        <patternFill>
          <bgColor rgb="FFFFFF00"/>
        </patternFill>
      </fill>
    </dxf>
    <dxf>
      <font>
        <color rgb="FFC00000"/>
      </font>
    </dxf>
    <dxf>
      <font>
        <color rgb="FFFFFF00"/>
      </font>
      <fill>
        <patternFill>
          <bgColor rgb="FFC00000"/>
        </patternFill>
      </fill>
    </dxf>
    <dxf>
      <font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2E42E"/>
        <name val="Cambria"/>
        <scheme val="maj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2E42E"/>
        <name val="Cambria"/>
        <scheme val="maj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2E42E"/>
        <name val="Cambria"/>
        <scheme val="maj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alignment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mergeCell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2E42E"/>
        <name val="Cambria"/>
        <scheme val="maj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relativeIndent="255" justifyLastLine="0" shrinkToFit="0" mergeCell="0" readingOrder="0"/>
      <protection locked="0" hidden="0"/>
    </dxf>
    <dxf>
      <border outline="0">
        <top style="thin">
          <color theme="0" tint="-0.24994659260841701"/>
        </top>
        <bottom style="hair">
          <color theme="0" tint="-0.34998626667073579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relativeIndent="255" justifyLastLine="0" shrinkToFit="0" mergeCell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rgb="FFF2E42E"/>
        <name val="Cambria"/>
        <scheme val="maj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protection locked="1" hidden="1"/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protection locked="0" hidden="0"/>
    </dxf>
    <dxf>
      <font>
        <color theme="0"/>
      </font>
      <fill>
        <gradientFill type="path" left="0.5" right="0.5" top="0.5" bottom="0.5">
          <stop position="0">
            <color rgb="FFC00000"/>
          </stop>
          <stop position="1">
            <color theme="1"/>
          </stop>
        </gradientFill>
      </fill>
    </dxf>
    <dxf>
      <font>
        <color rgb="FFFF0000"/>
      </font>
    </dxf>
    <dxf>
      <font>
        <color rgb="FFC00000"/>
      </font>
    </dxf>
    <dxf>
      <font>
        <color theme="0"/>
      </font>
      <fill>
        <gradientFill type="path" left="0.5" right="0.5" top="0.5" bottom="0.5">
          <stop position="0">
            <color rgb="FFC00000"/>
          </stop>
          <stop position="1">
            <color theme="1"/>
          </stop>
        </gradientFill>
      </fill>
    </dxf>
    <dxf>
      <font>
        <color rgb="FFFF0000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/>
      </font>
      <fill>
        <gradientFill type="path" left="0.5" right="0.5" top="0.5" bottom="0.5">
          <stop position="0">
            <color rgb="FFC00000"/>
          </stop>
          <stop position="1">
            <color theme="1"/>
          </stop>
        </gradientFill>
      </fill>
    </dxf>
    <dxf>
      <font>
        <color rgb="FFFF0000"/>
      </font>
    </dxf>
    <dxf>
      <font>
        <strike val="0"/>
        <color theme="0" tint="-0.14996795556505021"/>
      </font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;@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6" formatCode="[$-40C]d\-mmm;@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ill>
        <patternFill>
          <bgColor rgb="FFFFC000"/>
        </patternFill>
      </fill>
    </dxf>
    <dxf>
      <font>
        <strike val="0"/>
        <color theme="0" tint="-0.24994659260841701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vertical style="hair">
          <color indexed="64"/>
        </vertical>
        <horizontal style="hair">
          <color indexed="64"/>
        </horizontal>
      </border>
    </dxf>
    <dxf>
      <border>
        <vertical style="hair">
          <color indexed="64"/>
        </vertical>
        <horizontal style="hair">
          <color indexed="64"/>
        </horizontal>
      </border>
    </dxf>
    <dxf>
      <border>
        <vertical style="hair">
          <color indexed="64"/>
        </vertical>
        <horizontal style="hair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 tint="-0.24994659260841701"/>
        </left>
        <right/>
        <top style="hair">
          <color theme="0" tint="-0.24994659260841701"/>
        </top>
        <bottom style="hair">
          <color theme="0" tint="-0.2499465926084170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hair">
          <color theme="0" tint="-0.24994659260841701"/>
        </top>
        <bottom style="hair">
          <color theme="0" tint="-0.2499465926084170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hair">
          <color theme="0" tint="-0.24994659260841701"/>
        </top>
        <bottom style="hair">
          <color theme="0" tint="-0.2499465926084170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hair">
          <color theme="0" tint="-0.24994659260841701"/>
        </top>
        <bottom style="hair">
          <color theme="0" tint="-0.2499465926084170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theme="0" tint="-0.24994659260841701"/>
        </right>
        <top style="hair">
          <color theme="0" tint="-0.24994659260841701"/>
        </top>
        <bottom style="hair">
          <color theme="0" tint="-0.24994659260841701"/>
        </bottom>
      </border>
      <protection locked="1" hidden="1"/>
    </dxf>
    <dxf>
      <border outline="0">
        <top style="hair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hair">
          <color theme="0" tint="-0.2499465926084170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/>
        <i val="0"/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7" formatCode="dd/mm/yy;@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numFmt numFmtId="168" formatCode="d/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Calibri"/>
        <scheme val="minor"/>
      </font>
      <numFmt numFmtId="0" formatCode="General"/>
      <fill>
        <patternFill patternType="solid">
          <fgColor indexed="64"/>
          <bgColor theme="7" tint="-0.499984740745262"/>
        </patternFill>
      </fill>
      <alignment horizontal="left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numFmt numFmtId="168" formatCode="d/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border outline="0">
        <left style="thin">
          <color theme="0" tint="-0.2499465926084170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6" formatCode="[$-40C]d\-mmm;@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"/>
        <color theme="9" tint="-0.249977111117893"/>
        <name val="Cambria"/>
        <scheme val="major"/>
      </font>
      <numFmt numFmtId="0" formatCode="General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theme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mbria"/>
        <scheme val="maj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hair">
          <color theme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theme="1"/>
        </left>
        <right style="hair">
          <color theme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 Narrow"/>
        <scheme val="none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/>
        <right style="hair">
          <color theme="1"/>
        </right>
        <top/>
        <bottom/>
      </border>
      <protection locked="1" hidden="1"/>
    </dxf>
    <dxf>
      <border outline="0">
        <left style="hair">
          <color theme="1"/>
        </left>
      </border>
    </dxf>
    <dxf>
      <font>
        <color theme="7" tint="0.59996337778862885"/>
      </font>
      <fill>
        <patternFill>
          <bgColor rgb="FFC00000"/>
        </patternFill>
      </fill>
    </dxf>
    <dxf>
      <font>
        <color theme="0"/>
      </font>
      <fill>
        <gradientFill degree="90">
          <stop position="0">
            <color rgb="FFF2E42E"/>
          </stop>
          <stop position="1">
            <color rgb="FFC00000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8"/>
          </stop>
          <stop position="1">
            <color rgb="FF002060"/>
          </stop>
        </gradientFill>
      </fill>
      <border>
        <top/>
        <bottom/>
        <vertical/>
        <horizontal/>
      </border>
    </dxf>
    <dxf>
      <font>
        <color rgb="FFC00000"/>
      </font>
    </dxf>
    <dxf>
      <font>
        <b val="0"/>
        <i val="0"/>
        <color theme="0"/>
      </font>
      <fill>
        <gradientFill type="path" left="0.5" right="0.5" top="0.5" bottom="0.5">
          <stop position="0">
            <color theme="8"/>
          </stop>
          <stop position="1">
            <color rgb="FF002060"/>
          </stop>
        </gradientFill>
      </fill>
    </dxf>
    <dxf>
      <fill>
        <patternFill>
          <bgColor rgb="FFC00000"/>
        </patternFill>
      </fill>
    </dxf>
    <dxf>
      <font>
        <color rgb="FFC0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2E42E"/>
      <color rgb="FFBE8F0A"/>
      <color rgb="FFFFE38B"/>
      <color rgb="FFB48900"/>
      <color rgb="FFC05B08"/>
      <color rgb="FF62503C"/>
      <color rgb="FF7F7F7F"/>
      <color rgb="FF79634B"/>
      <color rgb="FFFFFF00"/>
      <color rgb="FFB24CB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2619;556"/>
  <ax:ocxPr ax:name="ListRows" ax:value="25"/>
  <ax:ocxPr ax:name="ShowDropButtonWhen" ax:value="2"/>
  <ax:ocxPr ax:name="Value" ax:value="J 98862/360"/>
  <ax:ocxPr ax:name="FontName" ax:value="Cambria"/>
  <ax:ocxPr ax:name="FontHeight" ax:value="180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6777215"/>
  <ax:ocxPr ax:name="ForeColor" ax:value="4194304"/>
  <ax:ocxPr ax:name="DisplayStyle" ax:value="3"/>
  <ax:ocxPr ax:name="Size" ax:value="3995;714"/>
  <ax:ocxPr ax:name="ListRows" ax:value="10"/>
  <ax:ocxPr ax:name="MatchEntry" ax:value="1"/>
  <ax:ocxPr ax:name="ShowDropButtonWhen" ax:value="2"/>
  <ax:ocxPr ax:name="FontName" ax:value="Calibri"/>
  <ax:ocxPr ax:name="FontHeight" ax:value="180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87"/>
  <ax:ocxPr ax:name="Caption" ax:value="IMPRIMER"/>
  <ax:ocxPr ax:name="Size" ax:value="2487;82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291;556"/>
  <ax:ocxPr ax:name="ColumnCount" ax:value="2"/>
  <ax:ocxPr ax:name="cColumnInfo" ax:value="1"/>
  <ax:ocxPr ax:name="MatchEntry" ax:value="1"/>
  <ax:ocxPr ax:name="ShowDropButtonWhen" ax:value="2"/>
  <ax:ocxPr ax:name="Value" ax:value="D HAMM"/>
  <ax:ocxPr ax:name="FontName" ax:value="Calibri"/>
  <ax:ocxPr ax:name="FontHeight" ax:value="180"/>
  <ax:ocxPr ax:name="FontCharSet" ax:value="0"/>
  <ax:ocxPr ax:name="FontPitchAndFamily" ax:value="2"/>
  <ax:ocxPr ax:name="Width" ax:value="1728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Saisie Nouveaux Article"/>
  <ax:ocxPr ax:name="Size" ax:value="4445;100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Import bon liv'!A1"/><Relationship Id="rId3" Type="http://schemas.openxmlformats.org/officeDocument/2006/relationships/hyperlink" Target="#SOLDE!A1"/><Relationship Id="rId7" Type="http://schemas.openxmlformats.org/officeDocument/2006/relationships/hyperlink" Target="#STOCKS!A1"/><Relationship Id="rId2" Type="http://schemas.openxmlformats.org/officeDocument/2006/relationships/hyperlink" Target="#LIVRAISONS!A1"/><Relationship Id="rId1" Type="http://schemas.openxmlformats.org/officeDocument/2006/relationships/hyperlink" Target="#LIVRAISON!A1"/><Relationship Id="rId6" Type="http://schemas.openxmlformats.org/officeDocument/2006/relationships/hyperlink" Target="#MOUVEMENTS!A1"/><Relationship Id="rId5" Type="http://schemas.openxmlformats.org/officeDocument/2006/relationships/hyperlink" Target="#'Statistique B LIV'!A1"/><Relationship Id="rId10" Type="http://schemas.openxmlformats.org/officeDocument/2006/relationships/hyperlink" Target="#'Import bon liv'!A1"/><Relationship Id="rId4" Type="http://schemas.openxmlformats.org/officeDocument/2006/relationships/hyperlink" Target="#MOUVEMENT!A1"/><Relationship Id="rId9" Type="http://schemas.openxmlformats.org/officeDocument/2006/relationships/hyperlink" Target="#BDD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5</xdr:row>
      <xdr:rowOff>123826</xdr:rowOff>
    </xdr:from>
    <xdr:to>
      <xdr:col>4</xdr:col>
      <xdr:colOff>619125</xdr:colOff>
      <xdr:row>7</xdr:row>
      <xdr:rowOff>96404</xdr:rowOff>
    </xdr:to>
    <xdr:sp macro="" textlink="">
      <xdr:nvSpPr>
        <xdr:cNvPr id="13" name="Rectangle à coins arrondis 12">
          <a:hlinkClick xmlns:r="http://schemas.openxmlformats.org/officeDocument/2006/relationships" r:id="rId1"/>
        </xdr:cNvPr>
        <xdr:cNvSpPr/>
      </xdr:nvSpPr>
      <xdr:spPr>
        <a:xfrm>
          <a:off x="1200150" y="1076326"/>
          <a:ext cx="2466975" cy="353578"/>
        </a:xfrm>
        <a:prstGeom prst="round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BON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LIVRAISON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453682</xdr:colOff>
      <xdr:row>7</xdr:row>
      <xdr:rowOff>180975</xdr:rowOff>
    </xdr:from>
    <xdr:to>
      <xdr:col>4</xdr:col>
      <xdr:colOff>600075</xdr:colOff>
      <xdr:row>9</xdr:row>
      <xdr:rowOff>133350</xdr:rowOff>
    </xdr:to>
    <xdr:sp macro="" textlink="">
      <xdr:nvSpPr>
        <xdr:cNvPr id="15" name="Rectangle 14">
          <a:hlinkClick xmlns:r="http://schemas.openxmlformats.org/officeDocument/2006/relationships" r:id="rId2"/>
        </xdr:cNvPr>
        <xdr:cNvSpPr/>
      </xdr:nvSpPr>
      <xdr:spPr>
        <a:xfrm>
          <a:off x="1215682" y="15144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LISTE  BL</a:t>
          </a:r>
        </a:p>
      </xdr:txBody>
    </xdr:sp>
    <xdr:clientData/>
  </xdr:twoCellAnchor>
  <xdr:twoCellAnchor>
    <xdr:from>
      <xdr:col>1</xdr:col>
      <xdr:colOff>463207</xdr:colOff>
      <xdr:row>10</xdr:row>
      <xdr:rowOff>28575</xdr:rowOff>
    </xdr:from>
    <xdr:to>
      <xdr:col>4</xdr:col>
      <xdr:colOff>609600</xdr:colOff>
      <xdr:row>11</xdr:row>
      <xdr:rowOff>171450</xdr:rowOff>
    </xdr:to>
    <xdr:sp macro="" textlink="">
      <xdr:nvSpPr>
        <xdr:cNvPr id="16" name="Rectangle 15">
          <a:hlinkClick xmlns:r="http://schemas.openxmlformats.org/officeDocument/2006/relationships" r:id="rId3"/>
        </xdr:cNvPr>
        <xdr:cNvSpPr/>
      </xdr:nvSpPr>
      <xdr:spPr>
        <a:xfrm>
          <a:off x="1225207" y="19335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SOLDE CLIENTS</a:t>
          </a:r>
        </a:p>
      </xdr:txBody>
    </xdr:sp>
    <xdr:clientData/>
  </xdr:twoCellAnchor>
  <xdr:twoCellAnchor>
    <xdr:from>
      <xdr:col>1</xdr:col>
      <xdr:colOff>472732</xdr:colOff>
      <xdr:row>14</xdr:row>
      <xdr:rowOff>104775</xdr:rowOff>
    </xdr:from>
    <xdr:to>
      <xdr:col>4</xdr:col>
      <xdr:colOff>619125</xdr:colOff>
      <xdr:row>16</xdr:row>
      <xdr:rowOff>57150</xdr:rowOff>
    </xdr:to>
    <xdr:sp macro="" textlink="">
      <xdr:nvSpPr>
        <xdr:cNvPr id="17" name="Rectangle 16">
          <a:hlinkClick xmlns:r="http://schemas.openxmlformats.org/officeDocument/2006/relationships" r:id="rId4"/>
        </xdr:cNvPr>
        <xdr:cNvSpPr/>
      </xdr:nvSpPr>
      <xdr:spPr>
        <a:xfrm>
          <a:off x="1234732" y="27717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MOUVEMENT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STOCKS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463207</xdr:colOff>
      <xdr:row>12</xdr:row>
      <xdr:rowOff>66675</xdr:rowOff>
    </xdr:from>
    <xdr:to>
      <xdr:col>4</xdr:col>
      <xdr:colOff>609600</xdr:colOff>
      <xdr:row>14</xdr:row>
      <xdr:rowOff>19050</xdr:rowOff>
    </xdr:to>
    <xdr:sp macro="" textlink="">
      <xdr:nvSpPr>
        <xdr:cNvPr id="18" name="Rectangle 17">
          <a:hlinkClick xmlns:r="http://schemas.openxmlformats.org/officeDocument/2006/relationships" r:id="rId5"/>
        </xdr:cNvPr>
        <xdr:cNvSpPr/>
      </xdr:nvSpPr>
      <xdr:spPr>
        <a:xfrm>
          <a:off x="1225207" y="23526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STATISTIQUE</a:t>
          </a:r>
        </a:p>
      </xdr:txBody>
    </xdr:sp>
    <xdr:clientData/>
  </xdr:twoCellAnchor>
  <xdr:twoCellAnchor>
    <xdr:from>
      <xdr:col>1</xdr:col>
      <xdr:colOff>472732</xdr:colOff>
      <xdr:row>16</xdr:row>
      <xdr:rowOff>142875</xdr:rowOff>
    </xdr:from>
    <xdr:to>
      <xdr:col>4</xdr:col>
      <xdr:colOff>619125</xdr:colOff>
      <xdr:row>18</xdr:row>
      <xdr:rowOff>95250</xdr:rowOff>
    </xdr:to>
    <xdr:sp macro="" textlink="">
      <xdr:nvSpPr>
        <xdr:cNvPr id="19" name="Rectangle 18">
          <a:hlinkClick xmlns:r="http://schemas.openxmlformats.org/officeDocument/2006/relationships" r:id="rId6"/>
        </xdr:cNvPr>
        <xdr:cNvSpPr/>
      </xdr:nvSpPr>
      <xdr:spPr>
        <a:xfrm>
          <a:off x="1234732" y="31908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BDD STOCKS</a:t>
          </a:r>
        </a:p>
      </xdr:txBody>
    </xdr:sp>
    <xdr:clientData/>
  </xdr:twoCellAnchor>
  <xdr:twoCellAnchor>
    <xdr:from>
      <xdr:col>1</xdr:col>
      <xdr:colOff>472732</xdr:colOff>
      <xdr:row>18</xdr:row>
      <xdr:rowOff>180975</xdr:rowOff>
    </xdr:from>
    <xdr:to>
      <xdr:col>4</xdr:col>
      <xdr:colOff>619125</xdr:colOff>
      <xdr:row>20</xdr:row>
      <xdr:rowOff>133350</xdr:rowOff>
    </xdr:to>
    <xdr:sp macro="" textlink="">
      <xdr:nvSpPr>
        <xdr:cNvPr id="21" name="Rectangle 20">
          <a:hlinkClick xmlns:r="http://schemas.openxmlformats.org/officeDocument/2006/relationships" r:id="rId7"/>
        </xdr:cNvPr>
        <xdr:cNvSpPr/>
      </xdr:nvSpPr>
      <xdr:spPr>
        <a:xfrm>
          <a:off x="1234732" y="36099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STOCKS</a:t>
          </a:r>
        </a:p>
      </xdr:txBody>
    </xdr:sp>
    <xdr:clientData/>
  </xdr:twoCellAnchor>
  <xdr:twoCellAnchor>
    <xdr:from>
      <xdr:col>1</xdr:col>
      <xdr:colOff>482257</xdr:colOff>
      <xdr:row>23</xdr:row>
      <xdr:rowOff>66675</xdr:rowOff>
    </xdr:from>
    <xdr:to>
      <xdr:col>4</xdr:col>
      <xdr:colOff>628650</xdr:colOff>
      <xdr:row>25</xdr:row>
      <xdr:rowOff>19050</xdr:rowOff>
    </xdr:to>
    <xdr:sp macro="" textlink="">
      <xdr:nvSpPr>
        <xdr:cNvPr id="22" name="Rectangle 21">
          <a:hlinkClick xmlns:r="http://schemas.openxmlformats.org/officeDocument/2006/relationships" r:id="rId8"/>
        </xdr:cNvPr>
        <xdr:cNvSpPr/>
      </xdr:nvSpPr>
      <xdr:spPr>
        <a:xfrm>
          <a:off x="1244257" y="44481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IMPORTATION</a:t>
          </a:r>
        </a:p>
      </xdr:txBody>
    </xdr:sp>
    <xdr:clientData/>
  </xdr:twoCellAnchor>
  <xdr:twoCellAnchor>
    <xdr:from>
      <xdr:col>1</xdr:col>
      <xdr:colOff>482257</xdr:colOff>
      <xdr:row>21</xdr:row>
      <xdr:rowOff>28575</xdr:rowOff>
    </xdr:from>
    <xdr:to>
      <xdr:col>4</xdr:col>
      <xdr:colOff>628650</xdr:colOff>
      <xdr:row>22</xdr:row>
      <xdr:rowOff>171450</xdr:rowOff>
    </xdr:to>
    <xdr:sp macro="" textlink="">
      <xdr:nvSpPr>
        <xdr:cNvPr id="23" name="Rectangle 22">
          <a:hlinkClick xmlns:r="http://schemas.openxmlformats.org/officeDocument/2006/relationships" r:id="rId9"/>
        </xdr:cNvPr>
        <xdr:cNvSpPr/>
      </xdr:nvSpPr>
      <xdr:spPr>
        <a:xfrm>
          <a:off x="1244257" y="40290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.D.D 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6</xdr:col>
      <xdr:colOff>228600</xdr:colOff>
      <xdr:row>6</xdr:row>
      <xdr:rowOff>66674</xdr:rowOff>
    </xdr:from>
    <xdr:ext cx="7486650" cy="3392660"/>
    <xdr:sp macro="" textlink="">
      <xdr:nvSpPr>
        <xdr:cNvPr id="28" name="Rectangle 27"/>
        <xdr:cNvSpPr/>
      </xdr:nvSpPr>
      <xdr:spPr>
        <a:xfrm>
          <a:off x="4857750" y="1266824"/>
          <a:ext cx="7486650" cy="3392660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6500" b="1" i="1" u="sng" cap="none" spc="0">
              <a:ln w="11430"/>
              <a:gradFill flip="none" rotWithShape="1">
                <a:gsLst>
                  <a:gs pos="0">
                    <a:srgbClr val="FBE4AE">
                      <a:alpha val="87000"/>
                    </a:srgbClr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15600000" scaled="0"/>
                <a:tileRect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GOOD BUSINESS</a:t>
          </a:r>
        </a:p>
        <a:p>
          <a:pPr algn="ctr"/>
          <a:r>
            <a:rPr lang="fr-FR" sz="6500" b="1" i="1" u="sng" cap="none" spc="0">
              <a:ln w="11430"/>
              <a:gradFill flip="none" rotWithShape="1">
                <a:gsLst>
                  <a:gs pos="0">
                    <a:srgbClr val="FBE4AE">
                      <a:alpha val="87000"/>
                    </a:srgbClr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15600000" scaled="0"/>
                <a:tileRect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GESTION</a:t>
          </a:r>
          <a:r>
            <a:rPr lang="fr-FR" sz="6500" b="1" i="1" u="sng" cap="none" spc="0" baseline="0">
              <a:ln w="11430"/>
              <a:gradFill flip="none" rotWithShape="1">
                <a:gsLst>
                  <a:gs pos="0">
                    <a:srgbClr val="FBE4AE">
                      <a:alpha val="87000"/>
                    </a:srgbClr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15600000" scaled="0"/>
                <a:tileRect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 COMMERCIAL</a:t>
          </a:r>
          <a:endParaRPr lang="fr-FR" sz="6500" b="1" i="1" u="sng" cap="none" spc="0">
            <a:ln w="11430"/>
            <a:gradFill flip="none" rotWithShape="1">
              <a:gsLst>
                <a:gs pos="0">
                  <a:srgbClr val="FBE4AE">
                    <a:alpha val="87000"/>
                  </a:srgbClr>
                </a:gs>
                <a:gs pos="13000">
                  <a:srgbClr val="BD922A"/>
                </a:gs>
                <a:gs pos="21001">
                  <a:srgbClr val="BD922A"/>
                </a:gs>
                <a:gs pos="63000">
                  <a:srgbClr val="FBE4AE"/>
                </a:gs>
                <a:gs pos="67000">
                  <a:srgbClr val="BD922A"/>
                </a:gs>
                <a:gs pos="69000">
                  <a:srgbClr val="835E17"/>
                </a:gs>
                <a:gs pos="82001">
                  <a:srgbClr val="A28949"/>
                </a:gs>
                <a:gs pos="100000">
                  <a:srgbClr val="FAE3B7"/>
                </a:gs>
              </a:gsLst>
              <a:lin ang="15600000" scaled="0"/>
              <a:tileRect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  <a:latin typeface="Algerian" pitchFamily="82" charset="0"/>
          </a:endParaRPr>
        </a:p>
      </xdr:txBody>
    </xdr:sp>
    <xdr:clientData/>
  </xdr:oneCellAnchor>
  <xdr:twoCellAnchor>
    <xdr:from>
      <xdr:col>1</xdr:col>
      <xdr:colOff>704850</xdr:colOff>
      <xdr:row>29</xdr:row>
      <xdr:rowOff>152400</xdr:rowOff>
    </xdr:from>
    <xdr:to>
      <xdr:col>4</xdr:col>
      <xdr:colOff>381000</xdr:colOff>
      <xdr:row>31</xdr:row>
      <xdr:rowOff>28575</xdr:rowOff>
    </xdr:to>
    <xdr:sp macro="" textlink="">
      <xdr:nvSpPr>
        <xdr:cNvPr id="20" name="Rectangle à coins arrondis 19"/>
        <xdr:cNvSpPr/>
      </xdr:nvSpPr>
      <xdr:spPr>
        <a:xfrm>
          <a:off x="990600" y="5676900"/>
          <a:ext cx="1962150" cy="257175"/>
        </a:xfrm>
        <a:prstGeom prst="round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491782</xdr:colOff>
      <xdr:row>25</xdr:row>
      <xdr:rowOff>104775</xdr:rowOff>
    </xdr:from>
    <xdr:to>
      <xdr:col>4</xdr:col>
      <xdr:colOff>638175</xdr:colOff>
      <xdr:row>27</xdr:row>
      <xdr:rowOff>57150</xdr:rowOff>
    </xdr:to>
    <xdr:sp macro="" textlink="">
      <xdr:nvSpPr>
        <xdr:cNvPr id="14" name="Rectangle 13">
          <a:hlinkClick xmlns:r="http://schemas.openxmlformats.org/officeDocument/2006/relationships" r:id="rId10"/>
        </xdr:cNvPr>
        <xdr:cNvSpPr/>
      </xdr:nvSpPr>
      <xdr:spPr>
        <a:xfrm>
          <a:off x="777532" y="48672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C.A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4503</xdr:colOff>
      <xdr:row>0</xdr:row>
      <xdr:rowOff>1</xdr:rowOff>
    </xdr:from>
    <xdr:to>
      <xdr:col>6</xdr:col>
      <xdr:colOff>17008</xdr:colOff>
      <xdr:row>0</xdr:row>
      <xdr:rowOff>221116</xdr:rowOff>
    </xdr:to>
    <xdr:sp macro="" textlink="">
      <xdr:nvSpPr>
        <xdr:cNvPr id="3" name="Rectangle 2"/>
        <xdr:cNvSpPr/>
      </xdr:nvSpPr>
      <xdr:spPr>
        <a:xfrm>
          <a:off x="2827985" y="1"/>
          <a:ext cx="412215" cy="22111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274947</xdr:colOff>
      <xdr:row>2</xdr:row>
      <xdr:rowOff>29459</xdr:rowOff>
    </xdr:from>
    <xdr:to>
      <xdr:col>9</xdr:col>
      <xdr:colOff>600</xdr:colOff>
      <xdr:row>4</xdr:row>
      <xdr:rowOff>39278</xdr:rowOff>
    </xdr:to>
    <xdr:sp macro="" textlink="">
      <xdr:nvSpPr>
        <xdr:cNvPr id="9" name="Rectangle à coins arrondis 8"/>
        <xdr:cNvSpPr/>
      </xdr:nvSpPr>
      <xdr:spPr>
        <a:xfrm>
          <a:off x="6194054" y="427954"/>
          <a:ext cx="736469" cy="233365"/>
        </a:xfrm>
        <a:prstGeom prst="roundRect">
          <a:avLst/>
        </a:prstGeom>
        <a:solidFill>
          <a:schemeClr val="bg1">
            <a:alpha val="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373213</xdr:colOff>
      <xdr:row>2</xdr:row>
      <xdr:rowOff>17019</xdr:rowOff>
    </xdr:from>
    <xdr:to>
      <xdr:col>10</xdr:col>
      <xdr:colOff>50043</xdr:colOff>
      <xdr:row>4</xdr:row>
      <xdr:rowOff>8514</xdr:rowOff>
    </xdr:to>
    <xdr:sp macro="" textlink="">
      <xdr:nvSpPr>
        <xdr:cNvPr id="10" name="Rectangle à coins arrondis 9"/>
        <xdr:cNvSpPr/>
      </xdr:nvSpPr>
      <xdr:spPr>
        <a:xfrm>
          <a:off x="4806668" y="449974"/>
          <a:ext cx="646648" cy="216631"/>
        </a:xfrm>
        <a:prstGeom prst="roundRect">
          <a:avLst/>
        </a:prstGeom>
        <a:solidFill>
          <a:schemeClr val="bg1">
            <a:alpha val="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  </a:t>
          </a:r>
          <a:r>
            <a:rPr lang="fr-FR" sz="900">
              <a:solidFill>
                <a:schemeClr val="tx2">
                  <a:lumMod val="75000"/>
                </a:schemeClr>
              </a:solidFill>
            </a:rPr>
            <a:t>/2017</a:t>
          </a:r>
        </a:p>
      </xdr:txBody>
    </xdr:sp>
    <xdr:clientData/>
  </xdr:twoCellAnchor>
  <xdr:twoCellAnchor>
    <xdr:from>
      <xdr:col>4</xdr:col>
      <xdr:colOff>35187</xdr:colOff>
      <xdr:row>1</xdr:row>
      <xdr:rowOff>92460</xdr:rowOff>
    </xdr:from>
    <xdr:to>
      <xdr:col>4</xdr:col>
      <xdr:colOff>993895</xdr:colOff>
      <xdr:row>4</xdr:row>
      <xdr:rowOff>59339</xdr:rowOff>
    </xdr:to>
    <xdr:sp macro="" textlink="">
      <xdr:nvSpPr>
        <xdr:cNvPr id="11" name="Rectangle 10"/>
        <xdr:cNvSpPr/>
      </xdr:nvSpPr>
      <xdr:spPr>
        <a:xfrm>
          <a:off x="1708274" y="332656"/>
          <a:ext cx="958708" cy="38100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800">
              <a:solidFill>
                <a:srgbClr val="FF0000"/>
              </a:solidFill>
              <a:latin typeface="+mj-lt"/>
            </a:rPr>
            <a:t>      Solde</a:t>
          </a:r>
          <a:r>
            <a:rPr lang="fr-FR" sz="800" baseline="0">
              <a:solidFill>
                <a:srgbClr val="FF0000"/>
              </a:solidFill>
              <a:latin typeface="+mj-lt"/>
            </a:rPr>
            <a:t> Reporté:</a:t>
          </a:r>
        </a:p>
        <a:p>
          <a:pPr algn="ctr"/>
          <a:endParaRPr lang="fr-FR" sz="800" baseline="0">
            <a:solidFill>
              <a:srgbClr val="FF0000"/>
            </a:solidFill>
            <a:latin typeface="+mj-lt"/>
          </a:endParaRPr>
        </a:p>
        <a:p>
          <a:pPr algn="ctr"/>
          <a:r>
            <a:rPr lang="fr-FR" sz="800" baseline="0">
              <a:solidFill>
                <a:srgbClr val="FF0000"/>
              </a:solidFill>
              <a:latin typeface="+mj-lt"/>
            </a:rPr>
            <a:t>       Solde     Final:</a:t>
          </a:r>
        </a:p>
        <a:p>
          <a:pPr algn="ctr"/>
          <a:endParaRPr lang="fr-FR" sz="900" baseline="0">
            <a:solidFill>
              <a:srgbClr val="FF0000"/>
            </a:solidFill>
            <a:latin typeface="+mj-lt"/>
          </a:endParaRPr>
        </a:p>
      </xdr:txBody>
    </xdr:sp>
    <xdr:clientData/>
  </xdr:twoCellAnchor>
  <xdr:twoCellAnchor>
    <xdr:from>
      <xdr:col>8</xdr:col>
      <xdr:colOff>76539</xdr:colOff>
      <xdr:row>2</xdr:row>
      <xdr:rowOff>51027</xdr:rowOff>
    </xdr:from>
    <xdr:to>
      <xdr:col>9</xdr:col>
      <xdr:colOff>2671</xdr:colOff>
      <xdr:row>4</xdr:row>
      <xdr:rowOff>0</xdr:rowOff>
    </xdr:to>
    <xdr:sp macro="" textlink="">
      <xdr:nvSpPr>
        <xdr:cNvPr id="12" name="Rectangle 11"/>
        <xdr:cNvSpPr/>
      </xdr:nvSpPr>
      <xdr:spPr>
        <a:xfrm>
          <a:off x="4286249" y="476250"/>
          <a:ext cx="785083" cy="170089"/>
        </a:xfrm>
        <a:prstGeom prst="rect">
          <a:avLst/>
        </a:prstGeom>
        <a:noFill/>
        <a:ln w="3175" cmpd="sng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20805</xdr:colOff>
      <xdr:row>32</xdr:row>
      <xdr:rowOff>95249</xdr:rowOff>
    </xdr:from>
    <xdr:to>
      <xdr:col>11</xdr:col>
      <xdr:colOff>68434</xdr:colOff>
      <xdr:row>38</xdr:row>
      <xdr:rowOff>55560</xdr:rowOff>
    </xdr:to>
    <xdr:sp macro="" textlink="">
      <xdr:nvSpPr>
        <xdr:cNvPr id="15" name="Rectangle 14"/>
        <xdr:cNvSpPr/>
      </xdr:nvSpPr>
      <xdr:spPr>
        <a:xfrm>
          <a:off x="5553588" y="5379553"/>
          <a:ext cx="544585" cy="722311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15874</xdr:colOff>
      <xdr:row>4</xdr:row>
      <xdr:rowOff>95245</xdr:rowOff>
    </xdr:from>
    <xdr:to>
      <xdr:col>10</xdr:col>
      <xdr:colOff>365125</xdr:colOff>
      <xdr:row>6</xdr:row>
      <xdr:rowOff>119064</xdr:rowOff>
    </xdr:to>
    <xdr:sp macro="" textlink="">
      <xdr:nvSpPr>
        <xdr:cNvPr id="13" name="Rectangle 12"/>
        <xdr:cNvSpPr/>
      </xdr:nvSpPr>
      <xdr:spPr>
        <a:xfrm rot="16200000">
          <a:off x="5441153" y="702467"/>
          <a:ext cx="381006" cy="452438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21534</xdr:colOff>
      <xdr:row>0</xdr:row>
      <xdr:rowOff>21536</xdr:rowOff>
    </xdr:from>
    <xdr:to>
      <xdr:col>0</xdr:col>
      <xdr:colOff>554934</xdr:colOff>
      <xdr:row>1</xdr:row>
      <xdr:rowOff>16565</xdr:rowOff>
    </xdr:to>
    <xdr:sp macro="" textlink="">
      <xdr:nvSpPr>
        <xdr:cNvPr id="14" name="Rectangle 13">
          <a:hlinkClick xmlns:r="http://schemas.openxmlformats.org/officeDocument/2006/relationships" r:id="rId1"/>
        </xdr:cNvPr>
        <xdr:cNvSpPr/>
      </xdr:nvSpPr>
      <xdr:spPr>
        <a:xfrm>
          <a:off x="21534" y="21536"/>
          <a:ext cx="533400" cy="235225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136640</xdr:colOff>
      <xdr:row>3</xdr:row>
      <xdr:rowOff>0</xdr:rowOff>
    </xdr:from>
    <xdr:to>
      <xdr:col>8</xdr:col>
      <xdr:colOff>21360</xdr:colOff>
      <xdr:row>4</xdr:row>
      <xdr:rowOff>2810</xdr:rowOff>
    </xdr:to>
    <xdr:sp macro="" textlink="">
      <xdr:nvSpPr>
        <xdr:cNvPr id="16" name="Rectangle 15"/>
        <xdr:cNvSpPr/>
      </xdr:nvSpPr>
      <xdr:spPr>
        <a:xfrm>
          <a:off x="3822401" y="488674"/>
          <a:ext cx="828937" cy="168462"/>
        </a:xfrm>
        <a:prstGeom prst="rect">
          <a:avLst/>
        </a:prstGeom>
        <a:noFill/>
        <a:ln w="3175" cmpd="sng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12</xdr:col>
      <xdr:colOff>49696</xdr:colOff>
      <xdr:row>15</xdr:row>
      <xdr:rowOff>49696</xdr:rowOff>
    </xdr:from>
    <xdr:ext cx="4654678" cy="2816087"/>
    <xdr:sp macro="" textlink="">
      <xdr:nvSpPr>
        <xdr:cNvPr id="18" name="Rectangle 17"/>
        <xdr:cNvSpPr/>
      </xdr:nvSpPr>
      <xdr:spPr>
        <a:xfrm>
          <a:off x="6675783" y="2542761"/>
          <a:ext cx="4654678" cy="2816087"/>
        </a:xfrm>
        <a:prstGeom prst="rect">
          <a:avLst/>
        </a:prstGeom>
        <a:noFill/>
        <a:ln>
          <a:noFill/>
        </a:ln>
        <a:scene3d>
          <a:camera prst="perspectiveRelaxed" fov="4200000"/>
          <a:lightRig rig="threePt" dir="t"/>
        </a:scene3d>
        <a:sp3d prstMaterial="metal"/>
      </xdr:spPr>
      <xdr:txBody>
        <a:bodyPr wrap="square" lIns="91440" tIns="45720" rIns="91440" bIns="45720">
          <a:prstTxWarp prst="textStop">
            <a:avLst/>
          </a:prstTxWarp>
          <a:spAutoFit/>
          <a:scene3d>
            <a:camera prst="orthographicFront"/>
            <a:lightRig rig="flat" dir="tl"/>
          </a:scene3d>
          <a:sp3d contourW="19050" prstMaterial="clear">
            <a:bevelT w="50800" h="50800"/>
            <a:contourClr>
              <a:schemeClr val="accent5">
                <a:tint val="70000"/>
                <a:satMod val="180000"/>
                <a:alpha val="70000"/>
              </a:schemeClr>
            </a:contourClr>
          </a:sp3d>
        </a:bodyPr>
        <a:lstStyle/>
        <a:p>
          <a:pPr algn="ctr"/>
          <a:r>
            <a:rPr lang="fr-FR" sz="5400" b="1" cap="none" spc="0">
              <a:ln/>
              <a:solidFill>
                <a:schemeClr val="accent5">
                  <a:tint val="50000"/>
                  <a:satMod val="180000"/>
                </a:schemeClr>
              </a:solidFill>
              <a:effectLst/>
            </a:rPr>
            <a:t>GOOD..</a:t>
          </a:r>
          <a:r>
            <a:rPr lang="fr-FR" sz="5400" b="1" cap="none" spc="0" baseline="0">
              <a:ln/>
              <a:solidFill>
                <a:schemeClr val="accent5">
                  <a:tint val="50000"/>
                  <a:satMod val="180000"/>
                </a:schemeClr>
              </a:solidFill>
              <a:effectLst/>
            </a:rPr>
            <a:t> BUSINESS</a:t>
          </a:r>
        </a:p>
        <a:p>
          <a:pPr algn="ctr"/>
          <a:r>
            <a:rPr lang="fr-FR" sz="5400" b="1" cap="none" spc="0" baseline="0">
              <a:ln/>
              <a:solidFill>
                <a:schemeClr val="accent5">
                  <a:tint val="50000"/>
                  <a:satMod val="180000"/>
                </a:schemeClr>
              </a:solidFill>
              <a:effectLst/>
            </a:rPr>
            <a:t>2017..</a:t>
          </a:r>
          <a:endParaRPr lang="fr-FR" sz="5400" b="1" cap="none" spc="0">
            <a:ln/>
            <a:solidFill>
              <a:schemeClr val="accent5">
                <a:tint val="50000"/>
                <a:satMod val="180000"/>
              </a:schemeClr>
            </a:solidFill>
            <a:effectLst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42384</xdr:colOff>
      <xdr:row>0</xdr:row>
      <xdr:rowOff>21228</xdr:rowOff>
    </xdr:from>
    <xdr:to>
      <xdr:col>0</xdr:col>
      <xdr:colOff>605118</xdr:colOff>
      <xdr:row>1</xdr:row>
      <xdr:rowOff>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42384" y="21228"/>
          <a:ext cx="562734" cy="281331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375145</xdr:colOff>
      <xdr:row>17</xdr:row>
      <xdr:rowOff>64825</xdr:rowOff>
    </xdr:from>
    <xdr:to>
      <xdr:col>7</xdr:col>
      <xdr:colOff>629145</xdr:colOff>
      <xdr:row>32</xdr:row>
      <xdr:rowOff>45357</xdr:rowOff>
    </xdr:to>
    <xdr:sp macro="" textlink="">
      <xdr:nvSpPr>
        <xdr:cNvPr id="2" name="Rectangle 1"/>
        <xdr:cNvSpPr/>
      </xdr:nvSpPr>
      <xdr:spPr>
        <a:xfrm>
          <a:off x="375145" y="3398575"/>
          <a:ext cx="7080250" cy="29627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rgbClr val="F2E42E"/>
              </a:solidFill>
            </a:rPr>
            <a:t>Bonjour</a:t>
          </a:r>
        </a:p>
        <a:p>
          <a:pPr algn="ctr"/>
          <a:r>
            <a:rPr lang="fr-FR" sz="1400">
              <a:solidFill>
                <a:srgbClr val="F2E42E"/>
              </a:solidFill>
            </a:rPr>
            <a:t>J</a:t>
          </a:r>
          <a:r>
            <a:rPr lang="fr-FR" sz="1400" baseline="0">
              <a:solidFill>
                <a:srgbClr val="F2E42E"/>
              </a:solidFill>
            </a:rPr>
            <a:t> aimerai avoir une gestion de livraison de commande clients celon ces donnees </a:t>
          </a:r>
        </a:p>
        <a:p>
          <a:pPr algn="ctr"/>
          <a:r>
            <a:rPr lang="fr-FR" sz="1400" baseline="0">
              <a:solidFill>
                <a:srgbClr val="F2E42E"/>
              </a:solidFill>
            </a:rPr>
            <a:t>Copier automatiquement tous les lignes  qui ont des commandes dans la collone  "W" de  la feuille " livraisons" et  uniquement les collones  " A B C D E I K  W "  et  ajouter chaque nouvelle commande pour etre inserer dans la feuille " commande" </a:t>
          </a:r>
        </a:p>
        <a:p>
          <a:pPr algn="ctr"/>
          <a:r>
            <a:rPr lang="fr-FR" sz="1400" baseline="0">
              <a:solidFill>
                <a:srgbClr val="F2E42E"/>
              </a:solidFill>
            </a:rPr>
            <a:t>la feuille" livraison" est la base de donnees principale d ou j allimante la feuille"commande"</a:t>
          </a:r>
        </a:p>
        <a:p>
          <a:pPr algn="ctr"/>
          <a:r>
            <a:rPr lang="fr-FR" sz="1400" baseline="0">
              <a:solidFill>
                <a:srgbClr val="F2E42E"/>
              </a:solidFill>
            </a:rPr>
            <a:t>ce que je veux c est avoir un formulaire pour pouvoir gerer la livraison des commandes client de cette base de donnee de la feuille"commande"</a:t>
          </a:r>
        </a:p>
        <a:p>
          <a:pPr algn="ctr"/>
          <a:r>
            <a:rPr lang="fr-FR" sz="1400" baseline="0">
              <a:solidFill>
                <a:srgbClr val="F2E42E"/>
              </a:solidFill>
            </a:rPr>
            <a:t>exemple de formulaire est le voila  </a:t>
          </a:r>
        </a:p>
        <a:p>
          <a:pPr algn="ctr"/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11</xdr:col>
      <xdr:colOff>975179</xdr:colOff>
      <xdr:row>0</xdr:row>
      <xdr:rowOff>62745</xdr:rowOff>
    </xdr:from>
    <xdr:to>
      <xdr:col>13</xdr:col>
      <xdr:colOff>11341</xdr:colOff>
      <xdr:row>1</xdr:row>
      <xdr:rowOff>168577</xdr:rowOff>
    </xdr:to>
    <xdr:sp macro="" textlink="">
      <xdr:nvSpPr>
        <xdr:cNvPr id="3" name="Rectangle à coins arrondis 2"/>
        <xdr:cNvSpPr/>
      </xdr:nvSpPr>
      <xdr:spPr>
        <a:xfrm>
          <a:off x="11101161" y="62745"/>
          <a:ext cx="1054555" cy="298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Clients</a:t>
          </a:r>
        </a:p>
      </xdr:txBody>
    </xdr:sp>
    <xdr:clientData/>
  </xdr:twoCellAnchor>
  <xdr:twoCellAnchor>
    <xdr:from>
      <xdr:col>13</xdr:col>
      <xdr:colOff>35795</xdr:colOff>
      <xdr:row>0</xdr:row>
      <xdr:rowOff>66978</xdr:rowOff>
    </xdr:from>
    <xdr:to>
      <xdr:col>14</xdr:col>
      <xdr:colOff>22678</xdr:colOff>
      <xdr:row>1</xdr:row>
      <xdr:rowOff>172810</xdr:rowOff>
    </xdr:to>
    <xdr:sp macro="" textlink="">
      <xdr:nvSpPr>
        <xdr:cNvPr id="4" name="Rectangle à coins arrondis 3"/>
        <xdr:cNvSpPr/>
      </xdr:nvSpPr>
      <xdr:spPr>
        <a:xfrm>
          <a:off x="12180170" y="66978"/>
          <a:ext cx="1381615" cy="298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N°</a:t>
          </a:r>
          <a:r>
            <a:rPr lang="fr-FR" sz="1100" baseline="0"/>
            <a:t> COMMANDE</a:t>
          </a:r>
          <a:endParaRPr lang="fr-FR" sz="1100"/>
        </a:p>
      </xdr:txBody>
    </xdr:sp>
    <xdr:clientData/>
  </xdr:twoCellAnchor>
  <xdr:twoCellAnchor>
    <xdr:from>
      <xdr:col>10</xdr:col>
      <xdr:colOff>1150939</xdr:colOff>
      <xdr:row>10</xdr:row>
      <xdr:rowOff>72762</xdr:rowOff>
    </xdr:from>
    <xdr:to>
      <xdr:col>12</xdr:col>
      <xdr:colOff>11908</xdr:colOff>
      <xdr:row>11</xdr:row>
      <xdr:rowOff>178595</xdr:rowOff>
    </xdr:to>
    <xdr:sp macro="" textlink="">
      <xdr:nvSpPr>
        <xdr:cNvPr id="5" name="Rectangle à coins arrondis 4"/>
        <xdr:cNvSpPr/>
      </xdr:nvSpPr>
      <xdr:spPr>
        <a:xfrm>
          <a:off x="10211595" y="1977762"/>
          <a:ext cx="992188" cy="296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DATE</a:t>
          </a:r>
          <a:r>
            <a:rPr lang="fr-FR" sz="1100" baseline="0"/>
            <a:t> LIVRAISON</a:t>
          </a:r>
          <a:endParaRPr lang="fr-FR" sz="1100"/>
        </a:p>
      </xdr:txBody>
    </xdr:sp>
    <xdr:clientData/>
  </xdr:twoCellAnchor>
  <xdr:twoCellAnchor>
    <xdr:from>
      <xdr:col>12</xdr:col>
      <xdr:colOff>26460</xdr:colOff>
      <xdr:row>10</xdr:row>
      <xdr:rowOff>72759</xdr:rowOff>
    </xdr:from>
    <xdr:to>
      <xdr:col>12</xdr:col>
      <xdr:colOff>1000125</xdr:colOff>
      <xdr:row>11</xdr:row>
      <xdr:rowOff>178592</xdr:rowOff>
    </xdr:to>
    <xdr:sp macro="" textlink="">
      <xdr:nvSpPr>
        <xdr:cNvPr id="6" name="Rectangle à coins arrondis 5"/>
        <xdr:cNvSpPr/>
      </xdr:nvSpPr>
      <xdr:spPr>
        <a:xfrm>
          <a:off x="11218335" y="1977759"/>
          <a:ext cx="973665" cy="296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REFERENCE</a:t>
          </a:r>
        </a:p>
      </xdr:txBody>
    </xdr:sp>
    <xdr:clientData/>
  </xdr:twoCellAnchor>
  <xdr:twoCellAnchor>
    <xdr:from>
      <xdr:col>12</xdr:col>
      <xdr:colOff>1012038</xdr:colOff>
      <xdr:row>10</xdr:row>
      <xdr:rowOff>71437</xdr:rowOff>
    </xdr:from>
    <xdr:to>
      <xdr:col>14</xdr:col>
      <xdr:colOff>11907</xdr:colOff>
      <xdr:row>11</xdr:row>
      <xdr:rowOff>177270</xdr:rowOff>
    </xdr:to>
    <xdr:sp macro="" textlink="">
      <xdr:nvSpPr>
        <xdr:cNvPr id="7" name="Rectangle à coins arrondis 6"/>
        <xdr:cNvSpPr/>
      </xdr:nvSpPr>
      <xdr:spPr>
        <a:xfrm>
          <a:off x="12203913" y="1976437"/>
          <a:ext cx="1428744" cy="296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DESIGNATION</a:t>
          </a:r>
        </a:p>
      </xdr:txBody>
    </xdr:sp>
    <xdr:clientData/>
  </xdr:twoCellAnchor>
  <xdr:twoCellAnchor>
    <xdr:from>
      <xdr:col>14</xdr:col>
      <xdr:colOff>27226</xdr:colOff>
      <xdr:row>10</xdr:row>
      <xdr:rowOff>72761</xdr:rowOff>
    </xdr:from>
    <xdr:to>
      <xdr:col>15</xdr:col>
      <xdr:colOff>13720</xdr:colOff>
      <xdr:row>11</xdr:row>
      <xdr:rowOff>178594</xdr:rowOff>
    </xdr:to>
    <xdr:sp macro="" textlink="">
      <xdr:nvSpPr>
        <xdr:cNvPr id="8" name="Rectangle à coins arrondis 7"/>
        <xdr:cNvSpPr/>
      </xdr:nvSpPr>
      <xdr:spPr>
        <a:xfrm>
          <a:off x="13566333" y="2000440"/>
          <a:ext cx="1211137" cy="298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QUANTITE</a:t>
          </a:r>
          <a:r>
            <a:rPr lang="fr-FR" sz="1100" baseline="0"/>
            <a:t> LIV</a:t>
          </a:r>
          <a:endParaRPr lang="fr-FR" sz="1100"/>
        </a:p>
      </xdr:txBody>
    </xdr:sp>
    <xdr:clientData/>
  </xdr:twoCellAnchor>
  <xdr:twoCellAnchor>
    <xdr:from>
      <xdr:col>15</xdr:col>
      <xdr:colOff>23816</xdr:colOff>
      <xdr:row>10</xdr:row>
      <xdr:rowOff>71437</xdr:rowOff>
    </xdr:from>
    <xdr:to>
      <xdr:col>15</xdr:col>
      <xdr:colOff>1107282</xdr:colOff>
      <xdr:row>11</xdr:row>
      <xdr:rowOff>177270</xdr:rowOff>
    </xdr:to>
    <xdr:sp macro="" textlink="">
      <xdr:nvSpPr>
        <xdr:cNvPr id="9" name="Rectangle à coins arrondis 8"/>
        <xdr:cNvSpPr/>
      </xdr:nvSpPr>
      <xdr:spPr>
        <a:xfrm>
          <a:off x="14870910" y="1976437"/>
          <a:ext cx="1083466" cy="296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RESTE</a:t>
          </a:r>
          <a:r>
            <a:rPr lang="fr-FR" sz="1100" baseline="0"/>
            <a:t> A LIV</a:t>
          </a:r>
          <a:endParaRPr lang="fr-FR" sz="1100"/>
        </a:p>
      </xdr:txBody>
    </xdr:sp>
    <xdr:clientData/>
  </xdr:twoCellAnchor>
  <xdr:twoCellAnchor>
    <xdr:from>
      <xdr:col>5</xdr:col>
      <xdr:colOff>56697</xdr:colOff>
      <xdr:row>19</xdr:row>
      <xdr:rowOff>102054</xdr:rowOff>
    </xdr:from>
    <xdr:to>
      <xdr:col>11</xdr:col>
      <xdr:colOff>226786</xdr:colOff>
      <xdr:row>28</xdr:row>
      <xdr:rowOff>170090</xdr:rowOff>
    </xdr:to>
    <xdr:cxnSp macro="">
      <xdr:nvCxnSpPr>
        <xdr:cNvPr id="11" name="Connecteur droit avec flèche 10"/>
        <xdr:cNvCxnSpPr/>
      </xdr:nvCxnSpPr>
      <xdr:spPr>
        <a:xfrm flipV="1">
          <a:off x="5612947" y="3844018"/>
          <a:ext cx="4739821" cy="187098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217715</xdr:colOff>
      <xdr:row>25</xdr:row>
      <xdr:rowOff>38177</xdr:rowOff>
    </xdr:from>
    <xdr:to>
      <xdr:col>13</xdr:col>
      <xdr:colOff>556759</xdr:colOff>
      <xdr:row>27</xdr:row>
      <xdr:rowOff>59342</xdr:rowOff>
    </xdr:to>
    <xdr:sp macro="" textlink="">
      <xdr:nvSpPr>
        <xdr:cNvPr id="12" name="Rectangle à coins arrondis 11"/>
        <xdr:cNvSpPr/>
      </xdr:nvSpPr>
      <xdr:spPr>
        <a:xfrm>
          <a:off x="10343697" y="5004784"/>
          <a:ext cx="2357437" cy="406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ENREGISTER</a:t>
          </a:r>
        </a:p>
      </xdr:txBody>
    </xdr:sp>
    <xdr:clientData/>
  </xdr:twoCellAnchor>
  <xdr:twoCellAnchor>
    <xdr:from>
      <xdr:col>13</xdr:col>
      <xdr:colOff>1185785</xdr:colOff>
      <xdr:row>25</xdr:row>
      <xdr:rowOff>37118</xdr:rowOff>
    </xdr:from>
    <xdr:to>
      <xdr:col>15</xdr:col>
      <xdr:colOff>909673</xdr:colOff>
      <xdr:row>27</xdr:row>
      <xdr:rowOff>58283</xdr:rowOff>
    </xdr:to>
    <xdr:sp macro="" textlink="">
      <xdr:nvSpPr>
        <xdr:cNvPr id="13" name="Rectangle à coins arrondis 12"/>
        <xdr:cNvSpPr/>
      </xdr:nvSpPr>
      <xdr:spPr>
        <a:xfrm>
          <a:off x="13330160" y="5003725"/>
          <a:ext cx="2343263" cy="406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NOUVEAU</a:t>
          </a:r>
        </a:p>
      </xdr:txBody>
    </xdr:sp>
    <xdr:clientData/>
  </xdr:twoCellAnchor>
  <xdr:twoCellAnchor>
    <xdr:from>
      <xdr:col>8</xdr:col>
      <xdr:colOff>73343</xdr:colOff>
      <xdr:row>6</xdr:row>
      <xdr:rowOff>23813</xdr:rowOff>
    </xdr:from>
    <xdr:to>
      <xdr:col>9</xdr:col>
      <xdr:colOff>11906</xdr:colOff>
      <xdr:row>12</xdr:row>
      <xdr:rowOff>59531</xdr:rowOff>
    </xdr:to>
    <xdr:sp macro="" textlink="">
      <xdr:nvSpPr>
        <xdr:cNvPr id="15" name="Accolade fermante 14"/>
        <xdr:cNvSpPr/>
      </xdr:nvSpPr>
      <xdr:spPr>
        <a:xfrm>
          <a:off x="7860031" y="1166813"/>
          <a:ext cx="200500" cy="1178718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23812</xdr:colOff>
      <xdr:row>5</xdr:row>
      <xdr:rowOff>22679</xdr:rowOff>
    </xdr:from>
    <xdr:to>
      <xdr:col>11</xdr:col>
      <xdr:colOff>345281</xdr:colOff>
      <xdr:row>9</xdr:row>
      <xdr:rowOff>130969</xdr:rowOff>
    </xdr:to>
    <xdr:sp macro="" textlink="">
      <xdr:nvSpPr>
        <xdr:cNvPr id="16" name="Rectangle à coins arrondis 15"/>
        <xdr:cNvSpPr/>
      </xdr:nvSpPr>
      <xdr:spPr>
        <a:xfrm>
          <a:off x="7983991" y="986518"/>
          <a:ext cx="1954326" cy="879362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MAXIMUM DE LIGNES POUR UNE SEULE</a:t>
          </a:r>
          <a:r>
            <a:rPr lang="fr-FR" sz="1100" baseline="0">
              <a:solidFill>
                <a:schemeClr val="tx1"/>
              </a:solidFill>
            </a:rPr>
            <a:t> </a:t>
          </a:r>
          <a:r>
            <a:rPr lang="fr-FR" sz="1100">
              <a:solidFill>
                <a:schemeClr val="tx1"/>
              </a:solidFill>
            </a:rPr>
            <a:t>COMMANDE EST DE 29 LIGNES</a:t>
          </a:r>
        </a:p>
      </xdr:txBody>
    </xdr:sp>
    <xdr:clientData/>
  </xdr:twoCellAnchor>
  <xdr:twoCellAnchor>
    <xdr:from>
      <xdr:col>12</xdr:col>
      <xdr:colOff>118002</xdr:colOff>
      <xdr:row>20</xdr:row>
      <xdr:rowOff>181882</xdr:rowOff>
    </xdr:from>
    <xdr:to>
      <xdr:col>15</xdr:col>
      <xdr:colOff>328838</xdr:colOff>
      <xdr:row>23</xdr:row>
      <xdr:rowOff>76048</xdr:rowOff>
    </xdr:to>
    <xdr:sp macro="" textlink="">
      <xdr:nvSpPr>
        <xdr:cNvPr id="17" name="Rectangle à coins arrondis 16"/>
        <xdr:cNvSpPr/>
      </xdr:nvSpPr>
      <xdr:spPr>
        <a:xfrm>
          <a:off x="11230502" y="4127953"/>
          <a:ext cx="3862086" cy="506488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LE FORMULAIRE DOIS AVOIR 29</a:t>
          </a:r>
          <a:r>
            <a:rPr lang="fr-FR" sz="1100" baseline="0">
              <a:solidFill>
                <a:schemeClr val="tx1"/>
              </a:solidFill>
            </a:rPr>
            <a:t> LIGNES POUR POUVOIR LIVRER UNE COMMANDE QUI PEUT ALLER A  MAXIMUM 29 LIGNES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19050</xdr:rowOff>
    </xdr:from>
    <xdr:to>
      <xdr:col>0</xdr:col>
      <xdr:colOff>571500</xdr:colOff>
      <xdr:row>2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38100" y="581025"/>
          <a:ext cx="533400" cy="295275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571500</xdr:colOff>
      <xdr:row>1</xdr:row>
      <xdr:rowOff>114299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38100" y="28575"/>
          <a:ext cx="533400" cy="276224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25977</xdr:colOff>
      <xdr:row>4</xdr:row>
      <xdr:rowOff>25977</xdr:rowOff>
    </xdr:from>
    <xdr:to>
      <xdr:col>0</xdr:col>
      <xdr:colOff>559377</xdr:colOff>
      <xdr:row>4</xdr:row>
      <xdr:rowOff>302201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5977" y="25977"/>
          <a:ext cx="533400" cy="276224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0</xdr:col>
      <xdr:colOff>533400</xdr:colOff>
      <xdr:row>0</xdr:row>
      <xdr:rowOff>304801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0" y="1"/>
          <a:ext cx="533400" cy="304800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85724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0" y="0"/>
          <a:ext cx="533400" cy="276224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800" b="1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rPr>
            <a:t>MENU</a:t>
          </a:r>
          <a:endParaRPr lang="fr-FR" sz="900" b="1">
            <a:solidFill>
              <a:schemeClr val="bg2">
                <a:lumMod val="2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</xdr:row>
      <xdr:rowOff>1</xdr:rowOff>
    </xdr:from>
    <xdr:to>
      <xdr:col>1</xdr:col>
      <xdr:colOff>9525</xdr:colOff>
      <xdr:row>3</xdr:row>
      <xdr:rowOff>9526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0" y="381001"/>
          <a:ext cx="533400" cy="304800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28574</xdr:rowOff>
    </xdr:from>
    <xdr:to>
      <xdr:col>0</xdr:col>
      <xdr:colOff>657225</xdr:colOff>
      <xdr:row>2</xdr:row>
      <xdr:rowOff>342899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9050" y="447674"/>
          <a:ext cx="638175" cy="314325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314326</xdr:colOff>
      <xdr:row>39</xdr:row>
      <xdr:rowOff>74468</xdr:rowOff>
    </xdr:from>
    <xdr:to>
      <xdr:col>4</xdr:col>
      <xdr:colOff>381001</xdr:colOff>
      <xdr:row>40</xdr:row>
      <xdr:rowOff>47626</xdr:rowOff>
    </xdr:to>
    <xdr:sp macro="" textlink="">
      <xdr:nvSpPr>
        <xdr:cNvPr id="2" name="Rectangle 1"/>
        <xdr:cNvSpPr/>
      </xdr:nvSpPr>
      <xdr:spPr>
        <a:xfrm>
          <a:off x="1733551" y="6370493"/>
          <a:ext cx="1181100" cy="220808"/>
        </a:xfrm>
        <a:prstGeom prst="rect">
          <a:avLst/>
        </a:prstGeom>
        <a:noFill/>
        <a:ln w="1270" cap="rnd" cmpd="sng">
          <a:solidFill>
            <a:schemeClr val="tx1">
              <a:lumMod val="75000"/>
              <a:lumOff val="25000"/>
            </a:schemeClr>
          </a:solidFill>
          <a:prstDash val="sysDot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0</xdr:row>
      <xdr:rowOff>0</xdr:rowOff>
    </xdr:from>
    <xdr:to>
      <xdr:col>14</xdr:col>
      <xdr:colOff>85725</xdr:colOff>
      <xdr:row>0</xdr:row>
      <xdr:rowOff>295275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6772275" y="0"/>
          <a:ext cx="533400" cy="295275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l" refreshedDate="42884.443969444445" createdVersion="3" refreshedVersion="3" minRefreshableVersion="3" recordCount="381">
  <cacheSource type="worksheet">
    <worksheetSource ref="A1:V2194" sheet="LIVRAISONS"/>
  </cacheSource>
  <cacheFields count="23">
    <cacheField name="Nom de clients" numFmtId="0">
      <sharedItems containsBlank="1" count="94">
        <m/>
        <s v="ABDELJALIL MARRAKECH"/>
        <s v="BELHAMID ABDERRAHIM"/>
        <s v="BELHAMID MOSTAPHA"/>
        <s v="BRAHIM OUTASNOUNT"/>
        <s v="BRICHA"/>
        <s v="HASSANE/BOUBKER"/>
        <s v="HIYANI TANGER"/>
        <s v="KHALID Borj Yacout"/>
        <s v="KHALID SALE"/>
        <s v="LAARBI OUFKIR"/>
        <s v="ABDELKRIM KISSARIYA"/>
        <s v="RACHID ESSALAME"/>
        <s v="SADDIK 88"/>
        <s v="OUBLAL OUJDA"/>
        <s v="SOUFIANI"/>
        <s v="YOUNESS CASA"/>
        <s v="SALEH G ALLAL"/>
        <s v="BELIID G ALLAL"/>
        <s v="MARRAKCHI"/>
        <s v="HICHAM BELLATI"/>
        <s v="SOBHI"/>
        <s v="SAAD BENYAHIA"/>
        <s v="GHANA RACHID"/>
        <s v="KHALID BEN SIID"/>
        <s v="BHIH MED ADAME"/>
        <s v="ADIL ERRACHDI"/>
        <s v="MESBAHI ADNANE"/>
        <s v="AMMARI HASSANE"/>
        <s v="DRISS LAZREK"/>
        <s v="KHADIRI Aziz Marrakech"/>
        <s v="ABDELLAH OUARZAZATE "/>
        <s v="RACHID CASA"/>
        <s v="OUISSA"/>
        <s v="BOUBKER"/>
        <s v="OMAR MEKDAME"/>
        <s v="LEILA BHIH"/>
        <s v="Abderrahman El Warki"/>
        <s v="MLY MAHDI MRKCH"/>
        <s v="ROKH ESSALAM"/>
        <s v="NASSER ABDERRAHIM "/>
        <s v="SADDIK 95"/>
        <s v="ABDERRAHMAN G ALLAL"/>
        <s v="RBATI"/>
        <s v="ABDELLAH SALE"/>
        <s v="YOUSSEF LAZRAK"/>
        <s v="DIVERS"/>
        <s v=" " u="1"/>
        <s v="R.S IMPORT/ EXPORT" u="1"/>
        <s v="HAJWI" u="1"/>
        <s v="BRAHIM OURAMI" u="1"/>
        <s v="BILAL" u="1"/>
        <s v="Abderrahman  N21" u="1"/>
        <s v="DLYMI JDIDA" u="1"/>
        <s v="KABBOUR NASSER" u="1"/>
        <s v="ABDELMALEK FES" u="1"/>
        <s v="IDRISSI LAHSSEN" u="1"/>
        <s v="SAAD  BNJELN MEKNES" u="1"/>
        <s v="FATIHA" u="1"/>
        <s v="SMAIL AATOU Tanger" u="1"/>
        <s v="YAACOUBI KSSAR" u="1"/>
        <s v="ABDERRAHIM S Bennour" u="1"/>
        <s v="DLYMI LAAYOUN" u="1"/>
        <s v="BOUCHTAOUI NADOR" u="1"/>
        <s v="MOSTAPHA KALAA " u="1"/>
        <s v="OMAR BERKANE" u="1"/>
        <s v="BOUDRARE BRAHIM" u="1"/>
        <s v="BOUSETTA KENITRA" u="1"/>
        <s v="RACHID TETOUAN" u="1"/>
        <s v="OUTHMANE KSSAR" u="1"/>
        <s v="OMAR OUARZAZAT" u="1"/>
        <s v="BAROUDI AHMED" u="1"/>
        <s v="MHAYH" u="1"/>
        <s v="MAHFOUD JDIDA" u="1"/>
        <s v="OMAR CASA" u="1"/>
        <s v="Gold Wing Club Maroc" u="1"/>
        <s v="LOIC" u="1"/>
        <s v="ABDELJLIL RABAT" u="1"/>
        <s v="BOUNDA NADOR" u="1"/>
        <s v="HOUARI" u="1"/>
        <s v="GHANA AHMED" u="1"/>
        <s v="HASSANE MARTIL" u="1"/>
        <s v="MOSTAPHA MAAKOUL" u="1"/>
        <s v="AHMED MOUISSI" u="1"/>
        <s v="BARAKATE MED" u="1"/>
        <s v="ADIL BENNIS" u="1"/>
        <s v="HARRANE IMINTANOUTE" u="1"/>
        <s v="HEJJAJI Abdelwahed" u="1"/>
        <s v="HASSANE NADOR" u="1"/>
        <s v="Abdelwahed Hejjaji" u="1"/>
        <s v="AHMADI ABDELALI" u="1"/>
        <s v="ZEROUAL 15 RAMADAN" u="1"/>
        <s v="LAAOUNI CASA" u="1"/>
        <s v="MOSTAPHA ZMAMRA" u="1"/>
      </sharedItems>
    </cacheField>
    <cacheField name="Date bon" numFmtId="168">
      <sharedItems containsNonDate="0" containsDate="1" containsString="0" containsBlank="1" minDate="2015-01-01T00:00:00" maxDate="2017-05-27T00:00:00" count="416">
        <m/>
        <d v="2017-01-03T00:00:00"/>
        <d v="2017-01-04T00:00:00"/>
        <d v="2017-01-05T00:00:00"/>
        <d v="2017-01-10T00:00:00"/>
        <d v="2017-01-14T00:00:00"/>
        <d v="2017-01-16T00:00:00"/>
        <d v="2017-01-18T00:00:00"/>
        <d v="2017-01-19T00:00:00"/>
        <d v="2017-01-20T00:00:00"/>
        <d v="2017-01-21T00:00:00"/>
        <d v="2017-01-24T00:00:00"/>
        <d v="2017-01-30T00:00:00"/>
        <d v="2017-02-01T00:00:00"/>
        <d v="2017-02-02T00:00:00"/>
        <d v="2017-02-04T00:00:00"/>
        <d v="2017-02-07T00:00:00"/>
        <d v="2017-02-09T00:00:00"/>
        <d v="2017-02-15T00:00:00"/>
        <d v="2017-02-16T00:00:00"/>
        <d v="2017-02-20T00:00:00"/>
        <d v="2017-02-22T00:00:00"/>
        <d v="2017-02-27T00:00:00"/>
        <d v="2017-03-01T00:00:00"/>
        <d v="2017-03-06T00:00:00"/>
        <d v="2017-03-07T00:00:00"/>
        <d v="2017-03-13T00:00:00"/>
        <d v="2017-03-17T00:00:00"/>
        <d v="2017-03-21T00:00:00"/>
        <d v="2017-03-24T00:00:00"/>
        <d v="2017-03-29T00:00:00"/>
        <d v="2017-04-03T00:00:00"/>
        <d v="2017-04-04T00:00:00"/>
        <d v="2017-04-06T00:00:00"/>
        <d v="2017-04-08T00:00:00"/>
        <d v="2017-04-13T00:00:00"/>
        <d v="2017-04-14T00:00:00"/>
        <d v="2017-04-15T00:00:00"/>
        <d v="2017-04-24T00:00:00"/>
        <d v="2017-04-27T00:00:00"/>
        <d v="2017-05-02T00:00:00"/>
        <d v="2017-05-09T00:00:00"/>
        <d v="2017-05-15T00:00:00"/>
        <d v="2017-05-16T00:00:00"/>
        <d v="2017-05-22T00:00:00"/>
        <d v="2017-05-24T00:00:00"/>
        <d v="2017-05-26T00:00:00"/>
        <d v="2015-09-29T00:00:00" u="1"/>
        <d v="2016-09-29T00:00:00" u="1"/>
        <d v="2016-10-25T00:00:00" u="1"/>
        <d v="2016-11-21T00:00:00" u="1"/>
        <d v="2015-10-27T00:00:00" u="1"/>
        <d v="2016-10-27T00:00:00" u="1"/>
        <d v="2016-11-23T00:00:00" u="1"/>
        <d v="2016-12-19T00:00:00" u="1"/>
        <d v="2016-10-29T00:00:00" u="1"/>
        <d v="2016-01-04T00:00:00" u="1"/>
        <d v="2015-01-06T00:00:00" u="1"/>
        <d v="2016-01-06T00:00:00" u="1"/>
        <d v="2015-02-02T00:00:00" u="1"/>
        <d v="2016-02-02T00:00:00" u="1"/>
        <d v="2015-02-04T00:00:00" u="1"/>
        <d v="2016-02-04T00:00:00" u="1"/>
        <d v="2015-01-10T00:00:00" u="1"/>
        <d v="2016-02-06T00:00:00" u="1"/>
        <d v="2015-03-02T00:00:00" u="1"/>
        <d v="2016-03-02T00:00:00" u="1"/>
        <d v="2015-12-31T00:00:00" u="1"/>
        <d v="2015-01-12T00:00:00" u="1"/>
        <d v="2016-01-12T00:00:00" u="1"/>
        <d v="2016-01-14T00:00:00" u="1"/>
        <d v="2015-02-10T00:00:00" u="1"/>
        <d v="2016-02-10T00:00:00" u="1"/>
        <d v="2015-03-06T00:00:00" u="1"/>
        <d v="2015-04-02T00:00:00" u="1"/>
        <d v="2016-04-02T00:00:00" u="1"/>
        <d v="2016-01-16T00:00:00" u="1"/>
        <d v="2015-02-12T00:00:00" u="1"/>
        <d v="2015-04-04T00:00:00" u="1"/>
        <d v="2016-04-04T00:00:00" u="1"/>
        <d v="2016-01-18T00:00:00" u="1"/>
        <d v="2015-03-10T00:00:00" u="1"/>
        <d v="2016-03-10T00:00:00" u="1"/>
        <d v="2015-04-06T00:00:00" u="1"/>
        <d v="2016-04-06T00:00:00" u="1"/>
        <d v="2015-05-02T00:00:00" u="1"/>
        <d v="2016-05-02T00:00:00" u="1"/>
        <d v="2015-01-20T00:00:00" u="1"/>
        <d v="2016-01-20T00:00:00" u="1"/>
        <d v="2015-02-16T00:00:00" u="1"/>
        <d v="2015-03-12T00:00:00" u="1"/>
        <d v="2015-04-08T00:00:00" u="1"/>
        <d v="2016-04-08T00:00:00" u="1"/>
        <d v="2015-05-04T00:00:00" u="1"/>
        <d v="2016-05-04T00:00:00" u="1"/>
        <d v="2016-01-22T00:00:00" u="1"/>
        <d v="2015-03-14T00:00:00" u="1"/>
        <d v="2016-05-06T00:00:00" u="1"/>
        <d v="2015-01-24T00:00:00" u="1"/>
        <d v="2015-02-20T00:00:00" u="1"/>
        <d v="2016-02-20T00:00:00" u="1"/>
        <d v="2016-03-16T00:00:00" u="1"/>
        <d v="2016-04-12T00:00:00" u="1"/>
        <d v="2015-05-08T00:00:00" u="1"/>
        <d v="2015-06-04T00:00:00" u="1"/>
        <d v="2016-06-04T00:00:00" u="1"/>
        <d v="2016-01-26T00:00:00" u="1"/>
        <d v="2015-03-18T00:00:00" u="1"/>
        <d v="2016-03-18T00:00:00" u="1"/>
        <d v="2015-04-14T00:00:00" u="1"/>
        <d v="2016-04-14T00:00:00" u="1"/>
        <d v="2016-06-06T00:00:00" u="1"/>
        <d v="2015-07-02T00:00:00" u="1"/>
        <d v="2016-07-02T00:00:00" u="1"/>
        <d v="2016-02-24T00:00:00" u="1"/>
        <d v="2015-03-20T00:00:00" u="1"/>
        <d v="2015-04-16T00:00:00" u="1"/>
        <d v="2016-04-16T00:00:00" u="1"/>
        <d v="2015-06-08T00:00:00" u="1"/>
        <d v="2016-06-08T00:00:00" u="1"/>
        <d v="2015-07-04T00:00:00" u="1"/>
        <d v="2016-07-04T00:00:00" u="1"/>
        <d v="2015-01-30T00:00:00" u="1"/>
        <d v="2016-01-30T00:00:00" u="1"/>
        <d v="2015-02-26T00:00:00" u="1"/>
        <d v="2016-02-26T00:00:00" u="1"/>
        <d v="2016-03-22T00:00:00" u="1"/>
        <d v="2015-04-18T00:00:00" u="1"/>
        <d v="2016-04-18T00:00:00" u="1"/>
        <d v="2015-05-14T00:00:00" u="1"/>
        <d v="2015-06-10T00:00:00" u="1"/>
        <d v="2015-07-06T00:00:00" u="1"/>
        <d v="2016-08-02T00:00:00" u="1"/>
        <d v="2015-03-24T00:00:00" u="1"/>
        <d v="2015-04-20T00:00:00" u="1"/>
        <d v="2016-04-20T00:00:00" u="1"/>
        <d v="2016-05-16T00:00:00" u="1"/>
        <d v="2015-06-12T00:00:00" u="1"/>
        <d v="2015-07-08T00:00:00" u="1"/>
        <d v="2015-08-04T00:00:00" u="1"/>
        <d v="2016-08-04T00:00:00" u="1"/>
        <d v="2015-03-26T00:00:00" u="1"/>
        <d v="2015-04-22T00:00:00" u="1"/>
        <d v="2015-05-18T00:00:00" u="1"/>
        <d v="2015-07-10T00:00:00" u="1"/>
        <d v="2015-08-06T00:00:00" u="1"/>
        <d v="2015-09-02T00:00:00" u="1"/>
        <d v="2016-09-02T00:00:00" u="1"/>
        <d v="2015-03-28T00:00:00" u="1"/>
        <d v="2015-04-24T00:00:00" u="1"/>
        <d v="2015-05-20T00:00:00" u="1"/>
        <d v="2016-05-20T00:00:00" u="1"/>
        <d v="2015-06-16T00:00:00" u="1"/>
        <d v="2015-08-08T00:00:00" u="1"/>
        <d v="2016-08-08T00:00:00" u="1"/>
        <d v="2015-09-04T00:00:00" u="1"/>
        <d v="2015-03-30T00:00:00" u="1"/>
        <d v="2016-03-30T00:00:00" u="1"/>
        <d v="2016-04-26T00:00:00" u="1"/>
        <d v="2015-05-22T00:00:00" u="1"/>
        <d v="2015-06-18T00:00:00" u="1"/>
        <d v="2016-06-18T00:00:00" u="1"/>
        <d v="2015-07-14T00:00:00" u="1"/>
        <d v="2016-08-10T00:00:00" u="1"/>
        <d v="2016-09-06T00:00:00" u="1"/>
        <d v="2015-10-02T00:00:00" u="1"/>
        <d v="2015-04-28T00:00:00" u="1"/>
        <d v="2016-06-20T00:00:00" u="1"/>
        <d v="2015-07-16T00:00:00" u="1"/>
        <d v="2016-08-12T00:00:00" u="1"/>
        <d v="2015-09-08T00:00:00" u="1"/>
        <d v="2016-09-08T00:00:00" u="1"/>
        <d v="2016-10-04T00:00:00" u="1"/>
        <d v="2016-04-30T00:00:00" u="1"/>
        <d v="2015-05-26T00:00:00" u="1"/>
        <d v="2015-06-22T00:00:00" u="1"/>
        <d v="2015-09-10T00:00:00" u="1"/>
        <d v="2015-10-06T00:00:00" u="1"/>
        <d v="2016-10-06T00:00:00" u="1"/>
        <d v="2015-11-02T00:00:00" u="1"/>
        <d v="2015-05-28T00:00:00" u="1"/>
        <d v="2015-06-24T00:00:00" u="1"/>
        <d v="2016-06-24T00:00:00" u="1"/>
        <d v="2016-08-16T00:00:00" u="1"/>
        <d v="2015-09-12T00:00:00" u="1"/>
        <d v="2015-10-08T00:00:00" u="1"/>
        <d v="2016-10-08T00:00:00" u="1"/>
        <d v="2015-05-30T00:00:00" u="1"/>
        <d v="2015-06-26T00:00:00" u="1"/>
        <d v="2015-08-18T00:00:00" u="1"/>
        <d v="2016-08-18T00:00:00" u="1"/>
        <d v="2015-09-14T00:00:00" u="1"/>
        <d v="2015-10-10T00:00:00" u="1"/>
        <d v="2016-10-10T00:00:00" u="1"/>
        <d v="2016-06-28T00:00:00" u="1"/>
        <d v="2015-08-20T00:00:00" u="1"/>
        <d v="2015-09-16T00:00:00" u="1"/>
        <d v="2016-09-16T00:00:00" u="1"/>
        <d v="2015-10-12T00:00:00" u="1"/>
        <d v="2015-06-30T00:00:00" u="1"/>
        <d v="2016-06-30T00:00:00" u="1"/>
        <d v="2016-07-26T00:00:00" u="1"/>
        <d v="2015-08-22T00:00:00" u="1"/>
        <d v="2016-08-22T00:00:00" u="1"/>
        <d v="2015-09-18T00:00:00" u="1"/>
        <d v="2015-10-14T00:00:00" u="1"/>
        <d v="2015-11-10T00:00:00" u="1"/>
        <d v="2016-11-10T00:00:00" u="1"/>
        <d v="2016-12-06T00:00:00" u="1"/>
        <d v="2016-07-28T00:00:00" u="1"/>
        <d v="2015-08-24T00:00:00" u="1"/>
        <d v="2016-09-20T00:00:00" u="1"/>
        <d v="2015-10-16T00:00:00" u="1"/>
        <d v="2015-07-30T00:00:00" u="1"/>
        <d v="2016-07-30T00:00:00" u="1"/>
        <d v="2015-08-26T00:00:00" u="1"/>
        <d v="2016-08-26T00:00:00" u="1"/>
        <d v="2015-09-22T00:00:00" u="1"/>
        <d v="2016-09-22T00:00:00" u="1"/>
        <d v="2016-10-18T00:00:00" u="1"/>
        <d v="2015-11-14T00:00:00" u="1"/>
        <d v="2016-11-14T00:00:00" u="1"/>
        <d v="2016-12-10T00:00:00" u="1"/>
        <d v="2015-08-28T00:00:00" u="1"/>
        <d v="2016-09-24T00:00:00" u="1"/>
        <d v="2015-10-20T00:00:00" u="1"/>
        <d v="2015-11-16T00:00:00" u="1"/>
        <d v="2016-11-16T00:00:00" u="1"/>
        <d v="2016-08-30T00:00:00" u="1"/>
        <d v="2016-09-26T00:00:00" u="1"/>
        <d v="2015-10-22T00:00:00" u="1"/>
        <d v="2015-12-14T00:00:00" u="1"/>
        <d v="2015-09-28T00:00:00" u="1"/>
        <d v="2016-09-28T00:00:00" u="1"/>
        <d v="2015-10-24T00:00:00" u="1"/>
        <d v="2016-10-24T00:00:00" u="1"/>
        <d v="2015-09-30T00:00:00" u="1"/>
        <d v="2016-09-30T00:00:00" u="1"/>
        <d v="2015-10-26T00:00:00" u="1"/>
        <d v="2016-10-26T00:00:00" u="1"/>
        <d v="2015-12-18T00:00:00" u="1"/>
        <d v="2015-11-24T00:00:00" u="1"/>
        <d v="2016-12-20T00:00:00" u="1"/>
        <d v="2015-01-01T00:00:00" u="1"/>
        <d v="2016-01-01T00:00:00" u="1"/>
        <d v="2015-10-30T00:00:00" u="1"/>
        <d v="2016-01-05T00:00:00" u="1"/>
        <d v="2016-02-01T00:00:00" u="1"/>
        <d v="2016-01-07T00:00:00" u="1"/>
        <d v="2015-01-09T00:00:00" u="1"/>
        <d v="2016-01-09T00:00:00" u="1"/>
        <d v="2016-01-11T00:00:00" u="1"/>
        <d v="2015-03-03T00:00:00" u="1"/>
        <d v="2016-03-03T00:00:00" u="1"/>
        <d v="2015-01-13T00:00:00" u="1"/>
        <d v="2015-02-09T00:00:00" u="1"/>
        <d v="2016-02-09T00:00:00" u="1"/>
        <d v="2015-03-05T00:00:00" u="1"/>
        <d v="2016-03-05T00:00:00" u="1"/>
        <d v="2015-01-15T00:00:00" u="1"/>
        <d v="2016-01-15T00:00:00" u="1"/>
        <d v="2015-02-11T00:00:00" u="1"/>
        <d v="2015-04-03T00:00:00" u="1"/>
        <d v="2015-01-17T00:00:00" u="1"/>
        <d v="2015-02-13T00:00:00" u="1"/>
        <d v="2015-03-09T00:00:00" u="1"/>
        <d v="2015-01-19T00:00:00" u="1"/>
        <d v="2016-01-19T00:00:00" u="1"/>
        <d v="2015-03-11T00:00:00" u="1"/>
        <d v="2015-04-07T00:00:00" u="1"/>
        <d v="2016-04-07T00:00:00" u="1"/>
        <d v="2015-01-21T00:00:00" u="1"/>
        <d v="2016-01-21T00:00:00" u="1"/>
        <d v="2015-02-17T00:00:00" u="1"/>
        <d v="2016-02-17T00:00:00" u="1"/>
        <d v="2015-03-13T00:00:00" u="1"/>
        <d v="2015-05-05T00:00:00" u="1"/>
        <d v="2015-06-01T00:00:00" u="1"/>
        <d v="2016-06-01T00:00:00" u="1"/>
        <d v="2015-01-23T00:00:00" u="1"/>
        <d v="2016-01-23T00:00:00" u="1"/>
        <d v="2016-03-15T00:00:00" u="1"/>
        <d v="2016-04-11T00:00:00" u="1"/>
        <d v="2015-05-07T00:00:00" u="1"/>
        <d v="2015-06-03T00:00:00" u="1"/>
        <d v="2016-01-25T00:00:00" u="1"/>
        <d v="2015-02-21T00:00:00" u="1"/>
        <d v="2015-03-17T00:00:00" u="1"/>
        <d v="2015-04-13T00:00:00" u="1"/>
        <d v="2015-05-09T00:00:00" u="1"/>
        <d v="2015-06-05T00:00:00" u="1"/>
        <d v="2015-07-01T00:00:00" u="1"/>
        <d v="2016-07-01T00:00:00" u="1"/>
        <d v="2016-01-27T00:00:00" u="1"/>
        <d v="2015-02-23T00:00:00" u="1"/>
        <d v="2016-02-23T00:00:00" u="1"/>
        <d v="2015-04-15T00:00:00" u="1"/>
        <d v="2016-05-11T00:00:00" u="1"/>
        <d v="2016-06-07T00:00:00" u="1"/>
        <d v="2015-07-03T00:00:00" u="1"/>
        <d v="2015-01-29T00:00:00" u="1"/>
        <d v="2016-01-29T00:00:00" u="1"/>
        <d v="2015-02-25T00:00:00" u="1"/>
        <d v="2016-05-13T00:00:00" u="1"/>
        <d v="2015-08-01T00:00:00" u="1"/>
        <d v="2015-01-31T00:00:00" u="1"/>
        <d v="2015-03-23T00:00:00" u="1"/>
        <d v="2016-04-19T00:00:00" u="1"/>
        <d v="2015-07-07T00:00:00" u="1"/>
        <d v="2015-08-03T00:00:00" u="1"/>
        <d v="2016-08-03T00:00:00" u="1"/>
        <d v="2016-02-29T00:00:00" u="1"/>
        <d v="2015-03-25T00:00:00" u="1"/>
        <d v="2015-04-21T00:00:00" u="1"/>
        <d v="2016-04-21T00:00:00" u="1"/>
        <d v="2016-06-13T00:00:00" u="1"/>
        <d v="2015-07-09T00:00:00" u="1"/>
        <d v="2015-09-01T00:00:00" u="1"/>
        <d v="2016-09-01T00:00:00" u="1"/>
        <d v="2015-03-27T00:00:00" u="1"/>
        <d v="2015-04-23T00:00:00" u="1"/>
        <d v="2016-04-23T00:00:00" u="1"/>
        <d v="2015-05-19T00:00:00" u="1"/>
        <d v="2015-06-15T00:00:00" u="1"/>
        <d v="2015-07-11T00:00:00" u="1"/>
        <d v="2015-08-07T00:00:00" u="1"/>
        <d v="2015-09-03T00:00:00" u="1"/>
        <d v="2016-09-03T00:00:00" u="1"/>
        <d v="2016-04-25T00:00:00" u="1"/>
        <d v="2015-06-17T00:00:00" u="1"/>
        <d v="2015-07-13T00:00:00" u="1"/>
        <d v="2015-09-05T00:00:00" u="1"/>
        <d v="2016-09-05T00:00:00" u="1"/>
        <d v="2015-10-01T00:00:00" u="1"/>
        <d v="2016-10-01T00:00:00" u="1"/>
        <d v="2015-03-31T00:00:00" u="1"/>
        <d v="2016-03-31T00:00:00" u="1"/>
        <d v="2015-04-27T00:00:00" u="1"/>
        <d v="2015-05-23T00:00:00" u="1"/>
        <d v="2015-06-19T00:00:00" u="1"/>
        <d v="2015-07-15T00:00:00" u="1"/>
        <d v="2015-08-11T00:00:00" u="1"/>
        <d v="2016-08-11T00:00:00" u="1"/>
        <d v="2015-09-07T00:00:00" u="1"/>
        <d v="2016-09-07T00:00:00" u="1"/>
        <d v="2015-10-03T00:00:00" u="1"/>
        <d v="2016-10-03T00:00:00" u="1"/>
        <d v="2015-08-13T00:00:00" u="1"/>
        <d v="2016-08-13T00:00:00" u="1"/>
        <d v="2015-09-09T00:00:00" u="1"/>
        <d v="2016-09-09T00:00:00" u="1"/>
        <d v="2015-10-05T00:00:00" u="1"/>
        <d v="2016-10-05T00:00:00" u="1"/>
        <d v="2015-05-27T00:00:00" u="1"/>
        <d v="2015-06-23T00:00:00" u="1"/>
        <d v="2016-06-23T00:00:00" u="1"/>
        <d v="2015-09-11T00:00:00" u="1"/>
        <d v="2015-10-07T00:00:00" u="1"/>
        <d v="2016-10-07T00:00:00" u="1"/>
        <d v="2016-11-03T00:00:00" u="1"/>
        <d v="2015-06-25T00:00:00" u="1"/>
        <d v="2016-06-25T00:00:00" u="1"/>
        <d v="2015-07-21T00:00:00" u="1"/>
        <d v="2015-08-17T00:00:00" u="1"/>
        <d v="2016-08-17T00:00:00" u="1"/>
        <d v="2015-10-09T00:00:00" u="1"/>
        <d v="2015-11-05T00:00:00" u="1"/>
        <d v="2015-06-27T00:00:00" u="1"/>
        <d v="2016-06-27T00:00:00" u="1"/>
        <d v="2015-08-19T00:00:00" u="1"/>
        <d v="2016-08-19T00:00:00" u="1"/>
        <d v="2016-09-15T00:00:00" u="1"/>
        <d v="2016-10-11T00:00:00" u="1"/>
        <d v="2016-11-07T00:00:00" u="1"/>
        <d v="2016-12-03T00:00:00" u="1"/>
        <d v="2015-06-29T00:00:00" u="1"/>
        <d v="2016-06-29T00:00:00" u="1"/>
        <d v="2016-07-25T00:00:00" u="1"/>
        <d v="2015-08-21T00:00:00" u="1"/>
        <d v="2015-09-17T00:00:00" u="1"/>
        <d v="2016-09-17T00:00:00" u="1"/>
        <d v="2015-10-13T00:00:00" u="1"/>
        <d v="2016-10-13T00:00:00" u="1"/>
        <d v="2015-11-09T00:00:00" u="1"/>
        <d v="2016-11-09T00:00:00" u="1"/>
        <d v="2015-07-27T00:00:00" u="1"/>
        <d v="2016-07-27T00:00:00" u="1"/>
        <d v="2016-08-23T00:00:00" u="1"/>
        <d v="2015-09-19T00:00:00" u="1"/>
        <d v="2016-09-19T00:00:00" u="1"/>
        <d v="2015-10-15T00:00:00" u="1"/>
        <d v="2015-11-11T00:00:00" u="1"/>
        <d v="2015-07-29T00:00:00" u="1"/>
        <d v="2016-07-29T00:00:00" u="1"/>
        <d v="2015-08-25T00:00:00" u="1"/>
        <d v="2015-09-21T00:00:00" u="1"/>
        <d v="2016-09-21T00:00:00" u="1"/>
        <d v="2015-10-17T00:00:00" u="1"/>
        <d v="2016-10-17T00:00:00" u="1"/>
        <d v="2016-12-09T00:00:00" u="1"/>
        <d v="2015-07-31T00:00:00" u="1"/>
        <d v="2015-08-27T00:00:00" u="1"/>
        <d v="2016-08-27T00:00:00" u="1"/>
        <d v="2016-09-23T00:00:00" u="1"/>
        <d v="2015-10-19T00:00:00" u="1"/>
        <d v="2016-10-19T00:00:00" u="1"/>
        <d v="2016-08-29T00:00:00" u="1"/>
        <d v="2015-10-21T00:00:00" u="1"/>
        <d v="2016-10-21T00:00:00" u="1"/>
        <d v="2015-11-17T00:00:00" u="1"/>
        <d v="2015-08-31T00:00:00" u="1"/>
        <d v="2016-08-31T00:00:00" u="1"/>
        <d v="2016-09-27T00:00:00" u="1"/>
        <d v="2015-10-23T00:00:00" u="1"/>
        <d v="2015-11-19T00:00:00" u="1"/>
        <d v="2016-11-19T00:00:00" u="1"/>
      </sharedItems>
    </cacheField>
    <cacheField name="N° Bon Comd" numFmtId="0">
      <sharedItems containsBlank="1" containsMixedTypes="1" containsNumber="1" containsInteger="1" minValue="0" maxValue="0" count="43">
        <m/>
        <s v="01/01COM"/>
        <s v="01+02/01COM"/>
        <s v="02/01COM"/>
        <s v="02+03/01COM"/>
        <s v="03/01COM"/>
        <s v="04/01COM"/>
        <s v="5/01COM"/>
        <s v="05/01COM"/>
        <s v="06/01COM"/>
        <s v="07/01COM"/>
        <s v="08/01COM"/>
        <s v="09/01COM"/>
        <s v="10/01COM"/>
        <s v="11/01COM"/>
        <s v="12/01COM"/>
        <s v="13/01COM"/>
        <s v="14/01COM"/>
        <s v="15/01COM"/>
        <s v="16/01COM"/>
        <s v="19/02COM"/>
        <s v="16+17+18/01COM"/>
        <s v="18/01COM"/>
        <s v="19/01COM"/>
        <s v="21/01COM"/>
        <s v="180/1COM"/>
        <s v="23/01COM"/>
        <s v="22/01COM"/>
        <s v="24/01COM"/>
        <s v="25/01COM"/>
        <s v="26/01COM"/>
        <s v="27/01COM"/>
        <s v="28/01COM"/>
        <s v="29/01COM"/>
        <s v="30/01COM"/>
        <s v="31/01COM"/>
        <s v="32/01COM"/>
        <s v="33/01COM"/>
        <s v="35/01COM"/>
        <s v="36/01COM"/>
        <s v="37/01COM"/>
        <s v="39/01COM"/>
        <n v="0" u="1"/>
      </sharedItems>
    </cacheField>
    <cacheField name="Référence" numFmtId="0">
      <sharedItems containsBlank="1"/>
    </cacheField>
    <cacheField name="Désignation" numFmtId="0">
      <sharedItems containsBlank="1"/>
    </cacheField>
    <cacheField name="Unit" numFmtId="0">
      <sharedItems containsString="0" containsBlank="1" containsNumber="1" containsInteger="1" minValue="8" maxValue="720"/>
    </cacheField>
    <cacheField name="Prix" numFmtId="0">
      <sharedItems containsString="0" containsBlank="1" containsNumber="1" minValue="1" maxValue="30"/>
    </cacheField>
    <cacheField name="Dépôt" numFmtId="0">
      <sharedItems containsBlank="1"/>
    </cacheField>
    <cacheField name="Quantité" numFmtId="0">
      <sharedItems containsString="0" containsBlank="1" containsNumber="1" minValue="-8" maxValue="30"/>
    </cacheField>
    <cacheField name="Montant" numFmtId="164">
      <sharedItems containsString="0" containsBlank="1" containsNumber="1" minValue="-2052" maxValue="31680"/>
    </cacheField>
    <cacheField name="Bon Livr" numFmtId="0">
      <sharedItems containsDate="1" containsBlank="1" containsMixedTypes="1" minDate="2015-02-01T00:00:00" maxDate="2015-07-02T00:00:00" count="162">
        <m/>
        <s v="Solde 2016"/>
        <s v="001/2017"/>
        <s v="002/2017"/>
        <s v="003/2017"/>
        <s v="004/2017"/>
        <s v="005/2017"/>
        <s v="006/2017"/>
        <s v="007/2017"/>
        <s v="008/2017"/>
        <s v="009/2017"/>
        <s v="010/2017"/>
        <s v="011/2017"/>
        <s v="012/2017"/>
        <s v="13/2017"/>
        <s v="14/2017"/>
        <s v="15/2017"/>
        <s v="16/2017"/>
        <s v="17/2017"/>
        <s v="18/2017"/>
        <s v="19/Avoir"/>
        <s v="19/2017"/>
        <s v="20/2017"/>
        <s v="21/2017"/>
        <s v="22/2017"/>
        <s v="23/2017"/>
        <s v="24/2017"/>
        <s v="25/2017"/>
        <s v="26/2017"/>
        <s v="27/2017"/>
        <s v="28/2017"/>
        <s v="29/2017"/>
        <s v="30/2017"/>
        <s v="31/2017"/>
        <s v="32/2017"/>
        <s v="33/2017"/>
        <s v="34/2017"/>
        <s v="35/2017"/>
        <s v="36/2017"/>
        <s v="37/2017"/>
        <s v="38/2017"/>
        <s v="39/2017"/>
        <s v="40/2017"/>
        <s v="41/2017"/>
        <s v="42/2017"/>
        <s v="43/2017"/>
        <s v="44/2017"/>
        <s v="45/2017"/>
        <s v="46/2017"/>
        <s v="47/2017"/>
        <s v="48/2017"/>
        <s v="49/2017"/>
        <s v="50/2017"/>
        <s v="52/2017"/>
        <s v="53/2017"/>
        <s v="54/2017"/>
        <s v="55/2017"/>
        <s v="58/2017"/>
        <s v="59/2017"/>
        <s v="60/2017"/>
        <s v="61/2017"/>
        <s v="62/2017"/>
        <s v="63/2017"/>
        <s v="64/2017"/>
        <s v="65/2017"/>
        <s v="66/2017"/>
        <s v="67/2017"/>
        <s v="68/2017"/>
        <s v="69/2017"/>
        <s v="70/2017"/>
        <s v="71/2017"/>
        <s v="72/2017"/>
        <s v="73/2017"/>
        <s v="74/2017"/>
        <s v="75/2017"/>
        <s v="76/2017"/>
        <s v="77/2017"/>
        <s v="78/2017"/>
        <s v="79/2017"/>
        <s v="80/2017"/>
        <s v="81/2017"/>
        <s v="82/2017"/>
        <s v="83/2017"/>
        <s v="84/2017"/>
        <s v="85/2017"/>
        <s v="86/2017"/>
        <s v="87/2017"/>
        <s v="88/2017"/>
        <s v="89/2017"/>
        <s v="90/2017"/>
        <s v="91/2017"/>
        <s v="92/2017"/>
        <s v="93/2017"/>
        <s v="94/2017"/>
        <s v="95/2017"/>
        <s v="96/2017"/>
        <s v="97/2017"/>
        <s v="98/2017"/>
        <s v="99/2017"/>
        <s v="100/2017"/>
        <s v="101/2017"/>
        <s v="102/2017"/>
        <s v="103/2017"/>
        <s v="104/2017"/>
        <s v="105/2017"/>
        <s v="106/2017"/>
        <s v="107/2017"/>
        <s v="108/2017"/>
        <s v="109/2017"/>
        <s v="110/2017"/>
        <s v="111/2017"/>
        <s v="112/2017"/>
        <s v="113/2017"/>
        <s v="114/2017"/>
        <s v="115/2017"/>
        <s v="116/2017"/>
        <d v="2015-05-01T00:00:00" u="1"/>
        <s v="36/2016" u="1"/>
        <s v="21/2016" u="1"/>
        <s v="44/2016" u="1"/>
        <s v="19/2016" u="1"/>
        <s v="52/2016" u="1"/>
        <s v="27/2016" u="1"/>
        <s v="35/2016" u="1"/>
        <d v="2015-06-01T00:00:00" u="1"/>
        <s v="20/2016" u="1"/>
        <s v="43/2016" u="1"/>
        <s v="18/2016" u="1"/>
        <s v="26/2016" u="1"/>
        <s v="49/2016" u="1"/>
        <s v="34/2016" u="1"/>
        <d v="2015-07-01T00:00:00" u="1"/>
        <s v="42/2016" u="1"/>
        <s v="17/2016" u="1"/>
        <s v="50/2016" u="1"/>
        <s v="25/2016" u="1"/>
        <s v="48/2016" u="1"/>
        <s v="33/2016" u="1"/>
        <d v="2015-02-01T00:00:00" u="1"/>
        <s v="41/2016" u="1"/>
        <s v="16/2016" u="1"/>
        <s v="39/2016" u="1"/>
        <s v="24/2016" u="1"/>
        <s v="47/2016" u="1"/>
        <s v="32/2016" u="1"/>
        <s v="55/2016" u="1"/>
        <s v="40/2016" u="1"/>
        <s v="15/2016" u="1"/>
        <s v="38/2016" u="1"/>
        <s v="23/2016" u="1"/>
        <s v="46/2016" u="1"/>
        <s v="31/2016" u="1"/>
        <s v="54/2016" u="1"/>
        <s v="29/2016" u="1"/>
        <s v="14/2016" u="1"/>
        <s v="37/2016" u="1"/>
        <s v="22/2016" u="1"/>
        <s v="45/2016" u="1"/>
        <s v="30/2016" u="1"/>
        <s v="53/2016" u="1"/>
        <s v="28/2016" u="1"/>
        <s v="13/2016" u="1"/>
      </sharedItems>
    </cacheField>
    <cacheField name="Paye/Non" numFmtId="0">
      <sharedItems containsBlank="1"/>
    </cacheField>
    <cacheField name="Mode" numFmtId="0">
      <sharedItems containsBlank="1"/>
    </cacheField>
    <cacheField name="Bnq" numFmtId="0">
      <sharedItems containsBlank="1"/>
    </cacheField>
    <cacheField name="N° Cheq" numFmtId="0">
      <sharedItems containsString="0" containsBlank="1" containsNumber="1" containsInteger="1" minValue="111280" maxValue="6897006"/>
    </cacheField>
    <cacheField name="tireur" numFmtId="0">
      <sharedItems containsBlank="1"/>
    </cacheField>
    <cacheField name="Echéance" numFmtId="168">
      <sharedItems containsNonDate="0" containsDate="1" containsString="0" containsBlank="1" minDate="2017-01-30T00:00:00" maxDate="2017-05-29T00:00:00"/>
    </cacheField>
    <cacheField name="Encaisst" numFmtId="164">
      <sharedItems containsString="0" containsBlank="1" containsNumber="1" minValue="30" maxValue="61043"/>
    </cacheField>
    <cacheField name="Remise" numFmtId="164">
      <sharedItems containsString="0" containsBlank="1" containsNumber="1" minValue="2" maxValue="1724"/>
    </cacheField>
    <cacheField name="MONTANT GLB" numFmtId="164">
      <sharedItems containsNonDate="0" containsString="0" containsBlank="1"/>
    </cacheField>
    <cacheField name="DAT/ENCAIS" numFmtId="167">
      <sharedItems containsNonDate="0" containsDate="1" containsString="0" containsBlank="1" minDate="2017-01-02T00:00:00" maxDate="2017-05-25T00:00:00"/>
    </cacheField>
    <cacheField name="COMMANTAIRE" numFmtId="0">
      <sharedItems containsBlank="1"/>
    </cacheField>
    <cacheField name="SOLDE" numFmtId="0" formula="Montant- (Encaisst+Remise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1">
  <r>
    <x v="0"/>
    <x v="0"/>
    <x v="0"/>
    <m/>
    <m/>
    <m/>
    <m/>
    <m/>
    <m/>
    <m/>
    <x v="0"/>
    <m/>
    <m/>
    <m/>
    <m/>
    <m/>
    <m/>
    <m/>
    <m/>
    <m/>
    <m/>
    <m/>
  </r>
  <r>
    <x v="1"/>
    <x v="0"/>
    <x v="0"/>
    <m/>
    <m/>
    <m/>
    <m/>
    <m/>
    <m/>
    <n v="0"/>
    <x v="1"/>
    <m/>
    <m/>
    <m/>
    <m/>
    <m/>
    <m/>
    <m/>
    <m/>
    <m/>
    <m/>
    <m/>
  </r>
  <r>
    <x v="2"/>
    <x v="0"/>
    <x v="0"/>
    <m/>
    <m/>
    <m/>
    <m/>
    <m/>
    <m/>
    <n v="0"/>
    <x v="1"/>
    <m/>
    <m/>
    <m/>
    <m/>
    <m/>
    <m/>
    <m/>
    <m/>
    <m/>
    <m/>
    <m/>
  </r>
  <r>
    <x v="3"/>
    <x v="0"/>
    <x v="0"/>
    <m/>
    <m/>
    <m/>
    <m/>
    <m/>
    <m/>
    <n v="0"/>
    <x v="1"/>
    <m/>
    <m/>
    <m/>
    <m/>
    <m/>
    <m/>
    <m/>
    <m/>
    <m/>
    <m/>
    <m/>
  </r>
  <r>
    <x v="4"/>
    <x v="0"/>
    <x v="0"/>
    <m/>
    <m/>
    <m/>
    <m/>
    <m/>
    <m/>
    <n v="0"/>
    <x v="1"/>
    <m/>
    <m/>
    <m/>
    <m/>
    <m/>
    <m/>
    <m/>
    <m/>
    <m/>
    <m/>
    <m/>
  </r>
  <r>
    <x v="5"/>
    <x v="0"/>
    <x v="0"/>
    <m/>
    <m/>
    <m/>
    <m/>
    <m/>
    <m/>
    <n v="0"/>
    <x v="1"/>
    <m/>
    <m/>
    <m/>
    <m/>
    <m/>
    <m/>
    <m/>
    <m/>
    <m/>
    <m/>
    <m/>
  </r>
  <r>
    <x v="6"/>
    <x v="0"/>
    <x v="0"/>
    <m/>
    <m/>
    <m/>
    <m/>
    <m/>
    <m/>
    <n v="947"/>
    <x v="1"/>
    <m/>
    <m/>
    <m/>
    <m/>
    <m/>
    <m/>
    <m/>
    <m/>
    <m/>
    <m/>
    <m/>
  </r>
  <r>
    <x v="7"/>
    <x v="0"/>
    <x v="0"/>
    <m/>
    <m/>
    <m/>
    <m/>
    <m/>
    <m/>
    <n v="4674"/>
    <x v="1"/>
    <m/>
    <m/>
    <m/>
    <m/>
    <m/>
    <m/>
    <m/>
    <m/>
    <m/>
    <m/>
    <m/>
  </r>
  <r>
    <x v="8"/>
    <x v="0"/>
    <x v="0"/>
    <m/>
    <m/>
    <m/>
    <m/>
    <m/>
    <m/>
    <n v="0"/>
    <x v="1"/>
    <m/>
    <m/>
    <m/>
    <m/>
    <m/>
    <m/>
    <m/>
    <m/>
    <m/>
    <m/>
    <m/>
  </r>
  <r>
    <x v="9"/>
    <x v="0"/>
    <x v="0"/>
    <m/>
    <m/>
    <m/>
    <m/>
    <m/>
    <m/>
    <n v="-32"/>
    <x v="1"/>
    <m/>
    <m/>
    <m/>
    <m/>
    <m/>
    <m/>
    <m/>
    <m/>
    <m/>
    <m/>
    <m/>
  </r>
  <r>
    <x v="10"/>
    <x v="0"/>
    <x v="0"/>
    <m/>
    <m/>
    <m/>
    <m/>
    <m/>
    <m/>
    <n v="18960"/>
    <x v="1"/>
    <m/>
    <m/>
    <m/>
    <m/>
    <m/>
    <m/>
    <m/>
    <m/>
    <m/>
    <m/>
    <m/>
  </r>
  <r>
    <x v="11"/>
    <x v="0"/>
    <x v="0"/>
    <m/>
    <m/>
    <m/>
    <m/>
    <m/>
    <m/>
    <n v="-2000"/>
    <x v="1"/>
    <m/>
    <m/>
    <m/>
    <m/>
    <m/>
    <m/>
    <m/>
    <m/>
    <m/>
    <m/>
    <m/>
  </r>
  <r>
    <x v="12"/>
    <x v="0"/>
    <x v="0"/>
    <m/>
    <m/>
    <m/>
    <m/>
    <m/>
    <m/>
    <n v="0"/>
    <x v="1"/>
    <m/>
    <m/>
    <m/>
    <m/>
    <m/>
    <m/>
    <m/>
    <m/>
    <m/>
    <m/>
    <m/>
  </r>
  <r>
    <x v="13"/>
    <x v="0"/>
    <x v="0"/>
    <m/>
    <m/>
    <m/>
    <m/>
    <m/>
    <m/>
    <n v="0"/>
    <x v="1"/>
    <m/>
    <m/>
    <m/>
    <m/>
    <m/>
    <m/>
    <m/>
    <m/>
    <m/>
    <m/>
    <m/>
  </r>
  <r>
    <x v="14"/>
    <x v="0"/>
    <x v="0"/>
    <m/>
    <m/>
    <m/>
    <m/>
    <m/>
    <m/>
    <n v="-400"/>
    <x v="1"/>
    <m/>
    <m/>
    <m/>
    <m/>
    <m/>
    <m/>
    <m/>
    <m/>
    <m/>
    <m/>
    <m/>
  </r>
  <r>
    <x v="15"/>
    <x v="0"/>
    <x v="0"/>
    <m/>
    <m/>
    <m/>
    <m/>
    <m/>
    <m/>
    <n v="0"/>
    <x v="1"/>
    <m/>
    <m/>
    <m/>
    <m/>
    <m/>
    <m/>
    <m/>
    <m/>
    <m/>
    <m/>
    <m/>
  </r>
  <r>
    <x v="16"/>
    <x v="0"/>
    <x v="0"/>
    <m/>
    <m/>
    <m/>
    <m/>
    <m/>
    <m/>
    <n v="-2052"/>
    <x v="1"/>
    <m/>
    <m/>
    <m/>
    <m/>
    <m/>
    <m/>
    <m/>
    <m/>
    <m/>
    <m/>
    <m/>
  </r>
  <r>
    <x v="17"/>
    <x v="1"/>
    <x v="1"/>
    <s v="J 41865"/>
    <s v="PSP TELEJEUX"/>
    <n v="576"/>
    <n v="2.5"/>
    <s v="HAY SINAII"/>
    <n v="1"/>
    <n v="1440"/>
    <x v="2"/>
    <s v="Paye"/>
    <s v="CHEQUE"/>
    <s v="TWB"/>
    <n v="953754"/>
    <s v="OUADDI SALAH"/>
    <d v="2017-01-30T00:00:00"/>
    <n v="6150"/>
    <n v="30"/>
    <m/>
    <d v="2017-01-18T00:00:00"/>
    <m/>
  </r>
  <r>
    <x v="17"/>
    <x v="1"/>
    <x v="1"/>
    <s v="J 1189 BB"/>
    <s v="POUPE ZEWAYA GM"/>
    <n v="180"/>
    <n v="6.5"/>
    <s v="HAY SINAII"/>
    <n v="2"/>
    <n v="2340"/>
    <x v="2"/>
    <m/>
    <m/>
    <m/>
    <m/>
    <m/>
    <m/>
    <m/>
    <m/>
    <m/>
    <m/>
    <m/>
  </r>
  <r>
    <x v="17"/>
    <x v="1"/>
    <x v="1"/>
    <s v="J 74077"/>
    <s v="TABLEAU GUITAR"/>
    <n v="240"/>
    <n v="5"/>
    <s v="HAY SINAII"/>
    <n v="1"/>
    <n v="1200"/>
    <x v="2"/>
    <m/>
    <m/>
    <m/>
    <m/>
    <m/>
    <m/>
    <m/>
    <m/>
    <m/>
    <m/>
    <m/>
  </r>
  <r>
    <x v="17"/>
    <x v="1"/>
    <x v="1"/>
    <s v="H 2907"/>
    <s v="TABLEAU 4 VOITURES"/>
    <n v="240"/>
    <n v="5"/>
    <s v="HAY SINAII"/>
    <n v="1"/>
    <n v="1200"/>
    <x v="2"/>
    <m/>
    <m/>
    <m/>
    <m/>
    <m/>
    <m/>
    <m/>
    <m/>
    <m/>
    <m/>
    <m/>
  </r>
  <r>
    <x v="2"/>
    <x v="1"/>
    <x v="2"/>
    <s v="J 41865"/>
    <s v="PSP TELEJEUX"/>
    <n v="576"/>
    <n v="2.5"/>
    <s v="HAY SINAII"/>
    <n v="2"/>
    <n v="2880"/>
    <x v="3"/>
    <s v="Paye"/>
    <s v="ESPECES"/>
    <m/>
    <m/>
    <m/>
    <m/>
    <n v="6700"/>
    <n v="20"/>
    <m/>
    <d v="2017-03-01T00:00:00"/>
    <m/>
  </r>
  <r>
    <x v="2"/>
    <x v="1"/>
    <x v="2"/>
    <s v="E 1209"/>
    <s v="SUPER GUN pistolet"/>
    <n v="240"/>
    <n v="6"/>
    <s v="HAY SINAII"/>
    <n v="1"/>
    <n v="1440"/>
    <x v="3"/>
    <m/>
    <m/>
    <m/>
    <m/>
    <m/>
    <m/>
    <m/>
    <m/>
    <m/>
    <m/>
    <m/>
  </r>
  <r>
    <x v="2"/>
    <x v="1"/>
    <x v="2"/>
    <s v="J 74077"/>
    <s v="TABLEAU GUITAR"/>
    <n v="240"/>
    <n v="5"/>
    <s v="HAY SINAII"/>
    <n v="1"/>
    <n v="1200"/>
    <x v="3"/>
    <m/>
    <m/>
    <m/>
    <m/>
    <m/>
    <m/>
    <m/>
    <m/>
    <m/>
    <m/>
    <m/>
  </r>
  <r>
    <x v="2"/>
    <x v="1"/>
    <x v="2"/>
    <s v="H 2907"/>
    <s v="TABLEAU 4 VOITURES"/>
    <n v="240"/>
    <n v="5"/>
    <s v="HAY SINAII"/>
    <n v="1"/>
    <n v="1200"/>
    <x v="3"/>
    <m/>
    <m/>
    <m/>
    <m/>
    <m/>
    <m/>
    <m/>
    <m/>
    <m/>
    <m/>
    <m/>
  </r>
  <r>
    <x v="12"/>
    <x v="1"/>
    <x v="1"/>
    <s v="J 34763"/>
    <s v="VOITURE VOLKSWAGEN"/>
    <n v="144"/>
    <n v="6"/>
    <s v="HAY SINAII"/>
    <n v="1"/>
    <n v="864"/>
    <x v="4"/>
    <s v="Paye"/>
    <s v="ESPECES"/>
    <m/>
    <m/>
    <m/>
    <m/>
    <n v="3110"/>
    <n v="34"/>
    <m/>
    <d v="2017-01-09T00:00:00"/>
    <m/>
  </r>
  <r>
    <x v="12"/>
    <x v="1"/>
    <x v="1"/>
    <s v="J 41865"/>
    <s v="PSP TELEJEUX"/>
    <n v="576"/>
    <n v="2.5"/>
    <s v="HAY SINAII"/>
    <n v="1"/>
    <n v="1440"/>
    <x v="4"/>
    <m/>
    <m/>
    <m/>
    <m/>
    <m/>
    <m/>
    <m/>
    <m/>
    <m/>
    <m/>
    <m/>
  </r>
  <r>
    <x v="12"/>
    <x v="1"/>
    <x v="1"/>
    <s v="CT 15566 A"/>
    <s v="BILLES"/>
    <n v="60"/>
    <n v="2"/>
    <s v="HAY SINAII"/>
    <n v="7"/>
    <n v="840"/>
    <x v="4"/>
    <m/>
    <m/>
    <m/>
    <m/>
    <m/>
    <m/>
    <m/>
    <m/>
    <m/>
    <m/>
    <m/>
  </r>
  <r>
    <x v="18"/>
    <x v="1"/>
    <x v="1"/>
    <s v="H 2907"/>
    <s v="TABLEAU 4 VOITURES"/>
    <n v="240"/>
    <n v="5"/>
    <s v="HAY SINAII"/>
    <n v="1"/>
    <n v="1200"/>
    <x v="5"/>
    <s v="Paye"/>
    <s v="ESPECES"/>
    <m/>
    <m/>
    <m/>
    <m/>
    <n v="3550"/>
    <n v="2"/>
    <m/>
    <d v="2017-01-10T00:00:00"/>
    <m/>
  </r>
  <r>
    <x v="18"/>
    <x v="1"/>
    <x v="1"/>
    <s v="J 44961"/>
    <s v="VOITURE POLICE"/>
    <n v="192"/>
    <n v="6"/>
    <s v="HAY SINAII"/>
    <n v="1"/>
    <n v="1152"/>
    <x v="5"/>
    <m/>
    <m/>
    <m/>
    <m/>
    <m/>
    <m/>
    <m/>
    <m/>
    <m/>
    <m/>
    <m/>
  </r>
  <r>
    <x v="18"/>
    <x v="1"/>
    <x v="1"/>
    <s v="J 74077"/>
    <s v="TABLEAU GUITAR"/>
    <n v="240"/>
    <n v="5"/>
    <s v="HAY SINAII"/>
    <n v="1"/>
    <n v="1200"/>
    <x v="5"/>
    <m/>
    <m/>
    <m/>
    <m/>
    <m/>
    <m/>
    <m/>
    <m/>
    <m/>
    <m/>
    <m/>
  </r>
  <r>
    <x v="19"/>
    <x v="1"/>
    <x v="3"/>
    <s v="J 41865"/>
    <s v="PSP TELEJEUX"/>
    <n v="576"/>
    <n v="2.5"/>
    <s v="HAY SINAII"/>
    <n v="1"/>
    <n v="1440"/>
    <x v="6"/>
    <s v="Paye"/>
    <s v="ESPECES"/>
    <m/>
    <m/>
    <m/>
    <m/>
    <n v="1440"/>
    <m/>
    <m/>
    <d v="2017-01-02T00:00:00"/>
    <m/>
  </r>
  <r>
    <x v="14"/>
    <x v="1"/>
    <x v="3"/>
    <s v="J 1189 BB"/>
    <s v="POUPE ZEWAYA GM"/>
    <n v="180"/>
    <n v="6.5"/>
    <s v="HAY SINAII"/>
    <n v="2"/>
    <n v="2340"/>
    <x v="7"/>
    <s v="Paye"/>
    <s v="VIRMENT"/>
    <m/>
    <m/>
    <m/>
    <m/>
    <n v="1900"/>
    <n v="440"/>
    <m/>
    <d v="2017-04-14T00:00:00"/>
    <m/>
  </r>
  <r>
    <x v="20"/>
    <x v="1"/>
    <x v="4"/>
    <s v="CT 15566 A"/>
    <s v="BILLES"/>
    <n v="60"/>
    <n v="2"/>
    <s v="HAY SINAII"/>
    <n v="8"/>
    <n v="960"/>
    <x v="8"/>
    <s v="AVANCE"/>
    <s v="ESPECES"/>
    <m/>
    <m/>
    <m/>
    <m/>
    <n v="17286"/>
    <m/>
    <m/>
    <d v="2017-01-05T00:00:00"/>
    <m/>
  </r>
  <r>
    <x v="20"/>
    <x v="1"/>
    <x v="4"/>
    <s v="D 5402"/>
    <s v="PISTOLET ASWAT"/>
    <n v="288"/>
    <n v="5"/>
    <s v="HAY SINAII"/>
    <n v="2"/>
    <n v="2880"/>
    <x v="8"/>
    <m/>
    <m/>
    <m/>
    <m/>
    <m/>
    <m/>
    <m/>
    <m/>
    <m/>
    <m/>
    <m/>
  </r>
  <r>
    <x v="20"/>
    <x v="1"/>
    <x v="4"/>
    <s v="J 44961"/>
    <s v="VOITURE POLICE"/>
    <n v="192"/>
    <n v="6"/>
    <s v="HAY SINAII"/>
    <n v="3"/>
    <n v="3456"/>
    <x v="8"/>
    <m/>
    <m/>
    <m/>
    <m/>
    <m/>
    <m/>
    <m/>
    <m/>
    <m/>
    <m/>
    <m/>
  </r>
  <r>
    <x v="20"/>
    <x v="1"/>
    <x v="4"/>
    <s v="J 1189 BB"/>
    <s v="POUPE ZEWAYA GM"/>
    <n v="180"/>
    <n v="6.5"/>
    <s v="HAY SINAII"/>
    <n v="3"/>
    <n v="3510"/>
    <x v="8"/>
    <m/>
    <m/>
    <m/>
    <m/>
    <m/>
    <m/>
    <m/>
    <m/>
    <m/>
    <m/>
    <m/>
  </r>
  <r>
    <x v="20"/>
    <x v="1"/>
    <x v="4"/>
    <s v="B 4364"/>
    <s v="CUISINE BRONSE"/>
    <n v="288"/>
    <n v="5"/>
    <s v="HAY SINAII"/>
    <n v="2"/>
    <n v="2880"/>
    <x v="8"/>
    <m/>
    <m/>
    <m/>
    <m/>
    <m/>
    <m/>
    <m/>
    <m/>
    <m/>
    <m/>
    <m/>
  </r>
  <r>
    <x v="20"/>
    <x v="1"/>
    <x v="4"/>
    <s v="E 6772"/>
    <s v="TABLEAU MAQUILLAGE"/>
    <n v="240"/>
    <n v="5.5"/>
    <s v="HAY SINAII"/>
    <n v="1"/>
    <n v="1320"/>
    <x v="8"/>
    <m/>
    <m/>
    <m/>
    <m/>
    <m/>
    <m/>
    <m/>
    <m/>
    <m/>
    <m/>
    <m/>
  </r>
  <r>
    <x v="20"/>
    <x v="1"/>
    <x v="4"/>
    <s v="A 8065"/>
    <s v="CUISINE PM"/>
    <n v="240"/>
    <n v="5.5"/>
    <s v="HAY SINAII"/>
    <n v="1"/>
    <n v="1320"/>
    <x v="8"/>
    <m/>
    <m/>
    <m/>
    <m/>
    <m/>
    <m/>
    <m/>
    <m/>
    <m/>
    <m/>
    <m/>
  </r>
  <r>
    <x v="20"/>
    <x v="1"/>
    <x v="4"/>
    <s v="B 9591"/>
    <s v="TABLEAU Maquillage PM"/>
    <n v="192"/>
    <n v="5"/>
    <s v="HAY SINAII"/>
    <n v="1"/>
    <n v="960"/>
    <x v="8"/>
    <m/>
    <m/>
    <m/>
    <m/>
    <m/>
    <m/>
    <m/>
    <m/>
    <m/>
    <m/>
    <m/>
  </r>
  <r>
    <x v="21"/>
    <x v="1"/>
    <x v="5"/>
    <s v="J 1189 BB"/>
    <s v="POUPE ZEWAYA GM"/>
    <n v="180"/>
    <n v="6.5"/>
    <s v="HAY SINAII"/>
    <n v="2"/>
    <n v="2340"/>
    <x v="9"/>
    <s v="Paye"/>
    <s v="ESPECES"/>
    <m/>
    <m/>
    <m/>
    <m/>
    <n v="2300"/>
    <n v="40"/>
    <m/>
    <d v="2017-02-18T00:00:00"/>
    <m/>
  </r>
  <r>
    <x v="11"/>
    <x v="1"/>
    <x v="5"/>
    <s v="J 1189 BB"/>
    <s v="POUPE ZEWAYA GM"/>
    <n v="180"/>
    <n v="6.5"/>
    <s v="HAY SINAII"/>
    <n v="1"/>
    <n v="1170"/>
    <x v="10"/>
    <s v="Non Paye"/>
    <m/>
    <m/>
    <m/>
    <m/>
    <m/>
    <m/>
    <m/>
    <m/>
    <m/>
    <m/>
  </r>
  <r>
    <x v="11"/>
    <x v="1"/>
    <x v="5"/>
    <s v="J 93019"/>
    <s v="TABLEAU MASK BLEU"/>
    <n v="192"/>
    <n v="6.5"/>
    <s v="HAY SINAII"/>
    <n v="1"/>
    <n v="1248"/>
    <x v="10"/>
    <m/>
    <m/>
    <m/>
    <m/>
    <m/>
    <m/>
    <m/>
    <m/>
    <m/>
    <m/>
    <m/>
  </r>
  <r>
    <x v="8"/>
    <x v="1"/>
    <x v="5"/>
    <s v="J 1189 BB"/>
    <s v="POUPE ZEWAYA GM"/>
    <n v="180"/>
    <n v="6.5"/>
    <s v="HAY SINAII"/>
    <n v="3"/>
    <n v="3510"/>
    <x v="11"/>
    <s v="AVANCE"/>
    <s v="EFFET"/>
    <s v="SGMB"/>
    <n v="2980018"/>
    <s v="AKADRAR KHALID"/>
    <d v="2017-03-25T00:00:00"/>
    <n v="5000"/>
    <m/>
    <m/>
    <d v="2017-03-13T00:00:00"/>
    <m/>
  </r>
  <r>
    <x v="8"/>
    <x v="1"/>
    <x v="5"/>
    <s v="J 41865"/>
    <s v="PSP TELEJEUX"/>
    <n v="576"/>
    <n v="2.5"/>
    <s v="HAY SINAII"/>
    <n v="2"/>
    <n v="2880"/>
    <x v="11"/>
    <s v="Paye"/>
    <s v="EFFET"/>
    <s v="SGMB"/>
    <n v="2980042"/>
    <s v="AKADRAR KHALID"/>
    <d v="2017-04-18T00:00:00"/>
    <n v="5000"/>
    <m/>
    <m/>
    <d v="2017-04-08T00:00:00"/>
    <m/>
  </r>
  <r>
    <x v="8"/>
    <x v="1"/>
    <x v="5"/>
    <s v="J 323622"/>
    <s v="PORCELAINE "/>
    <n v="144"/>
    <n v="4"/>
    <s v="HAY SINAII"/>
    <n v="2"/>
    <n v="1152"/>
    <x v="11"/>
    <s v="Paye"/>
    <s v="ESPECES"/>
    <m/>
    <m/>
    <m/>
    <m/>
    <n v="30"/>
    <n v="8"/>
    <m/>
    <d v="2017-04-08T00:00:00"/>
    <m/>
  </r>
  <r>
    <x v="8"/>
    <x v="1"/>
    <x v="5"/>
    <s v="J 93019"/>
    <s v="TABLEAU MASK BLEU"/>
    <n v="192"/>
    <n v="6.5"/>
    <s v="HAY SINAII"/>
    <n v="2"/>
    <n v="2496"/>
    <x v="11"/>
    <m/>
    <m/>
    <m/>
    <m/>
    <m/>
    <m/>
    <m/>
    <m/>
    <m/>
    <m/>
    <m/>
  </r>
  <r>
    <x v="22"/>
    <x v="1"/>
    <x v="5"/>
    <s v="J 22479"/>
    <s v="PISTOLET BULLES"/>
    <n v="192"/>
    <n v="5.5"/>
    <s v="D HAMM"/>
    <n v="1"/>
    <n v="1056"/>
    <x v="12"/>
    <s v="Paye"/>
    <s v="ESPECES"/>
    <m/>
    <m/>
    <m/>
    <m/>
    <n v="1000"/>
    <n v="56"/>
    <m/>
    <m/>
    <m/>
  </r>
  <r>
    <x v="22"/>
    <x v="2"/>
    <x v="6"/>
    <s v="J 22479"/>
    <s v="PISTOLET BULLES"/>
    <n v="192"/>
    <n v="5.5"/>
    <s v="D HAMM"/>
    <n v="5"/>
    <n v="5280"/>
    <x v="13"/>
    <s v="Paye"/>
    <s v="ESPECES"/>
    <m/>
    <m/>
    <m/>
    <m/>
    <n v="5016"/>
    <n v="264"/>
    <m/>
    <m/>
    <m/>
  </r>
  <r>
    <x v="2"/>
    <x v="3"/>
    <x v="6"/>
    <s v="J 44961"/>
    <s v="VOITURE POLICE"/>
    <n v="192"/>
    <n v="6"/>
    <s v="HAY SINAII"/>
    <n v="2"/>
    <n v="2304"/>
    <x v="14"/>
    <s v="Paye"/>
    <s v="ESPECES"/>
    <m/>
    <m/>
    <m/>
    <m/>
    <n v="2300"/>
    <n v="4"/>
    <m/>
    <d v="2017-02-01T00:00:00"/>
    <m/>
  </r>
  <r>
    <x v="12"/>
    <x v="3"/>
    <x v="6"/>
    <s v="A 8065"/>
    <s v="CUISINE PM"/>
    <n v="240"/>
    <n v="5.5"/>
    <s v="HAY SINAII"/>
    <n v="1"/>
    <n v="1320"/>
    <x v="15"/>
    <s v="Paye"/>
    <s v="ESPECES"/>
    <m/>
    <m/>
    <m/>
    <m/>
    <n v="2640"/>
    <m/>
    <m/>
    <d v="2017-01-09T00:00:00"/>
    <m/>
  </r>
  <r>
    <x v="12"/>
    <x v="3"/>
    <x v="6"/>
    <s v="E 6772"/>
    <s v="TABLEAU MAQUILLAGE"/>
    <n v="240"/>
    <n v="5.5"/>
    <s v="HAY SINAII"/>
    <n v="1"/>
    <n v="1320"/>
    <x v="15"/>
    <m/>
    <m/>
    <m/>
    <m/>
    <m/>
    <m/>
    <m/>
    <m/>
    <m/>
    <m/>
    <m/>
  </r>
  <r>
    <x v="3"/>
    <x v="3"/>
    <x v="6"/>
    <s v="J 41865"/>
    <s v="PSP TELEJEUX"/>
    <n v="576"/>
    <n v="2.5"/>
    <s v="HAY SINAII"/>
    <n v="1"/>
    <n v="1440"/>
    <x v="16"/>
    <s v="AVANCE"/>
    <s v="ESPECES"/>
    <m/>
    <m/>
    <m/>
    <m/>
    <n v="3000"/>
    <m/>
    <m/>
    <d v="2017-02-07T00:00:00"/>
    <m/>
  </r>
  <r>
    <x v="3"/>
    <x v="3"/>
    <x v="6"/>
    <s v="H 2907"/>
    <s v="TABLEAU 4 VOITURES"/>
    <n v="240"/>
    <n v="5"/>
    <s v="HAY SINAII"/>
    <n v="1"/>
    <n v="1200"/>
    <x v="16"/>
    <s v="Paye"/>
    <s v="ESPECES"/>
    <m/>
    <m/>
    <m/>
    <m/>
    <n v="1350"/>
    <n v="18"/>
    <m/>
    <d v="2017-03-06T00:00:00"/>
    <m/>
  </r>
  <r>
    <x v="3"/>
    <x v="3"/>
    <x v="6"/>
    <s v="A 5257"/>
    <s v="TABLEAU 12 VOITURE"/>
    <n v="192"/>
    <n v="9"/>
    <s v="HAY SINAII"/>
    <n v="1"/>
    <n v="1728"/>
    <x v="16"/>
    <m/>
    <m/>
    <m/>
    <m/>
    <m/>
    <m/>
    <m/>
    <m/>
    <m/>
    <m/>
    <m/>
  </r>
  <r>
    <x v="23"/>
    <x v="3"/>
    <x v="6"/>
    <s v="E 7767"/>
    <s v="TABLEAU 2 PISTOLETS"/>
    <n v="120"/>
    <n v="9"/>
    <s v="HAY SINAII"/>
    <n v="1"/>
    <n v="1080"/>
    <x v="17"/>
    <s v="Paye"/>
    <s v="CHEQUE"/>
    <s v="SGMB"/>
    <n v="6897006"/>
    <s v="EL RHANA RACHID"/>
    <d v="2017-05-08T00:00:00"/>
    <n v="5000"/>
    <n v="16"/>
    <m/>
    <d v="2017-04-27T00:00:00"/>
    <m/>
  </r>
  <r>
    <x v="23"/>
    <x v="3"/>
    <x v="6"/>
    <s v="E 4119"/>
    <s v="SPIDER BAT SUPER/MAN"/>
    <n v="144"/>
    <n v="9"/>
    <s v="HAY SINAII"/>
    <n v="1"/>
    <n v="1296"/>
    <x v="17"/>
    <m/>
    <m/>
    <m/>
    <m/>
    <m/>
    <m/>
    <m/>
    <m/>
    <m/>
    <m/>
    <m/>
  </r>
  <r>
    <x v="23"/>
    <x v="3"/>
    <x v="6"/>
    <s v="H 2907"/>
    <s v="TABLEAU 4 VOITURES"/>
    <n v="240"/>
    <n v="5"/>
    <s v="HAY SINAII"/>
    <n v="1"/>
    <n v="1200"/>
    <x v="17"/>
    <m/>
    <m/>
    <m/>
    <m/>
    <m/>
    <m/>
    <m/>
    <m/>
    <m/>
    <m/>
    <m/>
  </r>
  <r>
    <x v="23"/>
    <x v="3"/>
    <x v="6"/>
    <s v="J 51418"/>
    <s v="PIANO NOIRE"/>
    <n v="48"/>
    <n v="30"/>
    <s v="HAY SINAII"/>
    <n v="1"/>
    <n v="1440"/>
    <x v="17"/>
    <m/>
    <m/>
    <m/>
    <m/>
    <m/>
    <m/>
    <m/>
    <m/>
    <m/>
    <m/>
    <m/>
  </r>
  <r>
    <x v="22"/>
    <x v="3"/>
    <x v="7"/>
    <s v="J 22479"/>
    <s v="PISTOLET BULLES"/>
    <n v="192"/>
    <n v="5.5"/>
    <s v="D HAMM"/>
    <n v="6"/>
    <n v="6336"/>
    <x v="18"/>
    <s v="Paye"/>
    <s v="ESPECES"/>
    <m/>
    <m/>
    <m/>
    <m/>
    <n v="6020"/>
    <n v="316"/>
    <m/>
    <m/>
    <m/>
  </r>
  <r>
    <x v="5"/>
    <x v="4"/>
    <x v="8"/>
    <s v="J 4597"/>
    <s v="TRACTEUR MOYEN"/>
    <n v="216"/>
    <n v="3.75"/>
    <s v="HAY SINAII"/>
    <n v="1"/>
    <n v="810"/>
    <x v="19"/>
    <s v="Paye"/>
    <s v="ESPECES"/>
    <m/>
    <m/>
    <m/>
    <m/>
    <n v="2520"/>
    <n v="18"/>
    <m/>
    <d v="2017-02-09T00:00:00"/>
    <m/>
  </r>
  <r>
    <x v="5"/>
    <x v="4"/>
    <x v="8"/>
    <s v="J 41865"/>
    <s v="PSP TELEJEUX"/>
    <n v="576"/>
    <n v="3"/>
    <s v="HAY SINAII"/>
    <n v="1"/>
    <n v="1728"/>
    <x v="19"/>
    <m/>
    <m/>
    <m/>
    <m/>
    <m/>
    <m/>
    <m/>
    <m/>
    <m/>
    <m/>
    <m/>
  </r>
  <r>
    <x v="20"/>
    <x v="4"/>
    <x v="8"/>
    <s v="CT 15566 A"/>
    <s v="BILLES"/>
    <n v="60"/>
    <n v="2"/>
    <s v="HAY SINAII"/>
    <n v="-8"/>
    <n v="-960"/>
    <x v="20"/>
    <s v="Paye"/>
    <s v="ESPECES"/>
    <m/>
    <m/>
    <m/>
    <m/>
    <n v="1380"/>
    <m/>
    <m/>
    <d v="2017-01-12T00:00:00"/>
    <m/>
  </r>
  <r>
    <x v="20"/>
    <x v="4"/>
    <x v="8"/>
    <s v="J 1189 BB"/>
    <s v="POUPE ZEWAYA GM"/>
    <n v="180"/>
    <n v="6.5"/>
    <s v="HAY SINAII"/>
    <n v="2"/>
    <n v="2340"/>
    <x v="21"/>
    <m/>
    <m/>
    <m/>
    <m/>
    <m/>
    <m/>
    <m/>
    <m/>
    <m/>
    <m/>
    <m/>
  </r>
  <r>
    <x v="23"/>
    <x v="4"/>
    <x v="8"/>
    <s v="H 2907"/>
    <s v="TABLEAU 4 VOITURES"/>
    <n v="240"/>
    <n v="5"/>
    <s v="HAY SINAII"/>
    <n v="2"/>
    <n v="2400"/>
    <x v="22"/>
    <s v="Paye"/>
    <s v="ESPECES"/>
    <m/>
    <m/>
    <m/>
    <m/>
    <n v="2400"/>
    <m/>
    <m/>
    <d v="2017-03-01T00:00:00"/>
    <m/>
  </r>
  <r>
    <x v="1"/>
    <x v="5"/>
    <x v="9"/>
    <s v="J 44961"/>
    <s v="VOITURE POLICE"/>
    <n v="192"/>
    <n v="6"/>
    <s v="HAY SINAII"/>
    <n v="1"/>
    <n v="1152"/>
    <x v="23"/>
    <s v="Paye"/>
    <s v="ESPECES"/>
    <m/>
    <m/>
    <m/>
    <m/>
    <n v="5800"/>
    <n v="62"/>
    <m/>
    <m/>
    <m/>
  </r>
  <r>
    <x v="1"/>
    <x v="5"/>
    <x v="9"/>
    <s v="J 1189 BB"/>
    <s v="POUPE ZEWAYA GM"/>
    <n v="180"/>
    <n v="6.5"/>
    <s v="HAY SINAII"/>
    <n v="1"/>
    <n v="1170"/>
    <x v="23"/>
    <m/>
    <m/>
    <m/>
    <m/>
    <m/>
    <m/>
    <m/>
    <m/>
    <m/>
    <m/>
    <m/>
  </r>
  <r>
    <x v="1"/>
    <x v="5"/>
    <x v="9"/>
    <s v="J 40627"/>
    <s v="TRACTEUR ++"/>
    <n v="216"/>
    <n v="5.5"/>
    <s v="HAY SINAII"/>
    <n v="1"/>
    <n v="1188"/>
    <x v="23"/>
    <m/>
    <m/>
    <m/>
    <m/>
    <m/>
    <m/>
    <m/>
    <m/>
    <m/>
    <m/>
    <m/>
  </r>
  <r>
    <x v="1"/>
    <x v="5"/>
    <x v="9"/>
    <s v="H 2907"/>
    <s v="TABLEAU 4 VOITURES"/>
    <n v="240"/>
    <n v="5"/>
    <s v="HAY SINAII"/>
    <n v="1"/>
    <n v="1200"/>
    <x v="23"/>
    <m/>
    <m/>
    <m/>
    <m/>
    <m/>
    <m/>
    <m/>
    <m/>
    <m/>
    <m/>
    <m/>
  </r>
  <r>
    <x v="1"/>
    <x v="5"/>
    <x v="9"/>
    <s v="J 92332"/>
    <s v="CUISINE MYN"/>
    <n v="192"/>
    <n v="6"/>
    <s v="HAY SINAII"/>
    <n v="1"/>
    <n v="1152"/>
    <x v="23"/>
    <m/>
    <m/>
    <m/>
    <m/>
    <m/>
    <m/>
    <m/>
    <m/>
    <m/>
    <m/>
    <m/>
  </r>
  <r>
    <x v="24"/>
    <x v="6"/>
    <x v="9"/>
    <s v="H 2907"/>
    <s v="TABLEAU 4 VOITURES"/>
    <n v="240"/>
    <n v="5"/>
    <s v="HAY SINAII"/>
    <n v="2"/>
    <n v="2400"/>
    <x v="24"/>
    <s v="Paye"/>
    <s v="ESPECES"/>
    <m/>
    <m/>
    <m/>
    <m/>
    <n v="2400"/>
    <m/>
    <m/>
    <d v="2017-02-16T00:00:00"/>
    <m/>
  </r>
  <r>
    <x v="22"/>
    <x v="6"/>
    <x v="9"/>
    <s v="J 22479"/>
    <s v="PISTOLET BULLES"/>
    <n v="192"/>
    <n v="5.5"/>
    <s v="D HAMM"/>
    <n v="1"/>
    <n v="1056"/>
    <x v="25"/>
    <s v="Paye"/>
    <s v="ESPECES"/>
    <m/>
    <m/>
    <m/>
    <m/>
    <n v="1000"/>
    <n v="56"/>
    <m/>
    <m/>
    <m/>
  </r>
  <r>
    <x v="2"/>
    <x v="7"/>
    <x v="9"/>
    <s v="D 5402"/>
    <s v="PISTOLET ASWAT"/>
    <n v="288"/>
    <n v="5"/>
    <s v="HAY SINAII"/>
    <n v="1"/>
    <n v="1440"/>
    <x v="26"/>
    <s v="Paye"/>
    <s v="ESPECES"/>
    <m/>
    <m/>
    <m/>
    <m/>
    <n v="2600"/>
    <n v="40"/>
    <m/>
    <d v="2017-02-01T00:00:00"/>
    <m/>
  </r>
  <r>
    <x v="2"/>
    <x v="7"/>
    <x v="9"/>
    <s v="J 74077"/>
    <s v="TABLEAU GUITAR"/>
    <n v="240"/>
    <n v="5"/>
    <s v="HAY SINAII"/>
    <n v="1"/>
    <n v="1200"/>
    <x v="26"/>
    <m/>
    <m/>
    <m/>
    <m/>
    <m/>
    <m/>
    <m/>
    <m/>
    <m/>
    <m/>
    <m/>
  </r>
  <r>
    <x v="12"/>
    <x v="7"/>
    <x v="9"/>
    <s v="J 3068"/>
    <s v="GUITAR TABLEAU"/>
    <n v="144"/>
    <n v="9"/>
    <s v="HAY SINAII"/>
    <n v="1"/>
    <n v="1296"/>
    <x v="27"/>
    <s v="Paye"/>
    <s v="ESPECES"/>
    <m/>
    <m/>
    <m/>
    <m/>
    <n v="2450"/>
    <n v="16"/>
    <m/>
    <d v="2017-01-23T00:00:00"/>
    <m/>
  </r>
  <r>
    <x v="12"/>
    <x v="7"/>
    <x v="9"/>
    <s v="J 1189 BB"/>
    <s v="POUPE ZEWAYA GM"/>
    <n v="180"/>
    <n v="6.5"/>
    <s v="HAY SINAII"/>
    <n v="1"/>
    <n v="1170"/>
    <x v="27"/>
    <m/>
    <m/>
    <m/>
    <m/>
    <m/>
    <m/>
    <m/>
    <m/>
    <m/>
    <m/>
    <m/>
  </r>
  <r>
    <x v="25"/>
    <x v="7"/>
    <x v="10"/>
    <s v="J 8199 BENYT"/>
    <s v="PISTOLET eau benytoys"/>
    <n v="624"/>
    <n v="2.25"/>
    <s v="HAY SINAII"/>
    <n v="2"/>
    <n v="2808"/>
    <x v="28"/>
    <s v="AVANCE"/>
    <s v="VIRMENT"/>
    <s v="CDM"/>
    <m/>
    <m/>
    <m/>
    <n v="14150"/>
    <m/>
    <m/>
    <d v="2017-03-16T00:00:00"/>
    <s v="20000,00 SUR BON N° 26+42"/>
  </r>
  <r>
    <x v="25"/>
    <x v="7"/>
    <x v="10"/>
    <s v="H 2907"/>
    <s v="TABLEAU 4 VOITURES"/>
    <n v="240"/>
    <n v="5"/>
    <s v="HAY SINAII"/>
    <n v="2"/>
    <n v="2400"/>
    <x v="28"/>
    <m/>
    <m/>
    <m/>
    <m/>
    <m/>
    <m/>
    <m/>
    <m/>
    <m/>
    <m/>
    <m/>
  </r>
  <r>
    <x v="25"/>
    <x v="7"/>
    <x v="10"/>
    <s v="E 0049"/>
    <s v="TABLEAU GUITAR Music"/>
    <n v="288"/>
    <n v="5.5"/>
    <s v="HAY SINAII"/>
    <n v="2"/>
    <n v="3168"/>
    <x v="28"/>
    <m/>
    <m/>
    <m/>
    <m/>
    <m/>
    <m/>
    <m/>
    <m/>
    <m/>
    <m/>
    <m/>
  </r>
  <r>
    <x v="25"/>
    <x v="7"/>
    <x v="10"/>
    <s v="J 74077"/>
    <s v="TABLEAU GUITAR"/>
    <n v="240"/>
    <n v="5"/>
    <s v="HAY SINAII"/>
    <n v="1"/>
    <n v="1200"/>
    <x v="28"/>
    <m/>
    <m/>
    <m/>
    <m/>
    <m/>
    <m/>
    <m/>
    <m/>
    <m/>
    <m/>
    <m/>
  </r>
  <r>
    <x v="25"/>
    <x v="7"/>
    <x v="10"/>
    <s v="J 323622"/>
    <s v="PORCELAINE "/>
    <n v="144"/>
    <n v="4"/>
    <s v="HAY SINAII"/>
    <n v="1"/>
    <n v="576"/>
    <x v="28"/>
    <m/>
    <m/>
    <m/>
    <m/>
    <m/>
    <m/>
    <m/>
    <m/>
    <m/>
    <m/>
    <m/>
  </r>
  <r>
    <x v="25"/>
    <x v="7"/>
    <x v="10"/>
    <s v="J 44961"/>
    <s v="VOITURE POLICE"/>
    <n v="192"/>
    <n v="6"/>
    <s v="HAY SINAII"/>
    <n v="3"/>
    <n v="3456"/>
    <x v="28"/>
    <m/>
    <m/>
    <m/>
    <m/>
    <m/>
    <m/>
    <m/>
    <m/>
    <m/>
    <m/>
    <m/>
  </r>
  <r>
    <x v="25"/>
    <x v="7"/>
    <x v="10"/>
    <s v="J 1189 BB"/>
    <s v="POUPE ZEWAYA GM"/>
    <n v="180"/>
    <n v="6.5"/>
    <s v="HAY SINAII"/>
    <n v="1"/>
    <n v="1170"/>
    <x v="28"/>
    <m/>
    <m/>
    <m/>
    <m/>
    <m/>
    <m/>
    <m/>
    <m/>
    <m/>
    <m/>
    <m/>
  </r>
  <r>
    <x v="26"/>
    <x v="7"/>
    <x v="10"/>
    <s v="J 44961"/>
    <s v="VOITURE POLICE"/>
    <n v="192"/>
    <n v="6"/>
    <s v="HAY SINAII"/>
    <n v="2"/>
    <n v="2304"/>
    <x v="29"/>
    <s v="Paye"/>
    <s v="VIRMENT"/>
    <s v="TWB"/>
    <m/>
    <m/>
    <m/>
    <n v="14300"/>
    <n v="52"/>
    <m/>
    <d v="2017-03-10T00:00:00"/>
    <m/>
  </r>
  <r>
    <x v="26"/>
    <x v="7"/>
    <x v="10"/>
    <s v="H 2907"/>
    <s v="TABLEAU 4 VOITURES"/>
    <n v="240"/>
    <n v="5"/>
    <s v="HAY SINAII"/>
    <n v="2"/>
    <n v="2400"/>
    <x v="29"/>
    <m/>
    <m/>
    <m/>
    <m/>
    <m/>
    <m/>
    <m/>
    <m/>
    <m/>
    <m/>
    <m/>
  </r>
  <r>
    <x v="26"/>
    <x v="7"/>
    <x v="10"/>
    <s v="J 323622"/>
    <s v="PORCELAINE "/>
    <n v="144"/>
    <n v="4"/>
    <s v="HAY SINAII"/>
    <n v="2"/>
    <n v="1152"/>
    <x v="29"/>
    <m/>
    <m/>
    <m/>
    <m/>
    <m/>
    <m/>
    <m/>
    <m/>
    <m/>
    <m/>
    <m/>
  </r>
  <r>
    <x v="26"/>
    <x v="7"/>
    <x v="10"/>
    <s v="J 41865"/>
    <s v="PSP TELEJEUX"/>
    <n v="576"/>
    <n v="2.5"/>
    <s v="HAY SINAII"/>
    <n v="2"/>
    <n v="2880"/>
    <x v="29"/>
    <m/>
    <m/>
    <m/>
    <m/>
    <m/>
    <m/>
    <m/>
    <m/>
    <m/>
    <m/>
    <m/>
  </r>
  <r>
    <x v="26"/>
    <x v="7"/>
    <x v="10"/>
    <s v="J 8199 BENYT"/>
    <s v="PISTOLET eau benytoys"/>
    <n v="624"/>
    <n v="2.25"/>
    <s v="HAY SINAII"/>
    <n v="4"/>
    <n v="5616"/>
    <x v="29"/>
    <m/>
    <m/>
    <m/>
    <m/>
    <m/>
    <m/>
    <m/>
    <m/>
    <m/>
    <m/>
    <m/>
  </r>
  <r>
    <x v="22"/>
    <x v="7"/>
    <x v="10"/>
    <s v="J 22479"/>
    <s v="PISTOLET BULLES"/>
    <n v="192"/>
    <n v="5.5"/>
    <s v="D HAMM"/>
    <n v="4"/>
    <n v="4224"/>
    <x v="30"/>
    <s v="Paye"/>
    <s v="ESPECES"/>
    <m/>
    <m/>
    <m/>
    <m/>
    <n v="4012.8"/>
    <n v="211.2"/>
    <m/>
    <m/>
    <m/>
  </r>
  <r>
    <x v="27"/>
    <x v="8"/>
    <x v="11"/>
    <s v="J 8199 BENYT"/>
    <s v="PISTOLET eau benytoys"/>
    <n v="624"/>
    <n v="2.25"/>
    <s v="HAY SINAII"/>
    <n v="2"/>
    <n v="2808"/>
    <x v="31"/>
    <s v="Paye"/>
    <s v="VIRMENT"/>
    <s v="CDM"/>
    <m/>
    <m/>
    <m/>
    <n v="17500"/>
    <m/>
    <m/>
    <d v="2017-03-28T00:00:00"/>
    <m/>
  </r>
  <r>
    <x v="27"/>
    <x v="8"/>
    <x v="11"/>
    <s v="J 41865"/>
    <s v="PSP TELEJEUX"/>
    <n v="576"/>
    <n v="2.5"/>
    <s v="HAY SINAII"/>
    <n v="1"/>
    <n v="1440"/>
    <x v="31"/>
    <m/>
    <m/>
    <m/>
    <m/>
    <m/>
    <m/>
    <m/>
    <m/>
    <m/>
    <m/>
    <m/>
  </r>
  <r>
    <x v="27"/>
    <x v="8"/>
    <x v="11"/>
    <s v="E 0049"/>
    <s v="TABLEAU GUITAR Music"/>
    <n v="288"/>
    <n v="5.5"/>
    <s v="HAY SINAII"/>
    <n v="1"/>
    <n v="1584"/>
    <x v="31"/>
    <m/>
    <m/>
    <m/>
    <m/>
    <m/>
    <m/>
    <m/>
    <m/>
    <m/>
    <m/>
    <m/>
  </r>
  <r>
    <x v="27"/>
    <x v="8"/>
    <x v="11"/>
    <s v="J 44961"/>
    <s v="VOITURE POLICE"/>
    <n v="192"/>
    <n v="6"/>
    <s v="HAY SINAII"/>
    <n v="3"/>
    <n v="3456"/>
    <x v="31"/>
    <m/>
    <m/>
    <m/>
    <m/>
    <m/>
    <m/>
    <m/>
    <m/>
    <m/>
    <m/>
    <m/>
  </r>
  <r>
    <x v="27"/>
    <x v="8"/>
    <x v="11"/>
    <s v="J 323622"/>
    <s v="PORCELAINE "/>
    <n v="144"/>
    <n v="4"/>
    <s v="HAY SINAII"/>
    <n v="1"/>
    <n v="576"/>
    <x v="31"/>
    <m/>
    <m/>
    <m/>
    <m/>
    <m/>
    <m/>
    <m/>
    <m/>
    <m/>
    <m/>
    <m/>
  </r>
  <r>
    <x v="27"/>
    <x v="8"/>
    <x v="11"/>
    <s v="J 1189 BB"/>
    <s v="POUPE ZEWAYA GM"/>
    <n v="180"/>
    <n v="6.5"/>
    <s v="HAY SINAII"/>
    <n v="2"/>
    <n v="2340"/>
    <x v="31"/>
    <m/>
    <m/>
    <m/>
    <m/>
    <m/>
    <m/>
    <m/>
    <m/>
    <m/>
    <m/>
    <m/>
  </r>
  <r>
    <x v="27"/>
    <x v="8"/>
    <x v="11"/>
    <s v="J 53236"/>
    <s v="SET 4 VOITURE"/>
    <n v="288"/>
    <n v="5.5"/>
    <s v="HAY SINAII"/>
    <n v="2"/>
    <n v="3168"/>
    <x v="31"/>
    <m/>
    <m/>
    <m/>
    <m/>
    <m/>
    <m/>
    <m/>
    <m/>
    <m/>
    <m/>
    <m/>
  </r>
  <r>
    <x v="27"/>
    <x v="8"/>
    <x v="11"/>
    <s v="F 4488"/>
    <s v="TABLEAU VOITURE A FIL"/>
    <n v="144"/>
    <n v="8"/>
    <s v="HAY SINAII"/>
    <n v="1"/>
    <n v="1152"/>
    <x v="31"/>
    <m/>
    <m/>
    <m/>
    <m/>
    <m/>
    <m/>
    <m/>
    <m/>
    <m/>
    <m/>
    <m/>
  </r>
  <r>
    <x v="27"/>
    <x v="8"/>
    <x v="11"/>
    <s v="J 9423"/>
    <s v="TABLEAU Voiture Fil Gm"/>
    <n v="144"/>
    <n v="9"/>
    <s v="HAY SINAII"/>
    <n v="1"/>
    <n v="1296"/>
    <x v="31"/>
    <m/>
    <m/>
    <m/>
    <m/>
    <m/>
    <m/>
    <m/>
    <m/>
    <m/>
    <m/>
    <m/>
  </r>
  <r>
    <x v="26"/>
    <x v="8"/>
    <x v="11"/>
    <s v="J 92332"/>
    <s v="CUISINE MYN"/>
    <n v="192"/>
    <n v="6"/>
    <s v="HAY SINAII"/>
    <n v="2"/>
    <n v="2304"/>
    <x v="32"/>
    <s v="Paye"/>
    <s v="VIRMENT"/>
    <s v="TWB"/>
    <m/>
    <m/>
    <m/>
    <n v="5800"/>
    <n v="44"/>
    <m/>
    <d v="2017-03-10T00:00:00"/>
    <m/>
  </r>
  <r>
    <x v="26"/>
    <x v="8"/>
    <x v="11"/>
    <s v="J 22846"/>
    <s v="BRIK CAFE"/>
    <n v="180"/>
    <n v="5"/>
    <s v="HAY SINAII"/>
    <n v="1"/>
    <n v="900"/>
    <x v="32"/>
    <m/>
    <m/>
    <m/>
    <m/>
    <m/>
    <m/>
    <m/>
    <m/>
    <m/>
    <m/>
    <m/>
  </r>
  <r>
    <x v="26"/>
    <x v="8"/>
    <x v="11"/>
    <s v="A 8065"/>
    <s v="CUISINE PM"/>
    <n v="240"/>
    <n v="5.5"/>
    <s v="HAY SINAII"/>
    <n v="1"/>
    <n v="1320"/>
    <x v="32"/>
    <m/>
    <m/>
    <m/>
    <m/>
    <m/>
    <m/>
    <m/>
    <m/>
    <m/>
    <m/>
    <m/>
  </r>
  <r>
    <x v="26"/>
    <x v="8"/>
    <x v="11"/>
    <s v="E 6772"/>
    <s v="TABLEAU MAQUILLAGE"/>
    <n v="240"/>
    <n v="5.5"/>
    <s v="HAY SINAII"/>
    <n v="1"/>
    <n v="1320"/>
    <x v="32"/>
    <m/>
    <m/>
    <m/>
    <m/>
    <m/>
    <m/>
    <m/>
    <m/>
    <m/>
    <m/>
    <m/>
  </r>
  <r>
    <x v="22"/>
    <x v="8"/>
    <x v="12"/>
    <s v="J 8199 BENYT"/>
    <s v="PISTOLET eau benytoys"/>
    <n v="624"/>
    <n v="2.25"/>
    <s v="HAY SINAII"/>
    <n v="6"/>
    <n v="8424"/>
    <x v="33"/>
    <s v="Paye"/>
    <s v="ESPECES"/>
    <m/>
    <m/>
    <m/>
    <m/>
    <n v="12015"/>
    <n v="633"/>
    <m/>
    <d v="2017-01-20T00:00:00"/>
    <m/>
  </r>
  <r>
    <x v="22"/>
    <x v="8"/>
    <x v="12"/>
    <s v="J 22479"/>
    <s v="PISTOLET BULLES"/>
    <n v="192"/>
    <n v="5.5"/>
    <s v="HAY SINAII"/>
    <n v="4"/>
    <n v="4224"/>
    <x v="33"/>
    <m/>
    <m/>
    <m/>
    <m/>
    <m/>
    <m/>
    <m/>
    <m/>
    <m/>
    <m/>
    <m/>
  </r>
  <r>
    <x v="28"/>
    <x v="9"/>
    <x v="12"/>
    <s v="E 6772"/>
    <s v="TABLEAU MAQUILLAGE"/>
    <n v="240"/>
    <n v="5.5"/>
    <s v="HAY SINAII"/>
    <n v="1"/>
    <n v="1320"/>
    <x v="34"/>
    <s v="Paye"/>
    <s v="EFFET"/>
    <s v="TWB"/>
    <n v="4601584"/>
    <s v="BOUGAYOU MED"/>
    <d v="2017-01-30T00:00:00"/>
    <n v="4400"/>
    <n v="78"/>
    <m/>
    <m/>
    <m/>
  </r>
  <r>
    <x v="28"/>
    <x v="9"/>
    <x v="12"/>
    <s v="J 1189 BB"/>
    <s v="POUPE ZEWAYA GM"/>
    <n v="180"/>
    <n v="6.5"/>
    <s v="HAY SINAII"/>
    <n v="1"/>
    <n v="1170"/>
    <x v="34"/>
    <m/>
    <s v="ESPECES"/>
    <m/>
    <m/>
    <m/>
    <m/>
    <n v="4120"/>
    <m/>
    <m/>
    <m/>
    <m/>
  </r>
  <r>
    <x v="28"/>
    <x v="9"/>
    <x v="12"/>
    <s v="J 44961"/>
    <s v="VOITURE POLICE"/>
    <n v="192"/>
    <n v="6"/>
    <s v="HAY SINAII"/>
    <n v="1"/>
    <n v="1152"/>
    <x v="34"/>
    <m/>
    <m/>
    <m/>
    <m/>
    <m/>
    <m/>
    <m/>
    <m/>
    <m/>
    <m/>
    <m/>
  </r>
  <r>
    <x v="28"/>
    <x v="9"/>
    <x v="12"/>
    <s v="J 40627"/>
    <s v="TRACTEUR ++"/>
    <n v="216"/>
    <n v="5.5"/>
    <s v="HAY SINAII"/>
    <n v="1"/>
    <n v="1188"/>
    <x v="34"/>
    <m/>
    <m/>
    <m/>
    <m/>
    <m/>
    <m/>
    <m/>
    <m/>
    <m/>
    <m/>
    <m/>
  </r>
  <r>
    <x v="28"/>
    <x v="9"/>
    <x v="12"/>
    <s v="J 323622"/>
    <s v="PORCELAINE "/>
    <n v="144"/>
    <n v="4"/>
    <s v="HAY SINAII"/>
    <n v="1"/>
    <n v="576"/>
    <x v="34"/>
    <m/>
    <m/>
    <m/>
    <m/>
    <m/>
    <m/>
    <m/>
    <m/>
    <m/>
    <m/>
    <m/>
  </r>
  <r>
    <x v="28"/>
    <x v="9"/>
    <x v="12"/>
    <s v="E 0049"/>
    <s v="TABLEAU GUITAR Music"/>
    <n v="288"/>
    <n v="5.5"/>
    <s v="HAY SINAII"/>
    <n v="0.5"/>
    <n v="792"/>
    <x v="34"/>
    <m/>
    <m/>
    <m/>
    <m/>
    <m/>
    <m/>
    <m/>
    <m/>
    <m/>
    <m/>
    <m/>
  </r>
  <r>
    <x v="28"/>
    <x v="9"/>
    <x v="12"/>
    <s v="J 92332"/>
    <s v="CUISINE MYN"/>
    <n v="192"/>
    <n v="6"/>
    <s v="HAY SINAII"/>
    <n v="1"/>
    <n v="1152"/>
    <x v="34"/>
    <m/>
    <m/>
    <m/>
    <m/>
    <m/>
    <m/>
    <m/>
    <m/>
    <m/>
    <m/>
    <m/>
  </r>
  <r>
    <x v="28"/>
    <x v="9"/>
    <x v="12"/>
    <s v="J 93019"/>
    <s v="TABLEAU MASK BLEU"/>
    <n v="192"/>
    <n v="6.5"/>
    <s v="HAY SINAII"/>
    <n v="1"/>
    <n v="1248"/>
    <x v="34"/>
    <m/>
    <m/>
    <m/>
    <m/>
    <m/>
    <m/>
    <m/>
    <m/>
    <m/>
    <m/>
    <m/>
  </r>
  <r>
    <x v="29"/>
    <x v="10"/>
    <x v="13"/>
    <s v="J 1189 BB"/>
    <s v="POUPE ZEWAYA GM"/>
    <n v="180"/>
    <n v="6.5"/>
    <s v="HAY SINAII"/>
    <n v="1"/>
    <n v="1170"/>
    <x v="35"/>
    <s v="Paye"/>
    <s v="ESPECES"/>
    <m/>
    <m/>
    <m/>
    <m/>
    <n v="9600"/>
    <n v="150"/>
    <m/>
    <d v="2017-04-12T00:00:00"/>
    <m/>
  </r>
  <r>
    <x v="29"/>
    <x v="10"/>
    <x v="13"/>
    <s v="J 74077"/>
    <s v="TABLEAU GUITAR"/>
    <n v="240"/>
    <n v="5"/>
    <s v="HAY SINAII"/>
    <n v="1"/>
    <n v="1200"/>
    <x v="35"/>
    <m/>
    <m/>
    <m/>
    <m/>
    <m/>
    <m/>
    <m/>
    <m/>
    <m/>
    <m/>
    <m/>
  </r>
  <r>
    <x v="29"/>
    <x v="10"/>
    <x v="13"/>
    <s v="J 92332"/>
    <s v="CUISINE MYN"/>
    <n v="192"/>
    <n v="6"/>
    <s v="HAY SINAII"/>
    <n v="1"/>
    <n v="1152"/>
    <x v="35"/>
    <m/>
    <m/>
    <m/>
    <m/>
    <m/>
    <m/>
    <m/>
    <m/>
    <m/>
    <m/>
    <m/>
  </r>
  <r>
    <x v="29"/>
    <x v="10"/>
    <x v="13"/>
    <s v="J 44961"/>
    <s v="VOITURE POLICE"/>
    <n v="192"/>
    <n v="6"/>
    <s v="HAY SINAII"/>
    <n v="2"/>
    <n v="2304"/>
    <x v="35"/>
    <m/>
    <m/>
    <m/>
    <m/>
    <m/>
    <m/>
    <m/>
    <m/>
    <m/>
    <m/>
    <m/>
  </r>
  <r>
    <x v="29"/>
    <x v="10"/>
    <x v="13"/>
    <s v="J 8199 BENYT"/>
    <s v="PISTOLET eau benytoys"/>
    <n v="624"/>
    <n v="2.25"/>
    <s v="HAY SINAII"/>
    <n v="1"/>
    <n v="1404"/>
    <x v="35"/>
    <m/>
    <m/>
    <m/>
    <m/>
    <m/>
    <m/>
    <m/>
    <m/>
    <m/>
    <m/>
    <m/>
  </r>
  <r>
    <x v="29"/>
    <x v="10"/>
    <x v="13"/>
    <s v="J 41865"/>
    <s v="PSP TELEJEUX"/>
    <n v="576"/>
    <n v="2.5"/>
    <s v="HAY SINAII"/>
    <n v="1"/>
    <n v="1440"/>
    <x v="35"/>
    <m/>
    <m/>
    <m/>
    <m/>
    <m/>
    <m/>
    <m/>
    <m/>
    <m/>
    <m/>
    <m/>
  </r>
  <r>
    <x v="29"/>
    <x v="10"/>
    <x v="13"/>
    <s v="E 0721"/>
    <s v="KHERCHACHA"/>
    <n v="360"/>
    <n v="3"/>
    <s v="HAY SINAII"/>
    <n v="1"/>
    <n v="1080"/>
    <x v="35"/>
    <m/>
    <m/>
    <m/>
    <m/>
    <m/>
    <m/>
    <m/>
    <m/>
    <m/>
    <m/>
    <m/>
  </r>
  <r>
    <x v="21"/>
    <x v="11"/>
    <x v="12"/>
    <s v="J 22479"/>
    <s v="PISTOLET BULLES"/>
    <n v="192"/>
    <n v="5.5"/>
    <s v="D HAMM"/>
    <n v="4"/>
    <n v="4224"/>
    <x v="36"/>
    <s v="Paye"/>
    <s v="ESPECES"/>
    <m/>
    <m/>
    <m/>
    <m/>
    <n v="4200"/>
    <n v="24"/>
    <m/>
    <d v="2017-02-18T00:00:00"/>
    <m/>
  </r>
  <r>
    <x v="9"/>
    <x v="12"/>
    <x v="13"/>
    <s v="J 22479"/>
    <s v="PISTOLET BULLES"/>
    <n v="192"/>
    <n v="5.5"/>
    <s v="D HAMM"/>
    <n v="2"/>
    <n v="2112"/>
    <x v="37"/>
    <s v="Paye"/>
    <s v="ESPECES"/>
    <m/>
    <m/>
    <m/>
    <m/>
    <n v="2110"/>
    <n v="2"/>
    <m/>
    <d v="2017-02-21T00:00:00"/>
    <m/>
  </r>
  <r>
    <x v="30"/>
    <x v="12"/>
    <x v="13"/>
    <s v="J 22479"/>
    <s v="PISTOLET BULLES"/>
    <n v="192"/>
    <n v="5.5"/>
    <s v="D HAMM"/>
    <n v="7"/>
    <n v="7392"/>
    <x v="38"/>
    <s v="Paye"/>
    <s v="VIRMENT"/>
    <m/>
    <m/>
    <m/>
    <m/>
    <n v="7390"/>
    <n v="2"/>
    <m/>
    <m/>
    <m/>
  </r>
  <r>
    <x v="12"/>
    <x v="12"/>
    <x v="13"/>
    <s v="J 44961"/>
    <s v="VOITURE POLICE"/>
    <n v="192"/>
    <n v="6"/>
    <s v="HAY SINAII"/>
    <n v="2"/>
    <n v="2304"/>
    <x v="39"/>
    <s v="Paye"/>
    <s v="ESPECES"/>
    <m/>
    <m/>
    <m/>
    <m/>
    <n v="1750"/>
    <n v="1724"/>
    <m/>
    <d v="2017-03-01T00:00:00"/>
    <s v="1724,00 RENDU A RACHID BON PERDU"/>
  </r>
  <r>
    <x v="12"/>
    <x v="12"/>
    <x v="13"/>
    <s v="J 1189 BB"/>
    <s v="POUPE ZEWAYA GM"/>
    <n v="180"/>
    <n v="6.5"/>
    <s v="HAY SINAII"/>
    <n v="1"/>
    <n v="1170"/>
    <x v="39"/>
    <m/>
    <m/>
    <m/>
    <m/>
    <m/>
    <m/>
    <m/>
    <m/>
    <m/>
    <m/>
    <m/>
  </r>
  <r>
    <x v="31"/>
    <x v="13"/>
    <x v="14"/>
    <s v="J 44961"/>
    <s v="VOITURE POLICE"/>
    <n v="192"/>
    <n v="6"/>
    <s v="HAY SINAII"/>
    <n v="1"/>
    <n v="1152"/>
    <x v="40"/>
    <s v="Paye"/>
    <s v="ESPECES"/>
    <m/>
    <m/>
    <m/>
    <m/>
    <n v="1150"/>
    <n v="2"/>
    <m/>
    <m/>
    <m/>
  </r>
  <r>
    <x v="13"/>
    <x v="13"/>
    <x v="14"/>
    <s v="D 5402"/>
    <s v="PISTOLET ASWAT"/>
    <n v="288"/>
    <n v="5"/>
    <s v="HAY SINAII"/>
    <n v="4"/>
    <n v="5760"/>
    <x v="41"/>
    <s v="Paye"/>
    <s v="ESPECES"/>
    <m/>
    <m/>
    <m/>
    <m/>
    <n v="38000"/>
    <n v="400"/>
    <m/>
    <d v="2017-03-28T00:00:00"/>
    <m/>
  </r>
  <r>
    <x v="13"/>
    <x v="13"/>
    <x v="14"/>
    <s v="J 56952"/>
    <s v="PISTOLET ASWAT"/>
    <n v="288"/>
    <n v="5"/>
    <s v="HAY SINAII"/>
    <n v="5"/>
    <n v="7200"/>
    <x v="41"/>
    <m/>
    <m/>
    <m/>
    <m/>
    <m/>
    <m/>
    <m/>
    <m/>
    <m/>
    <m/>
    <m/>
  </r>
  <r>
    <x v="13"/>
    <x v="13"/>
    <x v="14"/>
    <s v="E 0721"/>
    <s v="KHERCHACHA"/>
    <n v="360"/>
    <n v="3"/>
    <s v="HAY SINAII"/>
    <n v="10"/>
    <n v="10800"/>
    <x v="41"/>
    <m/>
    <m/>
    <m/>
    <m/>
    <m/>
    <m/>
    <m/>
    <m/>
    <m/>
    <m/>
    <m/>
  </r>
  <r>
    <x v="13"/>
    <x v="13"/>
    <x v="14"/>
    <s v="A 5257"/>
    <s v="TABLEAU 12 VOITURE"/>
    <n v="192"/>
    <n v="9"/>
    <s v="HAY SINAII"/>
    <n v="5"/>
    <n v="8640"/>
    <x v="41"/>
    <m/>
    <m/>
    <m/>
    <m/>
    <m/>
    <m/>
    <m/>
    <m/>
    <m/>
    <m/>
    <m/>
  </r>
  <r>
    <x v="13"/>
    <x v="13"/>
    <x v="14"/>
    <s v="H 2907"/>
    <s v="TABLEAU 4 VOITURES"/>
    <n v="240"/>
    <n v="5"/>
    <s v="HAY SINAII"/>
    <n v="5"/>
    <n v="6000"/>
    <x v="41"/>
    <m/>
    <m/>
    <m/>
    <m/>
    <m/>
    <m/>
    <m/>
    <m/>
    <m/>
    <m/>
    <m/>
  </r>
  <r>
    <x v="32"/>
    <x v="14"/>
    <x v="14"/>
    <s v="J 22479"/>
    <s v="PISTOLET BULLES"/>
    <n v="192"/>
    <n v="5.5"/>
    <s v="D HAMM"/>
    <n v="30"/>
    <n v="31680"/>
    <x v="42"/>
    <s v="Paye"/>
    <s v="ESPECES"/>
    <m/>
    <m/>
    <m/>
    <m/>
    <n v="31400"/>
    <n v="280"/>
    <m/>
    <m/>
    <m/>
  </r>
  <r>
    <x v="22"/>
    <x v="15"/>
    <x v="14"/>
    <s v="J 22479"/>
    <s v="PISTOLET BULLES"/>
    <n v="192"/>
    <n v="5.5"/>
    <s v="D HAMM"/>
    <n v="10"/>
    <n v="10560"/>
    <x v="43"/>
    <s v="Paye"/>
    <s v="CHEQUE"/>
    <s v="TWB"/>
    <n v="111280"/>
    <s v="BENYAHIA SAAD"/>
    <d v="2017-02-08T00:00:00"/>
    <n v="10030"/>
    <n v="530"/>
    <m/>
    <d v="2017-02-07T00:00:00"/>
    <m/>
  </r>
  <r>
    <x v="25"/>
    <x v="15"/>
    <x v="14"/>
    <s v="J 1189 BB"/>
    <s v="POUPE ZEWAYA GM"/>
    <n v="180"/>
    <n v="6.5"/>
    <s v="HAY SINAII"/>
    <n v="5"/>
    <n v="5850"/>
    <x v="44"/>
    <s v="Paye"/>
    <s v="VIRMENT"/>
    <s v="CDM"/>
    <m/>
    <m/>
    <m/>
    <n v="5850"/>
    <m/>
    <m/>
    <d v="2017-03-16T00:00:00"/>
    <s v="20000,00 SUR BON N° 26+42"/>
  </r>
  <r>
    <x v="33"/>
    <x v="16"/>
    <x v="15"/>
    <s v="A 5257"/>
    <s v="TABLEAU 12 VOITURE"/>
    <n v="192"/>
    <n v="9"/>
    <s v="HAY SINAII"/>
    <n v="5"/>
    <n v="8640"/>
    <x v="45"/>
    <s v="Paye"/>
    <s v="ESPECES"/>
    <m/>
    <m/>
    <m/>
    <m/>
    <n v="8600"/>
    <n v="40"/>
    <m/>
    <d v="2017-04-22T00:00:00"/>
    <m/>
  </r>
  <r>
    <x v="13"/>
    <x v="16"/>
    <x v="15"/>
    <s v="A 5257"/>
    <s v="TABLEAU 12 VOITURE"/>
    <n v="192"/>
    <n v="9"/>
    <s v="HAY SINAII"/>
    <n v="10"/>
    <n v="17280"/>
    <x v="46"/>
    <s v="Paye"/>
    <s v="ESPECES"/>
    <m/>
    <m/>
    <m/>
    <m/>
    <n v="17000"/>
    <n v="280"/>
    <m/>
    <d v="2017-03-28T00:00:00"/>
    <m/>
  </r>
  <r>
    <x v="29"/>
    <x v="16"/>
    <x v="15"/>
    <s v="J 44961"/>
    <s v="VOITURE POLICE"/>
    <n v="192"/>
    <n v="6"/>
    <s v="HAY SINAII"/>
    <n v="5"/>
    <n v="5760"/>
    <x v="47"/>
    <s v="Paye"/>
    <s v="ESPECES"/>
    <m/>
    <m/>
    <m/>
    <m/>
    <n v="6900"/>
    <n v="30"/>
    <m/>
    <d v="2017-04-14T00:00:00"/>
    <m/>
  </r>
  <r>
    <x v="29"/>
    <x v="16"/>
    <x v="15"/>
    <s v="J 1189 BB"/>
    <s v="POUPE ZEWAYA GM"/>
    <n v="180"/>
    <n v="6.5"/>
    <s v="HAY SINAII"/>
    <n v="1"/>
    <n v="1170"/>
    <x v="47"/>
    <m/>
    <m/>
    <m/>
    <m/>
    <m/>
    <m/>
    <m/>
    <m/>
    <m/>
    <m/>
    <m/>
  </r>
  <r>
    <x v="9"/>
    <x v="17"/>
    <x v="15"/>
    <s v="J 22479"/>
    <s v="PISTOLET BULLES"/>
    <n v="192"/>
    <n v="5.5"/>
    <s v="D HAMM"/>
    <n v="5"/>
    <n v="5280"/>
    <x v="48"/>
    <s v="Paye"/>
    <s v="ESPECES"/>
    <m/>
    <m/>
    <m/>
    <m/>
    <n v="5280"/>
    <m/>
    <m/>
    <d v="2017-02-21T00:00:00"/>
    <m/>
  </r>
  <r>
    <x v="34"/>
    <x v="18"/>
    <x v="15"/>
    <s v="J 1189 BB"/>
    <s v="POUPE ZEWAYA GM"/>
    <n v="180"/>
    <n v="6.5"/>
    <s v="HAY SINAII"/>
    <n v="2"/>
    <n v="2340"/>
    <x v="49"/>
    <s v="AVANCE"/>
    <s v="ESPECES"/>
    <m/>
    <m/>
    <m/>
    <m/>
    <n v="2500"/>
    <m/>
    <m/>
    <d v="2017-03-04T00:00:00"/>
    <m/>
  </r>
  <r>
    <x v="34"/>
    <x v="18"/>
    <x v="15"/>
    <s v="J 44961"/>
    <s v="VOITURE POLICE"/>
    <n v="192"/>
    <n v="6"/>
    <s v="HAY SINAII"/>
    <n v="2"/>
    <n v="2304"/>
    <x v="49"/>
    <s v="Paye"/>
    <s v="ESPECES"/>
    <m/>
    <m/>
    <m/>
    <m/>
    <n v="3300"/>
    <n v="44"/>
    <m/>
    <d v="2017-03-11T00:00:00"/>
    <m/>
  </r>
  <r>
    <x v="34"/>
    <x v="18"/>
    <x v="15"/>
    <s v="H 2907"/>
    <s v="TABLEAU 4 VOITURES"/>
    <n v="240"/>
    <n v="5"/>
    <s v="HAY SINAII"/>
    <n v="1"/>
    <n v="1200"/>
    <x v="49"/>
    <m/>
    <m/>
    <m/>
    <m/>
    <m/>
    <m/>
    <m/>
    <m/>
    <m/>
    <m/>
    <m/>
  </r>
  <r>
    <x v="24"/>
    <x v="18"/>
    <x v="16"/>
    <s v="H 2907"/>
    <s v="TABLEAU 4 VOITURES"/>
    <n v="240"/>
    <n v="5"/>
    <s v="HAY SINAII"/>
    <n v="2"/>
    <n v="2400"/>
    <x v="50"/>
    <s v="Paye"/>
    <s v="ESPECES"/>
    <m/>
    <m/>
    <m/>
    <m/>
    <n v="2400"/>
    <m/>
    <m/>
    <d v="2017-04-27T00:00:00"/>
    <m/>
  </r>
  <r>
    <x v="21"/>
    <x v="18"/>
    <x v="16"/>
    <s v="J 1189 BB"/>
    <s v="POUPE ZEWAYA GM"/>
    <n v="180"/>
    <n v="6.5"/>
    <s v="HAY SINAII"/>
    <n v="2"/>
    <n v="2340"/>
    <x v="51"/>
    <s v="Paye"/>
    <s v="ESPECES"/>
    <m/>
    <m/>
    <m/>
    <m/>
    <n v="1495"/>
    <n v="845"/>
    <m/>
    <d v="2017-03-11T00:00:00"/>
    <s v="65,00 remise+ 780,00 un carton non livre"/>
  </r>
  <r>
    <x v="5"/>
    <x v="18"/>
    <x v="16"/>
    <s v="J 41865"/>
    <s v="PSP TELEJEUX"/>
    <n v="576"/>
    <n v="2.5"/>
    <s v="HAY SINAII"/>
    <n v="2"/>
    <n v="2880"/>
    <x v="52"/>
    <s v="Paye"/>
    <s v="ESPECES"/>
    <m/>
    <m/>
    <m/>
    <m/>
    <n v="7032"/>
    <n v="50.75"/>
    <m/>
    <d v="2017-03-18T00:00:00"/>
    <m/>
  </r>
  <r>
    <x v="5"/>
    <x v="18"/>
    <x v="16"/>
    <s v="DIVERS"/>
    <s v="DAUPHIN"/>
    <n v="28"/>
    <n v="3"/>
    <s v="MAGASIN"/>
    <n v="1"/>
    <n v="84"/>
    <x v="52"/>
    <m/>
    <m/>
    <m/>
    <m/>
    <m/>
    <m/>
    <m/>
    <m/>
    <m/>
    <m/>
    <m/>
  </r>
  <r>
    <x v="5"/>
    <x v="18"/>
    <x v="16"/>
    <s v="DIVERS"/>
    <s v="HOUCHE"/>
    <n v="40"/>
    <n v="2"/>
    <s v="MAGASIN"/>
    <n v="1"/>
    <n v="80"/>
    <x v="52"/>
    <m/>
    <m/>
    <m/>
    <m/>
    <m/>
    <m/>
    <m/>
    <m/>
    <m/>
    <m/>
    <m/>
  </r>
  <r>
    <x v="5"/>
    <x v="18"/>
    <x v="16"/>
    <s v="DIVERS"/>
    <s v="CORNET"/>
    <n v="192"/>
    <n v="1"/>
    <s v="MAGASIN"/>
    <n v="1"/>
    <n v="192"/>
    <x v="52"/>
    <m/>
    <m/>
    <m/>
    <m/>
    <m/>
    <m/>
    <m/>
    <m/>
    <m/>
    <m/>
    <m/>
  </r>
  <r>
    <x v="5"/>
    <x v="18"/>
    <x v="16"/>
    <s v="DIVERS"/>
    <s v="VERRE PLASTIQUE"/>
    <n v="79"/>
    <n v="2"/>
    <s v="MAGASIN"/>
    <n v="1"/>
    <n v="158"/>
    <x v="52"/>
    <m/>
    <m/>
    <m/>
    <m/>
    <m/>
    <m/>
    <m/>
    <m/>
    <m/>
    <m/>
    <m/>
  </r>
  <r>
    <x v="5"/>
    <x v="18"/>
    <x v="16"/>
    <s v="DIVERS"/>
    <s v="PORTABLE"/>
    <n v="555"/>
    <n v="2"/>
    <s v="MAGASIN"/>
    <n v="1"/>
    <n v="1110"/>
    <x v="52"/>
    <m/>
    <m/>
    <m/>
    <m/>
    <m/>
    <m/>
    <m/>
    <m/>
    <m/>
    <m/>
    <m/>
  </r>
  <r>
    <x v="5"/>
    <x v="18"/>
    <x v="16"/>
    <s v="DIVERS"/>
    <s v="PSP TELEJEUX"/>
    <n v="95"/>
    <n v="3.5"/>
    <s v="MAGASIN"/>
    <n v="1"/>
    <n v="332.5"/>
    <x v="52"/>
    <m/>
    <m/>
    <m/>
    <m/>
    <m/>
    <m/>
    <m/>
    <m/>
    <m/>
    <m/>
    <m/>
  </r>
  <r>
    <x v="5"/>
    <x v="18"/>
    <x v="16"/>
    <s v="DIVERS"/>
    <s v="PORTE SAVON"/>
    <n v="28"/>
    <n v="2"/>
    <s v="MAGASIN"/>
    <n v="1"/>
    <n v="56"/>
    <x v="52"/>
    <m/>
    <m/>
    <m/>
    <m/>
    <m/>
    <m/>
    <m/>
    <m/>
    <m/>
    <m/>
    <m/>
  </r>
  <r>
    <x v="5"/>
    <x v="18"/>
    <x v="16"/>
    <s v="DIVERS"/>
    <s v="TEBBAL"/>
    <n v="34"/>
    <n v="2.25"/>
    <s v="MAGASIN"/>
    <n v="1"/>
    <n v="76.5"/>
    <x v="52"/>
    <m/>
    <m/>
    <m/>
    <m/>
    <m/>
    <m/>
    <m/>
    <m/>
    <m/>
    <m/>
    <m/>
  </r>
  <r>
    <x v="5"/>
    <x v="18"/>
    <x v="16"/>
    <s v="DIVERS"/>
    <s v="KOORA EN FIL"/>
    <n v="72"/>
    <n v="2.25"/>
    <s v="MAGASIN"/>
    <n v="1"/>
    <n v="162"/>
    <x v="52"/>
    <m/>
    <m/>
    <m/>
    <m/>
    <m/>
    <m/>
    <m/>
    <m/>
    <m/>
    <m/>
    <m/>
  </r>
  <r>
    <x v="5"/>
    <x v="18"/>
    <x v="16"/>
    <s v="DIVERS"/>
    <s v="4 VERRE PLASTIQUE"/>
    <n v="37"/>
    <n v="2"/>
    <s v="MAGASIN"/>
    <n v="1"/>
    <n v="74"/>
    <x v="52"/>
    <m/>
    <m/>
    <m/>
    <m/>
    <m/>
    <m/>
    <m/>
    <m/>
    <m/>
    <m/>
    <m/>
  </r>
  <r>
    <x v="5"/>
    <x v="18"/>
    <x v="16"/>
    <s v="DIVERS"/>
    <s v="7BAL POUR FILLE"/>
    <n v="220"/>
    <n v="1.75"/>
    <s v="MAGASIN"/>
    <n v="1"/>
    <n v="385"/>
    <x v="52"/>
    <m/>
    <m/>
    <m/>
    <m/>
    <m/>
    <m/>
    <m/>
    <m/>
    <m/>
    <m/>
    <m/>
  </r>
  <r>
    <x v="5"/>
    <x v="18"/>
    <x v="16"/>
    <s v="DIVERS"/>
    <s v="BOUTEILLE "/>
    <n v="48"/>
    <n v="3.75"/>
    <s v="MAGASIN"/>
    <n v="1"/>
    <n v="180"/>
    <x v="52"/>
    <m/>
    <m/>
    <m/>
    <m/>
    <m/>
    <m/>
    <m/>
    <m/>
    <m/>
    <m/>
    <m/>
  </r>
  <r>
    <x v="5"/>
    <x v="18"/>
    <x v="16"/>
    <s v="DIVERS"/>
    <s v="PORTE FOURCHETTE"/>
    <n v="8"/>
    <n v="3.5"/>
    <s v="MAGASIN"/>
    <n v="1"/>
    <n v="28"/>
    <x v="52"/>
    <m/>
    <m/>
    <m/>
    <m/>
    <m/>
    <m/>
    <m/>
    <m/>
    <m/>
    <m/>
    <m/>
  </r>
  <r>
    <x v="5"/>
    <x v="18"/>
    <x v="16"/>
    <s v="DIVERS"/>
    <s v="PORTE SAVON PM"/>
    <n v="213"/>
    <n v="1.25"/>
    <s v="MAGASIN"/>
    <n v="1"/>
    <n v="266.25"/>
    <x v="52"/>
    <m/>
    <m/>
    <m/>
    <m/>
    <m/>
    <m/>
    <m/>
    <m/>
    <m/>
    <m/>
    <m/>
  </r>
  <r>
    <x v="5"/>
    <x v="18"/>
    <x v="16"/>
    <s v="DIVERS"/>
    <s v="PISTOLET "/>
    <n v="39"/>
    <n v="1.5"/>
    <s v="MAGASIN"/>
    <n v="1"/>
    <n v="58.5"/>
    <x v="52"/>
    <m/>
    <m/>
    <m/>
    <m/>
    <m/>
    <m/>
    <m/>
    <m/>
    <m/>
    <m/>
    <m/>
  </r>
  <r>
    <x v="5"/>
    <x v="18"/>
    <x v="16"/>
    <s v="DIVERS"/>
    <s v="MOUSTACHE "/>
    <n v="480"/>
    <n v="1"/>
    <s v="MAGASIN"/>
    <n v="1"/>
    <n v="480"/>
    <x v="52"/>
    <m/>
    <m/>
    <m/>
    <m/>
    <m/>
    <m/>
    <m/>
    <m/>
    <m/>
    <m/>
    <m/>
  </r>
  <r>
    <x v="5"/>
    <x v="18"/>
    <x v="16"/>
    <s v="DIVERS"/>
    <s v="TABLEAU PISTOLET"/>
    <n v="240"/>
    <n v="2"/>
    <s v="MAGASIN"/>
    <n v="1"/>
    <n v="480"/>
    <x v="52"/>
    <m/>
    <m/>
    <m/>
    <m/>
    <m/>
    <m/>
    <m/>
    <m/>
    <m/>
    <m/>
    <m/>
  </r>
  <r>
    <x v="35"/>
    <x v="19"/>
    <x v="16"/>
    <s v="J 3679"/>
    <s v="KLATA BEN 10"/>
    <n v="192"/>
    <n v="6.5"/>
    <s v="HAY SINAII"/>
    <n v="1"/>
    <n v="1248"/>
    <x v="53"/>
    <s v="Paye"/>
    <s v="ESPECES"/>
    <m/>
    <m/>
    <m/>
    <m/>
    <n v="6700"/>
    <n v="386"/>
    <m/>
    <d v="2017-02-21T00:00:00"/>
    <m/>
  </r>
  <r>
    <x v="35"/>
    <x v="19"/>
    <x v="16"/>
    <s v="J 92332"/>
    <s v="CUISINE MYN"/>
    <n v="192"/>
    <n v="6"/>
    <s v="HAY SINAII"/>
    <n v="1"/>
    <n v="1152"/>
    <x v="53"/>
    <m/>
    <m/>
    <m/>
    <m/>
    <m/>
    <m/>
    <m/>
    <m/>
    <m/>
    <m/>
    <m/>
  </r>
  <r>
    <x v="35"/>
    <x v="19"/>
    <x v="16"/>
    <s v="J 40627"/>
    <s v="TRACTEUR ++"/>
    <n v="216"/>
    <n v="5.5"/>
    <s v="HAY SINAII"/>
    <n v="1"/>
    <n v="1188"/>
    <x v="53"/>
    <m/>
    <m/>
    <m/>
    <m/>
    <m/>
    <m/>
    <m/>
    <m/>
    <m/>
    <m/>
    <m/>
  </r>
  <r>
    <x v="35"/>
    <x v="19"/>
    <x v="16"/>
    <s v="J 93019"/>
    <s v="TABLEAU MASK BLEU"/>
    <n v="192"/>
    <n v="6.5"/>
    <s v="HAY SINAII"/>
    <n v="1"/>
    <n v="1248"/>
    <x v="53"/>
    <m/>
    <m/>
    <m/>
    <m/>
    <m/>
    <m/>
    <m/>
    <m/>
    <m/>
    <m/>
    <m/>
  </r>
  <r>
    <x v="35"/>
    <x v="19"/>
    <x v="16"/>
    <s v="J 1189 BB"/>
    <s v="POUPE ZEWAYA GM"/>
    <n v="180"/>
    <n v="6.5"/>
    <s v="HAY SINAII"/>
    <n v="1"/>
    <n v="1170"/>
    <x v="53"/>
    <m/>
    <m/>
    <m/>
    <m/>
    <m/>
    <m/>
    <m/>
    <m/>
    <m/>
    <m/>
    <m/>
  </r>
  <r>
    <x v="35"/>
    <x v="19"/>
    <x v="16"/>
    <s v="E 0721"/>
    <s v="KHERCHACHA"/>
    <n v="360"/>
    <n v="3"/>
    <s v="HAY SINAII"/>
    <n v="1"/>
    <n v="1080"/>
    <x v="53"/>
    <m/>
    <m/>
    <m/>
    <m/>
    <m/>
    <m/>
    <m/>
    <m/>
    <m/>
    <m/>
    <m/>
  </r>
  <r>
    <x v="25"/>
    <x v="19"/>
    <x v="17"/>
    <s v="J 9423"/>
    <s v="TABLEAU Voiture Fil Gm"/>
    <n v="144"/>
    <n v="9"/>
    <s v="HAY SINAII"/>
    <n v="4"/>
    <n v="5184"/>
    <x v="54"/>
    <s v="Non Paye"/>
    <m/>
    <m/>
    <m/>
    <m/>
    <m/>
    <m/>
    <m/>
    <m/>
    <m/>
    <m/>
  </r>
  <r>
    <x v="25"/>
    <x v="19"/>
    <x v="17"/>
    <s v="J 3679"/>
    <s v="KLATA BEN 10"/>
    <n v="192"/>
    <n v="6.5"/>
    <s v="HAY SINAII"/>
    <n v="3"/>
    <n v="3744"/>
    <x v="54"/>
    <m/>
    <m/>
    <m/>
    <m/>
    <m/>
    <m/>
    <m/>
    <m/>
    <m/>
    <m/>
    <m/>
  </r>
  <r>
    <x v="25"/>
    <x v="19"/>
    <x v="17"/>
    <s v="J 13712"/>
    <s v="CUISINE ROUGE GM"/>
    <n v="132"/>
    <n v="9"/>
    <s v="HAY SINAII"/>
    <n v="2"/>
    <n v="2376"/>
    <x v="54"/>
    <m/>
    <m/>
    <m/>
    <m/>
    <m/>
    <m/>
    <m/>
    <m/>
    <m/>
    <m/>
    <m/>
  </r>
  <r>
    <x v="25"/>
    <x v="19"/>
    <x v="17"/>
    <s v="E 6772"/>
    <s v="TABLEAU MAQUILLAGE"/>
    <n v="240"/>
    <n v="5.5"/>
    <s v="HAY SINAII"/>
    <n v="1"/>
    <n v="1320"/>
    <x v="54"/>
    <m/>
    <m/>
    <m/>
    <m/>
    <m/>
    <m/>
    <m/>
    <m/>
    <m/>
    <m/>
    <m/>
  </r>
  <r>
    <x v="25"/>
    <x v="19"/>
    <x v="17"/>
    <s v="J 96083"/>
    <s v="PISTOLET A EAU MOYEN"/>
    <n v="360"/>
    <n v="3.5"/>
    <s v="HAY SINAII"/>
    <n v="4"/>
    <n v="5040"/>
    <x v="54"/>
    <m/>
    <m/>
    <m/>
    <m/>
    <m/>
    <m/>
    <m/>
    <m/>
    <m/>
    <m/>
    <m/>
  </r>
  <r>
    <x v="25"/>
    <x v="19"/>
    <x v="17"/>
    <s v="A 5257"/>
    <s v="TABLEAU 12 VOITURE"/>
    <n v="192"/>
    <n v="9"/>
    <s v="HAY SINAII"/>
    <n v="3"/>
    <n v="5184"/>
    <x v="54"/>
    <m/>
    <m/>
    <m/>
    <m/>
    <m/>
    <m/>
    <m/>
    <m/>
    <m/>
    <m/>
    <m/>
  </r>
  <r>
    <x v="25"/>
    <x v="19"/>
    <x v="17"/>
    <s v="J 92332"/>
    <s v="CUISINE MYN"/>
    <n v="192"/>
    <n v="6"/>
    <s v="HAY SINAII"/>
    <n v="1"/>
    <n v="1152"/>
    <x v="54"/>
    <m/>
    <m/>
    <m/>
    <m/>
    <m/>
    <m/>
    <m/>
    <m/>
    <m/>
    <m/>
    <m/>
  </r>
  <r>
    <x v="25"/>
    <x v="19"/>
    <x v="17"/>
    <s v="J 14256"/>
    <s v="TABLEAU LUNETTES"/>
    <n v="120"/>
    <n v="12"/>
    <s v="HAY SINAII"/>
    <n v="4"/>
    <n v="5760"/>
    <x v="54"/>
    <m/>
    <m/>
    <m/>
    <m/>
    <m/>
    <m/>
    <m/>
    <m/>
    <m/>
    <m/>
    <m/>
  </r>
  <r>
    <x v="25"/>
    <x v="19"/>
    <x v="17"/>
    <s v="J 76321"/>
    <s v="CUISINE MYN"/>
    <n v="180"/>
    <n v="6"/>
    <s v="HAY SINAII"/>
    <n v="1"/>
    <n v="1080"/>
    <x v="54"/>
    <m/>
    <m/>
    <m/>
    <m/>
    <m/>
    <m/>
    <m/>
    <m/>
    <m/>
    <m/>
    <m/>
  </r>
  <r>
    <x v="25"/>
    <x v="19"/>
    <x v="17"/>
    <s v="J 56952"/>
    <s v="PISTOLET ASWAT"/>
    <n v="288"/>
    <n v="5"/>
    <s v="HAY SINAII"/>
    <n v="2"/>
    <n v="2880"/>
    <x v="54"/>
    <m/>
    <m/>
    <m/>
    <m/>
    <m/>
    <m/>
    <m/>
    <m/>
    <m/>
    <m/>
    <m/>
  </r>
  <r>
    <x v="25"/>
    <x v="19"/>
    <x v="17"/>
    <s v="F 4488"/>
    <s v="TABLEAU VOITURE A FIL"/>
    <n v="144"/>
    <n v="8"/>
    <s v="HAY SINAII"/>
    <n v="2"/>
    <n v="2304"/>
    <x v="54"/>
    <m/>
    <m/>
    <m/>
    <m/>
    <m/>
    <m/>
    <m/>
    <m/>
    <m/>
    <m/>
    <m/>
  </r>
  <r>
    <x v="25"/>
    <x v="19"/>
    <x v="17"/>
    <s v="J 4597"/>
    <s v="TRACTEUR MOYEN"/>
    <n v="216"/>
    <n v="4"/>
    <s v="HAY SINAII"/>
    <n v="2"/>
    <n v="1728"/>
    <x v="54"/>
    <m/>
    <m/>
    <m/>
    <m/>
    <m/>
    <m/>
    <m/>
    <m/>
    <m/>
    <m/>
    <m/>
  </r>
  <r>
    <x v="25"/>
    <x v="19"/>
    <x v="17"/>
    <s v="J 40627"/>
    <s v="TRACTEUR ++"/>
    <n v="216"/>
    <n v="5.5"/>
    <s v="HAY SINAII"/>
    <n v="4"/>
    <n v="4752"/>
    <x v="54"/>
    <m/>
    <m/>
    <m/>
    <m/>
    <m/>
    <m/>
    <m/>
    <m/>
    <m/>
    <m/>
    <m/>
  </r>
  <r>
    <x v="25"/>
    <x v="19"/>
    <x v="17"/>
    <s v="J 22846"/>
    <s v="BRIK CAFE"/>
    <n v="180"/>
    <n v="5"/>
    <s v="HAY SINAII"/>
    <n v="1"/>
    <n v="900"/>
    <x v="54"/>
    <m/>
    <m/>
    <m/>
    <m/>
    <m/>
    <m/>
    <m/>
    <m/>
    <m/>
    <m/>
    <m/>
  </r>
  <r>
    <x v="25"/>
    <x v="19"/>
    <x v="17"/>
    <s v="J 2639"/>
    <s v="CUISINE GM"/>
    <n v="120"/>
    <n v="9"/>
    <s v="HAY SINAII"/>
    <n v="1"/>
    <n v="1080"/>
    <x v="54"/>
    <m/>
    <m/>
    <m/>
    <m/>
    <m/>
    <m/>
    <m/>
    <m/>
    <m/>
    <m/>
    <m/>
  </r>
  <r>
    <x v="25"/>
    <x v="19"/>
    <x v="17"/>
    <s v="J 1189 BB"/>
    <s v="POUPE ZEWAYA GM"/>
    <n v="180"/>
    <n v="6.5"/>
    <s v="HAY SINAII"/>
    <n v="2"/>
    <n v="2340"/>
    <x v="54"/>
    <m/>
    <m/>
    <m/>
    <m/>
    <m/>
    <m/>
    <m/>
    <m/>
    <m/>
    <m/>
    <m/>
  </r>
  <r>
    <x v="28"/>
    <x v="19"/>
    <x v="18"/>
    <s v="A 5257"/>
    <s v="TABLEAU 12 VOITURE"/>
    <n v="192"/>
    <n v="9"/>
    <s v="HAY SINAII"/>
    <n v="1"/>
    <n v="1728"/>
    <x v="55"/>
    <s v="Paye"/>
    <s v="VIRMENT"/>
    <s v="TWB"/>
    <m/>
    <m/>
    <m/>
    <n v="7300"/>
    <n v="26"/>
    <m/>
    <d v="2017-04-05T00:00:00"/>
    <m/>
  </r>
  <r>
    <x v="28"/>
    <x v="19"/>
    <x v="18"/>
    <s v="J 3679"/>
    <s v="KLATA BEN 10"/>
    <n v="192"/>
    <n v="6.5"/>
    <s v="HAY SINAII"/>
    <n v="1"/>
    <n v="1248"/>
    <x v="55"/>
    <m/>
    <m/>
    <m/>
    <m/>
    <m/>
    <m/>
    <m/>
    <m/>
    <m/>
    <m/>
    <m/>
  </r>
  <r>
    <x v="28"/>
    <x v="19"/>
    <x v="18"/>
    <s v="J 22846"/>
    <s v="BRIK CAFE"/>
    <n v="180"/>
    <n v="5"/>
    <s v="HAY SINAII"/>
    <n v="1"/>
    <n v="900"/>
    <x v="55"/>
    <m/>
    <m/>
    <m/>
    <m/>
    <m/>
    <m/>
    <m/>
    <m/>
    <m/>
    <m/>
    <m/>
  </r>
  <r>
    <x v="28"/>
    <x v="19"/>
    <x v="18"/>
    <s v="J 14256"/>
    <s v="TABLEAU LUNETTES"/>
    <n v="120"/>
    <n v="12"/>
    <s v="HAY SINAII"/>
    <n v="1"/>
    <n v="1440"/>
    <x v="55"/>
    <m/>
    <m/>
    <m/>
    <m/>
    <m/>
    <m/>
    <m/>
    <m/>
    <m/>
    <m/>
    <m/>
  </r>
  <r>
    <x v="28"/>
    <x v="19"/>
    <x v="18"/>
    <s v="J 1189 BB"/>
    <s v="POUPE ZEWAYA GM"/>
    <n v="180"/>
    <n v="6.5"/>
    <s v="HAY SINAII"/>
    <n v="1"/>
    <n v="1170"/>
    <x v="55"/>
    <m/>
    <m/>
    <m/>
    <m/>
    <m/>
    <m/>
    <m/>
    <m/>
    <m/>
    <m/>
    <m/>
  </r>
  <r>
    <x v="28"/>
    <x v="19"/>
    <x v="18"/>
    <s v="J 6491394"/>
    <s v="MONTRE BEN 10"/>
    <n v="240"/>
    <n v="3.5"/>
    <s v="HAY SINAII"/>
    <n v="1"/>
    <n v="840"/>
    <x v="55"/>
    <m/>
    <m/>
    <m/>
    <m/>
    <m/>
    <m/>
    <m/>
    <m/>
    <m/>
    <m/>
    <m/>
  </r>
  <r>
    <x v="36"/>
    <x v="19"/>
    <x v="18"/>
    <s v="J 40627"/>
    <s v="TRACTEUR ++"/>
    <n v="216"/>
    <n v="5.5"/>
    <s v="HAY SINAII"/>
    <n v="1"/>
    <n v="1188"/>
    <x v="56"/>
    <s v="Non Paye"/>
    <m/>
    <m/>
    <m/>
    <m/>
    <m/>
    <m/>
    <m/>
    <m/>
    <m/>
    <m/>
  </r>
  <r>
    <x v="36"/>
    <x v="19"/>
    <x v="18"/>
    <s v="J 56952"/>
    <s v="PISTOLET ASWAT"/>
    <n v="288"/>
    <n v="5"/>
    <s v="HAY SINAII"/>
    <n v="1"/>
    <n v="1440"/>
    <x v="56"/>
    <m/>
    <m/>
    <m/>
    <m/>
    <m/>
    <m/>
    <m/>
    <m/>
    <m/>
    <m/>
    <m/>
  </r>
  <r>
    <x v="36"/>
    <x v="19"/>
    <x v="18"/>
    <s v="J 4597"/>
    <s v="TRACTEUR MOYEN"/>
    <n v="216"/>
    <n v="4"/>
    <s v="HAY SINAII"/>
    <n v="1"/>
    <n v="864"/>
    <x v="56"/>
    <m/>
    <m/>
    <m/>
    <m/>
    <m/>
    <m/>
    <m/>
    <m/>
    <m/>
    <m/>
    <m/>
  </r>
  <r>
    <x v="36"/>
    <x v="19"/>
    <x v="18"/>
    <s v="J 53236"/>
    <s v="SET 4 VOITURE"/>
    <n v="288"/>
    <n v="5.5"/>
    <s v="HAY SINAII"/>
    <n v="1"/>
    <n v="1584"/>
    <x v="56"/>
    <m/>
    <m/>
    <m/>
    <m/>
    <m/>
    <m/>
    <m/>
    <m/>
    <m/>
    <m/>
    <m/>
  </r>
  <r>
    <x v="36"/>
    <x v="19"/>
    <x v="18"/>
    <s v="H 2907"/>
    <s v="TABLEAU 4 VOITURES"/>
    <n v="240"/>
    <n v="5"/>
    <s v="HAY SINAII"/>
    <n v="1"/>
    <n v="1200"/>
    <x v="56"/>
    <m/>
    <m/>
    <m/>
    <m/>
    <m/>
    <m/>
    <m/>
    <m/>
    <m/>
    <m/>
    <m/>
  </r>
  <r>
    <x v="36"/>
    <x v="19"/>
    <x v="18"/>
    <s v="F 4488"/>
    <s v="TABLEAU VOITURE A FIL"/>
    <n v="144"/>
    <n v="8"/>
    <s v="HAY SINAII"/>
    <n v="1"/>
    <n v="1152"/>
    <x v="56"/>
    <m/>
    <m/>
    <m/>
    <m/>
    <m/>
    <m/>
    <m/>
    <m/>
    <m/>
    <m/>
    <m/>
  </r>
  <r>
    <x v="36"/>
    <x v="19"/>
    <x v="18"/>
    <s v="E 0721"/>
    <s v="KHERCHACHA"/>
    <n v="360"/>
    <n v="3"/>
    <s v="HAY SINAII"/>
    <n v="1"/>
    <n v="1080"/>
    <x v="56"/>
    <m/>
    <m/>
    <m/>
    <m/>
    <m/>
    <m/>
    <m/>
    <m/>
    <m/>
    <m/>
    <m/>
  </r>
  <r>
    <x v="36"/>
    <x v="19"/>
    <x v="18"/>
    <s v="J 22846"/>
    <s v="BRIK CAFE"/>
    <n v="180"/>
    <n v="5"/>
    <s v="HAY SINAII"/>
    <n v="1"/>
    <n v="900"/>
    <x v="56"/>
    <m/>
    <m/>
    <m/>
    <m/>
    <m/>
    <m/>
    <m/>
    <m/>
    <m/>
    <m/>
    <m/>
  </r>
  <r>
    <x v="36"/>
    <x v="19"/>
    <x v="18"/>
    <s v="J 1189 BB"/>
    <s v="POUPE ZEWAYA GM"/>
    <n v="180"/>
    <n v="6.5"/>
    <s v="HAY SINAII"/>
    <n v="1"/>
    <n v="1170"/>
    <x v="56"/>
    <m/>
    <m/>
    <m/>
    <m/>
    <m/>
    <m/>
    <m/>
    <m/>
    <m/>
    <m/>
    <m/>
  </r>
  <r>
    <x v="37"/>
    <x v="20"/>
    <x v="19"/>
    <s v="H 2907"/>
    <s v="TABLEAU 4 VOITURES"/>
    <n v="240"/>
    <n v="5"/>
    <s v="HAY SINAII"/>
    <n v="0.5"/>
    <n v="600"/>
    <x v="57"/>
    <s v="Non Paye"/>
    <m/>
    <m/>
    <m/>
    <m/>
    <m/>
    <m/>
    <m/>
    <m/>
    <m/>
    <m/>
  </r>
  <r>
    <x v="37"/>
    <x v="20"/>
    <x v="19"/>
    <s v="E 4119"/>
    <s v="SPIDER BAT SUPER/MAN"/>
    <n v="144"/>
    <n v="9"/>
    <s v="HAY SINAII"/>
    <n v="1"/>
    <n v="1296"/>
    <x v="57"/>
    <m/>
    <m/>
    <m/>
    <m/>
    <m/>
    <m/>
    <m/>
    <m/>
    <m/>
    <m/>
    <m/>
  </r>
  <r>
    <x v="37"/>
    <x v="20"/>
    <x v="19"/>
    <s v="A 5257"/>
    <s v="TABLEAU 12 VOITURE"/>
    <n v="192"/>
    <n v="9"/>
    <s v="HAY SINAII"/>
    <n v="0.5"/>
    <n v="864"/>
    <x v="57"/>
    <m/>
    <m/>
    <m/>
    <m/>
    <m/>
    <m/>
    <m/>
    <m/>
    <m/>
    <m/>
    <m/>
  </r>
  <r>
    <x v="37"/>
    <x v="20"/>
    <x v="19"/>
    <s v="J 41865"/>
    <s v="PSP TELEJEUX"/>
    <n v="576"/>
    <n v="2.5"/>
    <s v="HAY SINAII"/>
    <n v="0.5"/>
    <n v="720"/>
    <x v="57"/>
    <m/>
    <m/>
    <m/>
    <m/>
    <m/>
    <m/>
    <m/>
    <m/>
    <m/>
    <m/>
    <m/>
  </r>
  <r>
    <x v="37"/>
    <x v="20"/>
    <x v="19"/>
    <s v="J 1189 BB"/>
    <s v="POUPE ZEWAYA GM"/>
    <n v="180"/>
    <n v="6.5"/>
    <s v="HAY SINAII"/>
    <n v="1"/>
    <n v="1170"/>
    <x v="57"/>
    <m/>
    <m/>
    <m/>
    <m/>
    <m/>
    <m/>
    <m/>
    <m/>
    <m/>
    <m/>
    <m/>
  </r>
  <r>
    <x v="10"/>
    <x v="20"/>
    <x v="20"/>
    <s v="J 41865"/>
    <s v="PSP TELEJEUX"/>
    <n v="576"/>
    <n v="2.5"/>
    <s v="HAY SINAII"/>
    <n v="3"/>
    <n v="4320"/>
    <x v="58"/>
    <s v="AVANCE"/>
    <s v="ESPECES"/>
    <m/>
    <m/>
    <m/>
    <m/>
    <n v="3000"/>
    <m/>
    <m/>
    <d v="2017-05-06T00:00:00"/>
    <m/>
  </r>
  <r>
    <x v="10"/>
    <x v="20"/>
    <x v="20"/>
    <s v="F 4488"/>
    <s v="TABLEAU VOITURE A FIL"/>
    <n v="144"/>
    <n v="8"/>
    <s v="HAY SINAII"/>
    <n v="2"/>
    <n v="2304"/>
    <x v="58"/>
    <s v="Paye"/>
    <s v="ESPECES"/>
    <m/>
    <m/>
    <m/>
    <m/>
    <n v="3600"/>
    <n v="24"/>
    <m/>
    <d v="2017-05-20T00:00:00"/>
    <m/>
  </r>
  <r>
    <x v="38"/>
    <x v="21"/>
    <x v="21"/>
    <s v="MK 6125742"/>
    <s v="EPEE PM"/>
    <n v="250"/>
    <n v="5"/>
    <s v="HAY SINAII"/>
    <n v="2"/>
    <n v="2500"/>
    <x v="59"/>
    <s v="Paye"/>
    <s v="ESPECES"/>
    <m/>
    <m/>
    <m/>
    <m/>
    <n v="61043"/>
    <n v="1567"/>
    <m/>
    <d v="2017-05-11T00:00:00"/>
    <m/>
  </r>
  <r>
    <x v="38"/>
    <x v="21"/>
    <x v="21"/>
    <s v="MK 6249987"/>
    <s v="SPIDERMAN FERFARA"/>
    <n v="720"/>
    <n v="1.25"/>
    <s v="HAY SINAII"/>
    <n v="1"/>
    <n v="900"/>
    <x v="59"/>
    <m/>
    <m/>
    <m/>
    <m/>
    <m/>
    <m/>
    <m/>
    <m/>
    <m/>
    <m/>
    <m/>
  </r>
  <r>
    <x v="38"/>
    <x v="21"/>
    <x v="21"/>
    <s v="J 601807"/>
    <s v="BAGUETTE LUMIERE"/>
    <n v="480"/>
    <n v="2.5"/>
    <s v="HAY SINAII"/>
    <n v="1"/>
    <n v="1200"/>
    <x v="59"/>
    <m/>
    <m/>
    <m/>
    <m/>
    <m/>
    <m/>
    <m/>
    <m/>
    <m/>
    <m/>
    <m/>
  </r>
  <r>
    <x v="38"/>
    <x v="21"/>
    <x v="21"/>
    <s v="MK 3942558"/>
    <s v="STICKERS PM"/>
    <n v="292"/>
    <n v="5"/>
    <s v="HAY SINAII"/>
    <n v="1"/>
    <n v="1460"/>
    <x v="59"/>
    <m/>
    <m/>
    <m/>
    <m/>
    <m/>
    <m/>
    <m/>
    <m/>
    <m/>
    <m/>
    <m/>
  </r>
  <r>
    <x v="38"/>
    <x v="21"/>
    <x v="21"/>
    <s v="J 6491394"/>
    <s v="MONTRE BEN 10"/>
    <n v="240"/>
    <n v="3.5"/>
    <s v="HAY SINAII"/>
    <n v="2"/>
    <n v="1680"/>
    <x v="59"/>
    <m/>
    <m/>
    <m/>
    <m/>
    <m/>
    <m/>
    <m/>
    <m/>
    <m/>
    <m/>
    <m/>
  </r>
  <r>
    <x v="38"/>
    <x v="21"/>
    <x v="21"/>
    <s v="J 41865"/>
    <s v="PSP TELEJEUX"/>
    <n v="576"/>
    <n v="2.5"/>
    <s v="HAY SINAII"/>
    <n v="3"/>
    <n v="4320"/>
    <x v="59"/>
    <m/>
    <m/>
    <m/>
    <m/>
    <m/>
    <m/>
    <m/>
    <m/>
    <m/>
    <m/>
    <m/>
  </r>
  <r>
    <x v="38"/>
    <x v="21"/>
    <x v="21"/>
    <s v="J 3679"/>
    <s v="KLATA BEN 10"/>
    <n v="192"/>
    <n v="6.5"/>
    <s v="HAY SINAII"/>
    <n v="3"/>
    <n v="3744"/>
    <x v="59"/>
    <m/>
    <m/>
    <m/>
    <m/>
    <m/>
    <m/>
    <m/>
    <m/>
    <m/>
    <m/>
    <m/>
  </r>
  <r>
    <x v="38"/>
    <x v="21"/>
    <x v="21"/>
    <s v="J 86051"/>
    <s v="TABLEAU FLECHETTE GM"/>
    <n v="96"/>
    <n v="9"/>
    <s v="HAY SINAII"/>
    <n v="2"/>
    <n v="1728"/>
    <x v="59"/>
    <m/>
    <m/>
    <m/>
    <m/>
    <m/>
    <m/>
    <m/>
    <m/>
    <m/>
    <m/>
    <m/>
  </r>
  <r>
    <x v="38"/>
    <x v="21"/>
    <x v="21"/>
    <s v="J 13712"/>
    <s v="CUISINE ROUGE GM"/>
    <n v="132"/>
    <n v="9"/>
    <s v="HAY SINAII"/>
    <n v="2"/>
    <n v="2376"/>
    <x v="59"/>
    <m/>
    <m/>
    <m/>
    <m/>
    <m/>
    <m/>
    <m/>
    <m/>
    <m/>
    <m/>
    <m/>
  </r>
  <r>
    <x v="38"/>
    <x v="21"/>
    <x v="21"/>
    <s v="E 1209"/>
    <s v="SUPER GUN pistolet"/>
    <n v="240"/>
    <n v="6"/>
    <s v="HAY SINAII"/>
    <n v="2"/>
    <n v="2880"/>
    <x v="59"/>
    <m/>
    <m/>
    <m/>
    <m/>
    <m/>
    <m/>
    <m/>
    <m/>
    <m/>
    <m/>
    <m/>
  </r>
  <r>
    <x v="38"/>
    <x v="21"/>
    <x v="21"/>
    <s v="F 4488"/>
    <s v="TABLEAU VOITURE A FIL"/>
    <n v="144"/>
    <n v="8"/>
    <s v="HAY SINAII"/>
    <n v="2"/>
    <n v="2304"/>
    <x v="59"/>
    <m/>
    <m/>
    <m/>
    <m/>
    <m/>
    <m/>
    <m/>
    <m/>
    <m/>
    <m/>
    <m/>
  </r>
  <r>
    <x v="38"/>
    <x v="21"/>
    <x v="21"/>
    <s v="J 96083"/>
    <s v="PISTOLET A EAU MOYEN"/>
    <n v="360"/>
    <n v="3.5"/>
    <s v="HAY SINAII"/>
    <n v="3"/>
    <n v="3780"/>
    <x v="59"/>
    <m/>
    <m/>
    <m/>
    <m/>
    <m/>
    <m/>
    <m/>
    <m/>
    <m/>
    <m/>
    <m/>
  </r>
  <r>
    <x v="38"/>
    <x v="21"/>
    <x v="21"/>
    <s v="J 92332"/>
    <s v="CUISINE MYN"/>
    <n v="192"/>
    <n v="6"/>
    <s v="HAY SINAII"/>
    <n v="2"/>
    <n v="2304"/>
    <x v="59"/>
    <m/>
    <m/>
    <m/>
    <m/>
    <m/>
    <m/>
    <m/>
    <m/>
    <m/>
    <m/>
    <m/>
  </r>
  <r>
    <x v="38"/>
    <x v="21"/>
    <x v="21"/>
    <s v="J 76321"/>
    <s v="CUISINE MYN"/>
    <n v="180"/>
    <n v="6"/>
    <s v="HAY SINAII"/>
    <n v="2"/>
    <n v="2160"/>
    <x v="59"/>
    <m/>
    <m/>
    <m/>
    <m/>
    <m/>
    <m/>
    <m/>
    <m/>
    <m/>
    <m/>
    <m/>
  </r>
  <r>
    <x v="38"/>
    <x v="21"/>
    <x v="21"/>
    <s v="J 53236"/>
    <s v="SET 4 VOITURE"/>
    <n v="288"/>
    <n v="5.5"/>
    <s v="HAY SINAII"/>
    <n v="2"/>
    <n v="3168"/>
    <x v="59"/>
    <m/>
    <m/>
    <m/>
    <m/>
    <m/>
    <m/>
    <m/>
    <m/>
    <m/>
    <m/>
    <m/>
  </r>
  <r>
    <x v="38"/>
    <x v="21"/>
    <x v="21"/>
    <s v="E 6772"/>
    <s v="TABLEAU MAQUILLAGE"/>
    <n v="240"/>
    <n v="5.5"/>
    <s v="HAY SINAII"/>
    <n v="3"/>
    <n v="3960"/>
    <x v="59"/>
    <m/>
    <m/>
    <m/>
    <m/>
    <m/>
    <m/>
    <m/>
    <m/>
    <m/>
    <m/>
    <m/>
  </r>
  <r>
    <x v="38"/>
    <x v="21"/>
    <x v="21"/>
    <s v="J 43384"/>
    <s v="SOUJET OURS *2"/>
    <n v="360"/>
    <n v="5.5"/>
    <s v="HAY SINAII"/>
    <n v="2"/>
    <n v="3960"/>
    <x v="59"/>
    <m/>
    <m/>
    <m/>
    <m/>
    <m/>
    <m/>
    <m/>
    <m/>
    <m/>
    <m/>
    <m/>
  </r>
  <r>
    <x v="38"/>
    <x v="21"/>
    <x v="21"/>
    <s v="A 5257"/>
    <s v="TABLEAU 12 VOITURE"/>
    <n v="192"/>
    <n v="9"/>
    <s v="HAY SINAII"/>
    <n v="2"/>
    <n v="3456"/>
    <x v="59"/>
    <m/>
    <m/>
    <m/>
    <m/>
    <m/>
    <m/>
    <m/>
    <m/>
    <m/>
    <m/>
    <m/>
  </r>
  <r>
    <x v="38"/>
    <x v="21"/>
    <x v="21"/>
    <s v="E 4119"/>
    <s v="SPIDER BAT SUPER/MAN"/>
    <n v="144"/>
    <n v="9"/>
    <s v="HAY SINAII"/>
    <n v="1"/>
    <n v="1296"/>
    <x v="59"/>
    <m/>
    <m/>
    <m/>
    <m/>
    <m/>
    <m/>
    <m/>
    <m/>
    <m/>
    <m/>
    <m/>
  </r>
  <r>
    <x v="38"/>
    <x v="21"/>
    <x v="21"/>
    <s v="J 74077"/>
    <s v="TABLEAU GUITAR"/>
    <n v="240"/>
    <n v="5"/>
    <s v="HAY SINAII"/>
    <n v="2"/>
    <n v="2400"/>
    <x v="59"/>
    <m/>
    <m/>
    <m/>
    <m/>
    <m/>
    <m/>
    <m/>
    <m/>
    <m/>
    <m/>
    <m/>
  </r>
  <r>
    <x v="38"/>
    <x v="21"/>
    <x v="21"/>
    <s v="J 4597"/>
    <s v="TRACTEUR MOYEN"/>
    <n v="216"/>
    <n v="4"/>
    <s v="HAY SINAII"/>
    <n v="5"/>
    <n v="4320"/>
    <x v="59"/>
    <m/>
    <m/>
    <m/>
    <m/>
    <m/>
    <m/>
    <m/>
    <m/>
    <m/>
    <m/>
    <m/>
  </r>
  <r>
    <x v="38"/>
    <x v="21"/>
    <x v="21"/>
    <s v="J 8130"/>
    <s v="SODOKU"/>
    <n v="120"/>
    <n v="5"/>
    <s v="HAY SINAII"/>
    <n v="1"/>
    <n v="600"/>
    <x v="59"/>
    <m/>
    <m/>
    <m/>
    <m/>
    <m/>
    <m/>
    <m/>
    <m/>
    <m/>
    <m/>
    <m/>
  </r>
  <r>
    <x v="38"/>
    <x v="21"/>
    <x v="21"/>
    <s v="MK 6003747"/>
    <s v="ARDOISE PM"/>
    <n v="300"/>
    <n v="5"/>
    <s v="HAY SINAII"/>
    <n v="1.5"/>
    <n v="2250"/>
    <x v="59"/>
    <m/>
    <m/>
    <m/>
    <m/>
    <m/>
    <m/>
    <m/>
    <m/>
    <m/>
    <m/>
    <m/>
  </r>
  <r>
    <x v="38"/>
    <x v="21"/>
    <x v="21"/>
    <s v="J 867-8"/>
    <s v="CUISINE"/>
    <n v="108"/>
    <n v="9"/>
    <s v="HAY SINAII"/>
    <n v="2"/>
    <n v="1944"/>
    <x v="59"/>
    <m/>
    <m/>
    <m/>
    <m/>
    <m/>
    <m/>
    <m/>
    <m/>
    <m/>
    <m/>
    <m/>
  </r>
  <r>
    <x v="38"/>
    <x v="21"/>
    <x v="21"/>
    <s v="B 9591"/>
    <s v="TABLEAU Maquillage PM"/>
    <n v="192"/>
    <n v="5"/>
    <s v="HAY SINAII"/>
    <n v="2"/>
    <n v="1920"/>
    <x v="59"/>
    <m/>
    <m/>
    <m/>
    <m/>
    <m/>
    <m/>
    <m/>
    <m/>
    <m/>
    <m/>
    <m/>
  </r>
  <r>
    <x v="38"/>
    <x v="21"/>
    <x v="22"/>
    <s v="B 4364"/>
    <s v="CUISINE BRONSE"/>
    <n v="288"/>
    <n v="5"/>
    <s v="HAY SINAII"/>
    <n v="2"/>
    <n v="2880"/>
    <x v="60"/>
    <s v="Paye"/>
    <s v="ESPECES"/>
    <m/>
    <m/>
    <m/>
    <m/>
    <n v="33729"/>
    <m/>
    <m/>
    <d v="2017-05-11T00:00:00"/>
    <m/>
  </r>
  <r>
    <x v="38"/>
    <x v="21"/>
    <x v="22"/>
    <s v="A 8065"/>
    <s v="CUISINE PM"/>
    <n v="240"/>
    <n v="5.5"/>
    <s v="HAY SINAII"/>
    <n v="2"/>
    <n v="2640"/>
    <x v="60"/>
    <m/>
    <m/>
    <m/>
    <m/>
    <m/>
    <m/>
    <m/>
    <m/>
    <m/>
    <m/>
    <m/>
  </r>
  <r>
    <x v="38"/>
    <x v="21"/>
    <x v="22"/>
    <s v="A 8305"/>
    <s v="KITCHEN PM"/>
    <n v="240"/>
    <n v="5.5"/>
    <s v="HAY SINAII"/>
    <n v="2"/>
    <n v="2640"/>
    <x v="60"/>
    <m/>
    <m/>
    <m/>
    <m/>
    <m/>
    <m/>
    <m/>
    <m/>
    <m/>
    <m/>
    <m/>
  </r>
  <r>
    <x v="38"/>
    <x v="21"/>
    <x v="22"/>
    <s v="J 33985"/>
    <s v="TABLEAU 4 POMPIERS"/>
    <n v="240"/>
    <n v="5"/>
    <s v="HAY SINAII"/>
    <n v="5"/>
    <n v="6000"/>
    <x v="60"/>
    <m/>
    <m/>
    <m/>
    <m/>
    <m/>
    <m/>
    <m/>
    <m/>
    <m/>
    <m/>
    <m/>
  </r>
  <r>
    <x v="38"/>
    <x v="21"/>
    <x v="22"/>
    <s v="CT 15566 A"/>
    <s v="BILLES"/>
    <n v="60"/>
    <n v="2.25"/>
    <s v="HAY SINAII"/>
    <n v="6"/>
    <n v="810"/>
    <x v="60"/>
    <m/>
    <m/>
    <m/>
    <m/>
    <m/>
    <m/>
    <m/>
    <m/>
    <m/>
    <m/>
    <m/>
  </r>
  <r>
    <x v="38"/>
    <x v="21"/>
    <x v="22"/>
    <s v="CT 15566 A"/>
    <s v="BILLES"/>
    <n v="100"/>
    <n v="2.25"/>
    <s v="HAY SINAII"/>
    <n v="1"/>
    <n v="225"/>
    <x v="60"/>
    <m/>
    <m/>
    <m/>
    <m/>
    <m/>
    <m/>
    <m/>
    <m/>
    <m/>
    <m/>
    <m/>
  </r>
  <r>
    <x v="38"/>
    <x v="21"/>
    <x v="22"/>
    <s v="E 0721"/>
    <s v="KHERCHACHA"/>
    <n v="360"/>
    <n v="3"/>
    <s v="HAY SINAII"/>
    <n v="2"/>
    <n v="2160"/>
    <x v="60"/>
    <m/>
    <m/>
    <m/>
    <m/>
    <m/>
    <m/>
    <m/>
    <m/>
    <m/>
    <m/>
    <m/>
  </r>
  <r>
    <x v="38"/>
    <x v="21"/>
    <x v="22"/>
    <s v="H 2907"/>
    <s v="TABLEAU 4 VOITURES"/>
    <n v="240"/>
    <n v="5"/>
    <s v="HAY SINAII"/>
    <n v="2"/>
    <n v="2400"/>
    <x v="60"/>
    <m/>
    <m/>
    <m/>
    <m/>
    <m/>
    <m/>
    <m/>
    <m/>
    <m/>
    <m/>
    <m/>
  </r>
  <r>
    <x v="38"/>
    <x v="21"/>
    <x v="22"/>
    <s v="E 7767"/>
    <s v="TABLEAU 2 PISTOLETS"/>
    <n v="120"/>
    <n v="9"/>
    <s v="HAY SINAII"/>
    <n v="2"/>
    <n v="2160"/>
    <x v="60"/>
    <m/>
    <m/>
    <m/>
    <m/>
    <m/>
    <m/>
    <m/>
    <m/>
    <m/>
    <m/>
    <m/>
  </r>
  <r>
    <x v="38"/>
    <x v="21"/>
    <x v="22"/>
    <s v="J 1189 BB"/>
    <s v="POUPE ZEWAYA GM"/>
    <n v="180"/>
    <n v="6.5"/>
    <s v="HAY SINAII"/>
    <n v="5"/>
    <n v="5850"/>
    <x v="60"/>
    <m/>
    <m/>
    <m/>
    <m/>
    <m/>
    <m/>
    <m/>
    <m/>
    <m/>
    <m/>
    <m/>
  </r>
  <r>
    <x v="38"/>
    <x v="21"/>
    <x v="22"/>
    <s v="J 40627"/>
    <s v="TRACTEUR ++"/>
    <n v="216"/>
    <n v="5.5"/>
    <s v="HAY SINAII"/>
    <n v="3"/>
    <n v="3564"/>
    <x v="60"/>
    <m/>
    <m/>
    <m/>
    <m/>
    <m/>
    <m/>
    <m/>
    <m/>
    <m/>
    <m/>
    <m/>
  </r>
  <r>
    <x v="38"/>
    <x v="21"/>
    <x v="22"/>
    <s v="R 254113"/>
    <s v="MONTRE PM"/>
    <n v="40"/>
    <n v="15"/>
    <s v="HAY SINAII"/>
    <n v="1"/>
    <n v="600"/>
    <x v="60"/>
    <m/>
    <m/>
    <m/>
    <m/>
    <m/>
    <m/>
    <m/>
    <m/>
    <m/>
    <m/>
    <m/>
  </r>
  <r>
    <x v="38"/>
    <x v="21"/>
    <x v="22"/>
    <s v="S 301-64"/>
    <s v="KITTEUR"/>
    <n v="720"/>
    <n v="1.25"/>
    <s v="HAY SINAII"/>
    <n v="2"/>
    <n v="1800"/>
    <x v="60"/>
    <m/>
    <m/>
    <m/>
    <m/>
    <m/>
    <m/>
    <m/>
    <m/>
    <m/>
    <m/>
    <m/>
  </r>
  <r>
    <x v="15"/>
    <x v="21"/>
    <x v="23"/>
    <s v="R 95350"/>
    <s v="GLASSON"/>
    <n v="200"/>
    <n v="3.5"/>
    <s v="HAY SINAII"/>
    <n v="1"/>
    <n v="700"/>
    <x v="61"/>
    <s v="Paye"/>
    <s v="ESPECES"/>
    <m/>
    <m/>
    <m/>
    <m/>
    <n v="700"/>
    <m/>
    <m/>
    <d v="2017-05-06T00:00:00"/>
    <m/>
  </r>
  <r>
    <x v="14"/>
    <x v="22"/>
    <x v="23"/>
    <s v="J 1189 BB"/>
    <s v="POUPE ZEWAYA GM"/>
    <n v="180"/>
    <n v="6.5"/>
    <s v="HAY SINAII"/>
    <n v="2"/>
    <n v="2340"/>
    <x v="62"/>
    <s v="Paye"/>
    <s v="VIRMENT"/>
    <s v="CDM"/>
    <m/>
    <m/>
    <m/>
    <n v="2300"/>
    <n v="40"/>
    <m/>
    <d v="2017-04-14T00:00:00"/>
    <m/>
  </r>
  <r>
    <x v="2"/>
    <x v="23"/>
    <x v="24"/>
    <s v="E 7767"/>
    <s v="TABLEAU 2 PISTOLETS"/>
    <n v="120"/>
    <n v="9"/>
    <s v="HAY SINAII"/>
    <n v="1"/>
    <n v="1080"/>
    <x v="63"/>
    <s v="Paye"/>
    <s v="ESPECES"/>
    <m/>
    <m/>
    <m/>
    <m/>
    <n v="8650"/>
    <n v="26"/>
    <m/>
    <d v="2017-05-15T00:00:00"/>
    <m/>
  </r>
  <r>
    <x v="2"/>
    <x v="23"/>
    <x v="24"/>
    <s v="F 4488"/>
    <s v="TABLEAU VOITURE A FIL"/>
    <n v="144"/>
    <n v="8"/>
    <s v="HAY SINAII"/>
    <n v="1"/>
    <n v="1152"/>
    <x v="63"/>
    <m/>
    <m/>
    <m/>
    <m/>
    <m/>
    <m/>
    <m/>
    <m/>
    <m/>
    <m/>
    <m/>
  </r>
  <r>
    <x v="2"/>
    <x v="23"/>
    <x v="24"/>
    <s v="J 4597"/>
    <s v="TRACTEUR MOYEN"/>
    <n v="216"/>
    <n v="4"/>
    <s v="HAY SINAII"/>
    <n v="1"/>
    <n v="864"/>
    <x v="63"/>
    <m/>
    <m/>
    <m/>
    <m/>
    <m/>
    <m/>
    <m/>
    <m/>
    <m/>
    <m/>
    <m/>
  </r>
  <r>
    <x v="2"/>
    <x v="23"/>
    <x v="24"/>
    <s v="J 43384"/>
    <s v="SOUJET OURS *2"/>
    <n v="360"/>
    <n v="5.5"/>
    <s v="HAY SINAII"/>
    <n v="1"/>
    <n v="1980"/>
    <x v="63"/>
    <m/>
    <m/>
    <m/>
    <m/>
    <m/>
    <m/>
    <m/>
    <m/>
    <m/>
    <m/>
    <m/>
  </r>
  <r>
    <x v="2"/>
    <x v="23"/>
    <x v="24"/>
    <s v="H 2907"/>
    <s v="TABLEAU 4 VOITURES"/>
    <n v="240"/>
    <n v="5"/>
    <s v="HAY SINAII"/>
    <n v="1"/>
    <n v="1200"/>
    <x v="63"/>
    <m/>
    <m/>
    <m/>
    <m/>
    <m/>
    <m/>
    <m/>
    <m/>
    <m/>
    <m/>
    <m/>
  </r>
  <r>
    <x v="2"/>
    <x v="23"/>
    <x v="24"/>
    <s v="E 6772"/>
    <s v="TABLEAU MAQUILLAGE"/>
    <n v="240"/>
    <n v="5.5"/>
    <s v="HAY SINAII"/>
    <n v="1"/>
    <n v="1320"/>
    <x v="63"/>
    <m/>
    <m/>
    <m/>
    <m/>
    <m/>
    <m/>
    <m/>
    <m/>
    <m/>
    <m/>
    <m/>
  </r>
  <r>
    <x v="2"/>
    <x v="23"/>
    <x v="24"/>
    <s v="E 0721"/>
    <s v="KHERCHACHA"/>
    <n v="360"/>
    <n v="3"/>
    <s v="HAY SINAII"/>
    <n v="1"/>
    <n v="1080"/>
    <x v="63"/>
    <m/>
    <m/>
    <m/>
    <m/>
    <m/>
    <m/>
    <m/>
    <m/>
    <m/>
    <m/>
    <m/>
  </r>
  <r>
    <x v="38"/>
    <x v="23"/>
    <x v="25"/>
    <s v="J 323622"/>
    <s v="PORCELAINE "/>
    <n v="144"/>
    <n v="4"/>
    <s v="HAY SINAII"/>
    <n v="3"/>
    <n v="1728"/>
    <x v="64"/>
    <s v="Paye"/>
    <s v="ESPECES"/>
    <m/>
    <m/>
    <m/>
    <m/>
    <n v="1728"/>
    <m/>
    <m/>
    <d v="2017-05-11T00:00:00"/>
    <m/>
  </r>
  <r>
    <x v="17"/>
    <x v="24"/>
    <x v="26"/>
    <s v="H 2907"/>
    <s v="TABLEAU 4 VOITURES"/>
    <n v="240"/>
    <n v="5"/>
    <s v="Roche NR"/>
    <n v="2"/>
    <n v="2400"/>
    <x v="65"/>
    <s v="Paye"/>
    <s v="CHEQUE"/>
    <s v="TWB"/>
    <n v="953761"/>
    <s v="OUADDI SALAH"/>
    <d v="2017-03-28T00:00:00"/>
    <n v="2400"/>
    <m/>
    <m/>
    <d v="2017-03-28T00:00:00"/>
    <m/>
  </r>
  <r>
    <x v="12"/>
    <x v="24"/>
    <x v="26"/>
    <s v="J 56952"/>
    <s v="PISTOLET ASWAT"/>
    <n v="288"/>
    <n v="5"/>
    <s v="HAY SINAII"/>
    <n v="1"/>
    <n v="1440"/>
    <x v="66"/>
    <s v="Paye"/>
    <s v="ESPECES"/>
    <m/>
    <m/>
    <m/>
    <m/>
    <n v="3830"/>
    <n v="28"/>
    <m/>
    <d v="2017-03-13T00:00:00"/>
    <m/>
  </r>
  <r>
    <x v="12"/>
    <x v="24"/>
    <x v="26"/>
    <s v="J 1189 BB"/>
    <s v="POUPE ZEWAYA GM"/>
    <n v="180"/>
    <n v="6.5"/>
    <s v="Roche NR"/>
    <n v="1"/>
    <n v="1170"/>
    <x v="66"/>
    <m/>
    <m/>
    <m/>
    <m/>
    <m/>
    <m/>
    <m/>
    <m/>
    <m/>
    <m/>
    <m/>
  </r>
  <r>
    <x v="12"/>
    <x v="24"/>
    <x v="26"/>
    <s v="J 93019"/>
    <s v="TABLEAU MASK BLEU"/>
    <n v="192"/>
    <n v="6.5"/>
    <s v="Roche NR"/>
    <n v="1"/>
    <n v="1248"/>
    <x v="66"/>
    <m/>
    <m/>
    <m/>
    <m/>
    <m/>
    <m/>
    <m/>
    <m/>
    <m/>
    <m/>
    <m/>
  </r>
  <r>
    <x v="34"/>
    <x v="24"/>
    <x v="27"/>
    <s v="J 1189 BB"/>
    <s v="POUPE ZEWAYA GM"/>
    <n v="180"/>
    <n v="6.5"/>
    <s v="HAY SINAII"/>
    <n v="4"/>
    <n v="4680"/>
    <x v="67"/>
    <s v="AVANCE"/>
    <s v="ESPECES"/>
    <m/>
    <m/>
    <m/>
    <m/>
    <n v="4630"/>
    <n v="50"/>
    <m/>
    <d v="2017-04-08T00:00:00"/>
    <m/>
  </r>
  <r>
    <x v="10"/>
    <x v="25"/>
    <x v="26"/>
    <s v="F 4488"/>
    <s v="TABLEAU VOITURE A FIL"/>
    <n v="144"/>
    <n v="8"/>
    <s v="HAY SINAII"/>
    <n v="1"/>
    <n v="1152"/>
    <x v="68"/>
    <s v="Paye"/>
    <s v="ESPECES"/>
    <m/>
    <m/>
    <m/>
    <m/>
    <n v="1150"/>
    <n v="2"/>
    <m/>
    <d v="2017-03-07T00:00:00"/>
    <m/>
  </r>
  <r>
    <x v="8"/>
    <x v="25"/>
    <x v="26"/>
    <s v="J 1189 BB"/>
    <s v="POUPE ZEWAYA GM"/>
    <n v="180"/>
    <n v="6.5"/>
    <s v="HAY SINAII"/>
    <n v="3"/>
    <n v="3510"/>
    <x v="69"/>
    <s v="AVANCE"/>
    <s v="EFFET"/>
    <s v="SGMB"/>
    <n v="3213814"/>
    <s v="AKADRAR KHALID"/>
    <d v="2017-05-28T00:00:00"/>
    <n v="5000"/>
    <m/>
    <m/>
    <d v="2017-05-13T00:00:00"/>
    <m/>
  </r>
  <r>
    <x v="8"/>
    <x v="25"/>
    <x v="26"/>
    <s v="J 3679"/>
    <s v="KLATA BEN 10"/>
    <n v="192"/>
    <n v="6.5"/>
    <s v="HAY SINAII"/>
    <n v="1"/>
    <n v="1248"/>
    <x v="69"/>
    <m/>
    <m/>
    <m/>
    <m/>
    <m/>
    <m/>
    <m/>
    <m/>
    <m/>
    <m/>
    <m/>
  </r>
  <r>
    <x v="8"/>
    <x v="25"/>
    <x v="26"/>
    <s v="J 93019"/>
    <s v="TABLEAU MASK BLEU"/>
    <n v="192"/>
    <n v="6.5"/>
    <s v="HAY SINAII"/>
    <n v="1"/>
    <n v="1248"/>
    <x v="69"/>
    <m/>
    <m/>
    <m/>
    <m/>
    <m/>
    <m/>
    <m/>
    <m/>
    <m/>
    <m/>
    <m/>
  </r>
  <r>
    <x v="8"/>
    <x v="25"/>
    <x v="26"/>
    <s v="J 04643"/>
    <s v="CHETTA7A PM"/>
    <n v="72"/>
    <n v="23"/>
    <s v="HAY SINAII"/>
    <n v="1"/>
    <n v="1656"/>
    <x v="69"/>
    <m/>
    <m/>
    <m/>
    <m/>
    <m/>
    <m/>
    <m/>
    <m/>
    <m/>
    <m/>
    <m/>
  </r>
  <r>
    <x v="8"/>
    <x v="25"/>
    <x v="26"/>
    <s v="B 4364"/>
    <s v="CUISINE BRONSE"/>
    <n v="72"/>
    <n v="5"/>
    <s v="MAGASIN"/>
    <n v="1"/>
    <n v="360"/>
    <x v="69"/>
    <m/>
    <m/>
    <m/>
    <m/>
    <m/>
    <m/>
    <m/>
    <m/>
    <m/>
    <m/>
    <m/>
  </r>
  <r>
    <x v="8"/>
    <x v="25"/>
    <x v="26"/>
    <s v="J 41865"/>
    <s v="PSP TELEJEUX"/>
    <n v="576"/>
    <n v="2.5"/>
    <s v="HAY SINAII"/>
    <n v="1"/>
    <n v="1440"/>
    <x v="69"/>
    <m/>
    <m/>
    <m/>
    <m/>
    <m/>
    <m/>
    <m/>
    <m/>
    <m/>
    <m/>
    <m/>
  </r>
  <r>
    <x v="8"/>
    <x v="25"/>
    <x v="26"/>
    <s v="J 40627"/>
    <s v="TRACTEUR ++"/>
    <n v="216"/>
    <n v="5.5"/>
    <s v="HAY SINAII"/>
    <n v="1"/>
    <n v="1188"/>
    <x v="69"/>
    <m/>
    <m/>
    <m/>
    <m/>
    <m/>
    <m/>
    <m/>
    <m/>
    <m/>
    <m/>
    <m/>
  </r>
  <r>
    <x v="8"/>
    <x v="25"/>
    <x v="26"/>
    <s v="H 2907"/>
    <s v="TABLEAU 4 VOITURES"/>
    <n v="240"/>
    <n v="5"/>
    <s v="HAY SINAII"/>
    <n v="1"/>
    <n v="1200"/>
    <x v="69"/>
    <m/>
    <m/>
    <m/>
    <m/>
    <m/>
    <m/>
    <m/>
    <m/>
    <m/>
    <m/>
    <m/>
  </r>
  <r>
    <x v="35"/>
    <x v="26"/>
    <x v="28"/>
    <s v="J 1189 BB"/>
    <s v="POUPE ZEWAYA GM"/>
    <n v="180"/>
    <n v="6.5"/>
    <s v="Roche NR"/>
    <n v="5"/>
    <n v="5850"/>
    <x v="70"/>
    <s v="Paye"/>
    <s v="ESPECES"/>
    <m/>
    <m/>
    <m/>
    <m/>
    <n v="5700"/>
    <n v="150"/>
    <m/>
    <d v="2017-05-02T00:00:00"/>
    <m/>
  </r>
  <r>
    <x v="10"/>
    <x v="27"/>
    <x v="29"/>
    <s v="J 41865"/>
    <s v="PSP TELEJEUX"/>
    <n v="576"/>
    <n v="2.5"/>
    <s v="Roche NR"/>
    <n v="5"/>
    <n v="7200"/>
    <x v="71"/>
    <s v="AVANCE"/>
    <s v="ESPECES"/>
    <m/>
    <m/>
    <m/>
    <m/>
    <n v="10000"/>
    <m/>
    <m/>
    <d v="2017-03-18T00:00:00"/>
    <m/>
  </r>
  <r>
    <x v="10"/>
    <x v="27"/>
    <x v="29"/>
    <s v="J 41865"/>
    <s v="PSP TELEJEUX"/>
    <n v="576"/>
    <n v="2.5"/>
    <s v="Roche NR"/>
    <n v="4"/>
    <n v="5760"/>
    <x v="71"/>
    <s v="Paye"/>
    <s v="ESPECES"/>
    <m/>
    <m/>
    <m/>
    <m/>
    <n v="2950"/>
    <n v="10"/>
    <m/>
    <d v="2017-04-01T00:00:00"/>
    <m/>
  </r>
  <r>
    <x v="24"/>
    <x v="27"/>
    <x v="29"/>
    <s v="H 2907"/>
    <s v="TABLEAU 4 VOITURES"/>
    <n v="240"/>
    <n v="5"/>
    <s v="HAY SINAII"/>
    <n v="3"/>
    <n v="3600"/>
    <x v="72"/>
    <s v="Non Paye"/>
    <m/>
    <m/>
    <m/>
    <m/>
    <m/>
    <m/>
    <m/>
    <m/>
    <m/>
    <m/>
  </r>
  <r>
    <x v="5"/>
    <x v="27"/>
    <x v="29"/>
    <s v="J 41865"/>
    <s v="PSP TELEJEUX"/>
    <n v="576"/>
    <n v="2.5"/>
    <s v="HAY SINAII"/>
    <n v="1.5"/>
    <n v="2160"/>
    <x v="73"/>
    <s v="Paye"/>
    <s v="ESPECES"/>
    <m/>
    <m/>
    <m/>
    <m/>
    <n v="2555"/>
    <n v="17.5"/>
    <m/>
    <d v="2017-04-13T00:00:00"/>
    <m/>
  </r>
  <r>
    <x v="5"/>
    <x v="27"/>
    <x v="29"/>
    <s v="J 41865"/>
    <s v="PSP TELEJEUX"/>
    <n v="165"/>
    <n v="2.5"/>
    <s v="MAGASIN"/>
    <n v="1"/>
    <n v="412.5"/>
    <x v="73"/>
    <m/>
    <m/>
    <m/>
    <m/>
    <m/>
    <m/>
    <m/>
    <m/>
    <m/>
    <m/>
    <m/>
  </r>
  <r>
    <x v="2"/>
    <x v="28"/>
    <x v="29"/>
    <s v="J 56952"/>
    <s v="PISTOLET ASWAT"/>
    <n v="288"/>
    <n v="5"/>
    <s v="HAY SINAII"/>
    <n v="1"/>
    <n v="1440"/>
    <x v="74"/>
    <s v="Paye"/>
    <s v="ESPECES"/>
    <m/>
    <m/>
    <m/>
    <m/>
    <n v="3650"/>
    <n v="22"/>
    <m/>
    <d v="2017-03-29T00:00:00"/>
    <m/>
  </r>
  <r>
    <x v="2"/>
    <x v="28"/>
    <x v="29"/>
    <s v="F 4488"/>
    <s v="TABLEAU VOITURE A FIL"/>
    <n v="144"/>
    <n v="8"/>
    <s v="HAY SINAII"/>
    <n v="1"/>
    <n v="1152"/>
    <x v="74"/>
    <m/>
    <m/>
    <m/>
    <m/>
    <m/>
    <m/>
    <m/>
    <m/>
    <m/>
    <m/>
    <m/>
  </r>
  <r>
    <x v="2"/>
    <x v="28"/>
    <x v="29"/>
    <s v="T 040221"/>
    <s v="DELLAHA"/>
    <n v="360"/>
    <n v="3"/>
    <s v="HAY SINAII"/>
    <n v="1"/>
    <n v="1080"/>
    <x v="74"/>
    <m/>
    <m/>
    <m/>
    <m/>
    <m/>
    <m/>
    <m/>
    <m/>
    <m/>
    <m/>
    <m/>
  </r>
  <r>
    <x v="3"/>
    <x v="28"/>
    <x v="30"/>
    <s v="J 6491394"/>
    <s v="MONTRE BEN 10"/>
    <n v="240"/>
    <n v="3.5"/>
    <s v="Roche NR"/>
    <n v="2"/>
    <n v="1680"/>
    <x v="75"/>
    <s v="Paye"/>
    <s v="ESPECES"/>
    <m/>
    <m/>
    <m/>
    <m/>
    <n v="1680"/>
    <m/>
    <m/>
    <d v="2017-04-10T00:00:00"/>
    <m/>
  </r>
  <r>
    <x v="39"/>
    <x v="28"/>
    <x v="30"/>
    <s v="J 93019"/>
    <s v="TABLEAU MASK BLEU"/>
    <n v="192"/>
    <n v="6.5"/>
    <s v="Roche NR"/>
    <n v="1"/>
    <n v="1248"/>
    <x v="76"/>
    <s v="Paye"/>
    <s v="ESPECES"/>
    <m/>
    <m/>
    <m/>
    <m/>
    <n v="3610"/>
    <n v="8"/>
    <m/>
    <d v="2017-04-05T00:00:00"/>
    <m/>
  </r>
  <r>
    <x v="39"/>
    <x v="28"/>
    <x v="30"/>
    <s v="J 1189 BB"/>
    <s v="POUPE ZEWAYA GM"/>
    <n v="180"/>
    <n v="6.5"/>
    <s v="Roche NR"/>
    <n v="1"/>
    <n v="1170"/>
    <x v="76"/>
    <m/>
    <m/>
    <m/>
    <m/>
    <m/>
    <m/>
    <m/>
    <m/>
    <m/>
    <m/>
    <m/>
  </r>
  <r>
    <x v="39"/>
    <x v="28"/>
    <x v="30"/>
    <s v="H 2907"/>
    <s v="TABLEAU 4 VOITURES"/>
    <n v="240"/>
    <n v="5"/>
    <s v="Roche NR"/>
    <n v="1"/>
    <n v="1200"/>
    <x v="76"/>
    <m/>
    <m/>
    <m/>
    <m/>
    <m/>
    <m/>
    <m/>
    <m/>
    <m/>
    <m/>
    <m/>
  </r>
  <r>
    <x v="40"/>
    <x v="29"/>
    <x v="31"/>
    <s v="J 1189 BB"/>
    <s v="POUPE ZEWAYA GM"/>
    <n v="180"/>
    <n v="6.5"/>
    <s v="HAY SINAII"/>
    <n v="2"/>
    <n v="2340"/>
    <x v="77"/>
    <s v="Paye"/>
    <s v="ESPECES"/>
    <m/>
    <m/>
    <m/>
    <m/>
    <n v="7000"/>
    <n v="248"/>
    <m/>
    <m/>
    <m/>
  </r>
  <r>
    <x v="40"/>
    <x v="29"/>
    <x v="31"/>
    <s v="J 93019"/>
    <s v="TABLEAU MASK BLEU"/>
    <n v="192"/>
    <n v="6.5"/>
    <s v="HAY SINAII"/>
    <n v="3"/>
    <n v="3744"/>
    <x v="77"/>
    <m/>
    <s v="CHEQUE"/>
    <s v="CA"/>
    <n v="834214"/>
    <s v="NASSER ABDERRAHIM"/>
    <d v="2017-04-10T00:00:00"/>
    <n v="15000"/>
    <m/>
    <m/>
    <m/>
    <m/>
  </r>
  <r>
    <x v="40"/>
    <x v="29"/>
    <x v="31"/>
    <s v="J 3679"/>
    <s v="KLATA BEN 10"/>
    <n v="192"/>
    <n v="6.5"/>
    <s v="Roche NR"/>
    <n v="2"/>
    <n v="2496"/>
    <x v="77"/>
    <m/>
    <m/>
    <m/>
    <m/>
    <m/>
    <m/>
    <m/>
    <m/>
    <m/>
    <m/>
    <m/>
  </r>
  <r>
    <x v="40"/>
    <x v="29"/>
    <x v="31"/>
    <s v="J 3679"/>
    <s v="KLATA BEN 10"/>
    <n v="192"/>
    <n v="6.5"/>
    <s v="HAY SINAII"/>
    <n v="1"/>
    <n v="1248"/>
    <x v="77"/>
    <m/>
    <m/>
    <m/>
    <m/>
    <m/>
    <m/>
    <m/>
    <m/>
    <m/>
    <m/>
    <m/>
  </r>
  <r>
    <x v="40"/>
    <x v="29"/>
    <x v="31"/>
    <s v="J 43384"/>
    <s v="SOUJET OURS *2"/>
    <n v="360"/>
    <n v="5.5"/>
    <s v="HAY SINAII"/>
    <n v="2"/>
    <n v="3960"/>
    <x v="77"/>
    <m/>
    <m/>
    <m/>
    <m/>
    <m/>
    <m/>
    <m/>
    <m/>
    <m/>
    <m/>
    <m/>
  </r>
  <r>
    <x v="40"/>
    <x v="29"/>
    <x v="31"/>
    <s v="E 0721"/>
    <s v="KHERCHACHA"/>
    <n v="360"/>
    <n v="3"/>
    <s v="HAY SINAII"/>
    <n v="2"/>
    <n v="2160"/>
    <x v="77"/>
    <m/>
    <m/>
    <m/>
    <m/>
    <m/>
    <m/>
    <m/>
    <m/>
    <m/>
    <m/>
    <m/>
  </r>
  <r>
    <x v="40"/>
    <x v="29"/>
    <x v="31"/>
    <s v="J 96083"/>
    <s v="PISTOLET A EAU MOYEN"/>
    <n v="360"/>
    <n v="3.5"/>
    <s v="HAY SINAII"/>
    <n v="5"/>
    <n v="6300"/>
    <x v="77"/>
    <m/>
    <m/>
    <m/>
    <m/>
    <m/>
    <m/>
    <m/>
    <m/>
    <m/>
    <m/>
    <m/>
  </r>
  <r>
    <x v="26"/>
    <x v="29"/>
    <x v="31"/>
    <s v="J 1189 BB"/>
    <s v="POUPE ZEWAYA GM"/>
    <n v="180"/>
    <n v="6.5"/>
    <s v="HAY SINAII"/>
    <n v="2"/>
    <n v="2340"/>
    <x v="78"/>
    <s v="Non Paye"/>
    <m/>
    <m/>
    <m/>
    <m/>
    <m/>
    <m/>
    <m/>
    <m/>
    <m/>
    <m/>
  </r>
  <r>
    <x v="26"/>
    <x v="29"/>
    <x v="31"/>
    <s v="F 4488"/>
    <s v="TABLEAU VOITURE A FIL"/>
    <n v="144"/>
    <n v="8"/>
    <s v="HAY SINAII"/>
    <n v="2"/>
    <n v="2304"/>
    <x v="78"/>
    <m/>
    <m/>
    <m/>
    <m/>
    <m/>
    <m/>
    <m/>
    <m/>
    <m/>
    <m/>
    <m/>
  </r>
  <r>
    <x v="26"/>
    <x v="29"/>
    <x v="31"/>
    <s v="J 10105"/>
    <s v="BALON PM"/>
    <n v="480"/>
    <n v="3.75"/>
    <s v="HAY SINAII"/>
    <n v="1"/>
    <n v="1800"/>
    <x v="78"/>
    <m/>
    <m/>
    <m/>
    <m/>
    <m/>
    <m/>
    <m/>
    <m/>
    <m/>
    <m/>
    <m/>
  </r>
  <r>
    <x v="26"/>
    <x v="29"/>
    <x v="31"/>
    <s v="T 040221"/>
    <s v="DELLAHA"/>
    <n v="360"/>
    <n v="3"/>
    <s v="HAY SINAII"/>
    <n v="1"/>
    <n v="1080"/>
    <x v="78"/>
    <m/>
    <m/>
    <m/>
    <m/>
    <m/>
    <m/>
    <m/>
    <m/>
    <m/>
    <m/>
    <m/>
  </r>
  <r>
    <x v="2"/>
    <x v="30"/>
    <x v="32"/>
    <s v="H 2907"/>
    <s v="TABLEAU 4 VOITURES"/>
    <n v="240"/>
    <n v="5"/>
    <s v="Roche NR"/>
    <n v="2"/>
    <n v="2400"/>
    <x v="79"/>
    <s v="Paye"/>
    <s v="ESPECES"/>
    <m/>
    <m/>
    <m/>
    <m/>
    <n v="5500"/>
    <n v="14"/>
    <m/>
    <d v="2017-05-23T00:00:00"/>
    <m/>
  </r>
  <r>
    <x v="2"/>
    <x v="30"/>
    <x v="32"/>
    <s v="J 1189 BB"/>
    <s v="POUPE ZEWAYA GM"/>
    <n v="180"/>
    <n v="6.5"/>
    <s v="Roche NR"/>
    <n v="1"/>
    <n v="1170"/>
    <x v="79"/>
    <m/>
    <m/>
    <m/>
    <m/>
    <m/>
    <m/>
    <m/>
    <m/>
    <m/>
    <m/>
    <m/>
  </r>
  <r>
    <x v="2"/>
    <x v="30"/>
    <x v="32"/>
    <s v="J 4597"/>
    <s v="TRACTEUR MOYEN"/>
    <n v="216"/>
    <n v="4"/>
    <s v="Roche NR"/>
    <n v="1"/>
    <n v="864"/>
    <x v="79"/>
    <m/>
    <m/>
    <m/>
    <m/>
    <m/>
    <m/>
    <m/>
    <m/>
    <m/>
    <m/>
    <m/>
  </r>
  <r>
    <x v="2"/>
    <x v="30"/>
    <x v="32"/>
    <s v="E 0721"/>
    <s v="KHERCHACHA"/>
    <n v="360"/>
    <n v="3"/>
    <s v="Roche NR"/>
    <n v="1"/>
    <n v="1080"/>
    <x v="79"/>
    <m/>
    <m/>
    <m/>
    <m/>
    <m/>
    <m/>
    <m/>
    <m/>
    <m/>
    <m/>
    <m/>
  </r>
  <r>
    <x v="21"/>
    <x v="30"/>
    <x v="32"/>
    <s v="J 1189 BB"/>
    <s v="POUPE ZEWAYA GM"/>
    <n v="180"/>
    <n v="6.5"/>
    <s v="Roche NR"/>
    <n v="3"/>
    <n v="3510"/>
    <x v="80"/>
    <s v="Paye"/>
    <s v="ESPECES"/>
    <m/>
    <m/>
    <m/>
    <m/>
    <n v="3500"/>
    <n v="10"/>
    <m/>
    <d v="2017-04-17T00:00:00"/>
    <m/>
  </r>
  <r>
    <x v="41"/>
    <x v="31"/>
    <x v="32"/>
    <s v="R 3572"/>
    <s v="CARTABLE"/>
    <n v="48"/>
    <n v="12"/>
    <s v="HAY SINAII"/>
    <n v="2"/>
    <n v="1152"/>
    <x v="81"/>
    <s v="Paye"/>
    <s v="ESPECES"/>
    <m/>
    <m/>
    <m/>
    <m/>
    <n v="1750"/>
    <n v="2"/>
    <m/>
    <m/>
    <m/>
  </r>
  <r>
    <x v="41"/>
    <x v="31"/>
    <x v="32"/>
    <s v="R 254113"/>
    <s v="MONTRE PM"/>
    <n v="40"/>
    <n v="15"/>
    <s v="HAY SINAII"/>
    <n v="1"/>
    <n v="600"/>
    <x v="81"/>
    <m/>
    <m/>
    <m/>
    <m/>
    <m/>
    <m/>
    <m/>
    <m/>
    <m/>
    <m/>
    <m/>
  </r>
  <r>
    <x v="13"/>
    <x v="31"/>
    <x v="32"/>
    <s v="A 5257"/>
    <s v="TABLEAU 12 VOITURE"/>
    <n v="192"/>
    <n v="9"/>
    <s v="HAY SINAII"/>
    <n v="2"/>
    <n v="3456"/>
    <x v="82"/>
    <s v="Paye"/>
    <s v="ESPECES"/>
    <m/>
    <m/>
    <m/>
    <m/>
    <n v="20500"/>
    <n v="1676"/>
    <m/>
    <d v="2017-05-24T00:00:00"/>
    <m/>
  </r>
  <r>
    <x v="13"/>
    <x v="31"/>
    <x v="32"/>
    <s v="J 56952"/>
    <s v="PISTOLET ASWAT"/>
    <n v="288"/>
    <n v="5"/>
    <s v="HAY SINAII"/>
    <n v="10"/>
    <n v="14400"/>
    <x v="82"/>
    <m/>
    <m/>
    <m/>
    <m/>
    <m/>
    <m/>
    <m/>
    <m/>
    <m/>
    <m/>
    <m/>
  </r>
  <r>
    <x v="13"/>
    <x v="31"/>
    <x v="32"/>
    <s v="J 4597"/>
    <s v="TRACTEUR MOYEN"/>
    <n v="216"/>
    <n v="4"/>
    <s v="HAY SINAII"/>
    <n v="5"/>
    <n v="4320"/>
    <x v="82"/>
    <m/>
    <m/>
    <m/>
    <m/>
    <m/>
    <m/>
    <m/>
    <m/>
    <m/>
    <m/>
    <m/>
  </r>
  <r>
    <x v="42"/>
    <x v="32"/>
    <x v="33"/>
    <s v="H 2907"/>
    <s v="TABLEAU 4 VOITURES"/>
    <n v="240"/>
    <n v="5"/>
    <s v="Roche NR"/>
    <n v="1"/>
    <n v="1200"/>
    <x v="83"/>
    <s v="Paye"/>
    <s v="ESPECES"/>
    <m/>
    <m/>
    <m/>
    <m/>
    <n v="2370"/>
    <m/>
    <m/>
    <d v="2017-04-10T00:00:00"/>
    <m/>
  </r>
  <r>
    <x v="42"/>
    <x v="32"/>
    <x v="33"/>
    <s v="J 1189 BB"/>
    <s v="POUPE ZEWAYA GM"/>
    <n v="180"/>
    <n v="6.5"/>
    <s v="HAY SINAII"/>
    <n v="1"/>
    <n v="1170"/>
    <x v="83"/>
    <m/>
    <m/>
    <m/>
    <m/>
    <m/>
    <m/>
    <m/>
    <m/>
    <m/>
    <m/>
    <m/>
  </r>
  <r>
    <x v="12"/>
    <x v="32"/>
    <x v="33"/>
    <s v="H 2907"/>
    <s v="TABLEAU 4 VOITURES"/>
    <n v="240"/>
    <n v="5"/>
    <s v="Roche NR"/>
    <n v="1"/>
    <n v="1200"/>
    <x v="84"/>
    <s v="Paye"/>
    <s v="ESPECES"/>
    <m/>
    <m/>
    <m/>
    <m/>
    <n v="1200"/>
    <m/>
    <m/>
    <d v="2017-04-10T00:00:00"/>
    <m/>
  </r>
  <r>
    <x v="34"/>
    <x v="32"/>
    <x v="33"/>
    <s v="J 1189 BB"/>
    <s v="POUPE ZEWAYA GM"/>
    <n v="180"/>
    <n v="6.5"/>
    <s v="Roche NR"/>
    <n v="5"/>
    <n v="5850"/>
    <x v="85"/>
    <s v="Paye"/>
    <s v="ESPECES"/>
    <m/>
    <m/>
    <m/>
    <m/>
    <n v="5850"/>
    <n v="50"/>
    <m/>
    <d v="2017-04-17T00:00:00"/>
    <m/>
  </r>
  <r>
    <x v="28"/>
    <x v="33"/>
    <x v="33"/>
    <s v="J 1189 BB"/>
    <s v="POUPE ZEWAYA GM"/>
    <n v="180"/>
    <n v="6.5"/>
    <s v="HAY SINAII"/>
    <n v="5"/>
    <n v="5850"/>
    <x v="86"/>
    <s v="Non Paye"/>
    <m/>
    <m/>
    <m/>
    <m/>
    <m/>
    <m/>
    <m/>
    <m/>
    <m/>
    <m/>
  </r>
  <r>
    <x v="28"/>
    <x v="33"/>
    <x v="33"/>
    <s v="J 93019"/>
    <s v="TABLEAU MASK BLEU"/>
    <n v="192"/>
    <n v="6.5"/>
    <s v="HAY SINAII"/>
    <n v="1"/>
    <n v="1248"/>
    <x v="86"/>
    <m/>
    <m/>
    <m/>
    <m/>
    <m/>
    <m/>
    <m/>
    <m/>
    <m/>
    <m/>
    <m/>
  </r>
  <r>
    <x v="28"/>
    <x v="33"/>
    <x v="33"/>
    <s v="A 8305"/>
    <s v="KITCHEN PM"/>
    <n v="240"/>
    <n v="5.5"/>
    <s v="HAY SINAII"/>
    <n v="1"/>
    <n v="1320"/>
    <x v="86"/>
    <m/>
    <m/>
    <m/>
    <m/>
    <m/>
    <m/>
    <m/>
    <m/>
    <m/>
    <m/>
    <m/>
  </r>
  <r>
    <x v="28"/>
    <x v="33"/>
    <x v="33"/>
    <s v="A 5257"/>
    <s v="TABLEAU 12 VOITURE"/>
    <n v="192"/>
    <n v="9"/>
    <s v="Roche NR"/>
    <n v="1"/>
    <n v="1728"/>
    <x v="86"/>
    <m/>
    <m/>
    <m/>
    <m/>
    <m/>
    <m/>
    <m/>
    <m/>
    <m/>
    <m/>
    <m/>
  </r>
  <r>
    <x v="28"/>
    <x v="33"/>
    <x v="33"/>
    <s v="J 40627"/>
    <s v="TRACTEUR ++"/>
    <n v="216"/>
    <n v="5.5"/>
    <s v="HAY SINAII"/>
    <n v="1"/>
    <n v="1188"/>
    <x v="86"/>
    <m/>
    <m/>
    <m/>
    <m/>
    <m/>
    <m/>
    <m/>
    <m/>
    <m/>
    <m/>
    <m/>
  </r>
  <r>
    <x v="28"/>
    <x v="33"/>
    <x v="33"/>
    <s v="J 92332"/>
    <s v="CUISINE MYN"/>
    <n v="192"/>
    <n v="6"/>
    <s v="HAY SINAII"/>
    <n v="1"/>
    <n v="1152"/>
    <x v="86"/>
    <m/>
    <m/>
    <m/>
    <m/>
    <m/>
    <m/>
    <m/>
    <m/>
    <m/>
    <m/>
    <m/>
  </r>
  <r>
    <x v="43"/>
    <x v="34"/>
    <x v="34"/>
    <s v="J 93019"/>
    <s v="TABLEAU MASK BLEU"/>
    <n v="192"/>
    <n v="6.25"/>
    <s v="HAY SINAII"/>
    <n v="2"/>
    <n v="2400"/>
    <x v="87"/>
    <s v="Paye"/>
    <s v="CHEQUE"/>
    <s v="CA"/>
    <n v="834222"/>
    <s v="NASSER ABDERRAHIM"/>
    <m/>
    <n v="7000"/>
    <n v="160"/>
    <m/>
    <m/>
    <m/>
  </r>
  <r>
    <x v="43"/>
    <x v="34"/>
    <x v="34"/>
    <s v="J 76321"/>
    <s v="CUISINE MYN"/>
    <n v="180"/>
    <n v="6"/>
    <s v="HAY SINAII"/>
    <n v="1"/>
    <n v="1080"/>
    <x v="87"/>
    <m/>
    <s v="ESPECES"/>
    <m/>
    <m/>
    <m/>
    <m/>
    <n v="200"/>
    <m/>
    <m/>
    <m/>
    <m/>
  </r>
  <r>
    <x v="43"/>
    <x v="34"/>
    <x v="34"/>
    <s v="J 92332"/>
    <s v="CUISINE MYN"/>
    <n v="192"/>
    <n v="6"/>
    <s v="HAY SINAII"/>
    <n v="1"/>
    <n v="1152"/>
    <x v="87"/>
    <m/>
    <m/>
    <m/>
    <m/>
    <m/>
    <m/>
    <m/>
    <m/>
    <m/>
    <m/>
    <m/>
  </r>
  <r>
    <x v="43"/>
    <x v="34"/>
    <x v="34"/>
    <s v="A 8065"/>
    <s v="CUISINE PM"/>
    <n v="240"/>
    <n v="5.25"/>
    <s v="HAY SINAII"/>
    <n v="1"/>
    <n v="1260"/>
    <x v="87"/>
    <m/>
    <m/>
    <m/>
    <m/>
    <m/>
    <m/>
    <m/>
    <m/>
    <m/>
    <m/>
    <m/>
  </r>
  <r>
    <x v="43"/>
    <x v="34"/>
    <x v="34"/>
    <s v="J 1189 BB"/>
    <s v="POUPE ZEWAYA GM"/>
    <n v="180"/>
    <n v="6.5"/>
    <s v="HAY SINAII"/>
    <n v="4"/>
    <n v="4680"/>
    <x v="87"/>
    <m/>
    <m/>
    <m/>
    <m/>
    <m/>
    <m/>
    <m/>
    <m/>
    <m/>
    <m/>
    <m/>
  </r>
  <r>
    <x v="43"/>
    <x v="34"/>
    <x v="34"/>
    <s v="J 40627"/>
    <s v="TRACTEUR ++"/>
    <n v="216"/>
    <n v="5.25"/>
    <s v="HAY SINAII"/>
    <n v="2"/>
    <n v="2268"/>
    <x v="87"/>
    <m/>
    <m/>
    <m/>
    <m/>
    <m/>
    <m/>
    <m/>
    <m/>
    <m/>
    <m/>
    <m/>
  </r>
  <r>
    <x v="43"/>
    <x v="34"/>
    <x v="34"/>
    <s v="E 0721"/>
    <s v="KHERCHACHA"/>
    <n v="360"/>
    <n v="3"/>
    <s v="HAY SINAII"/>
    <n v="1"/>
    <n v="1080"/>
    <x v="87"/>
    <m/>
    <m/>
    <m/>
    <m/>
    <m/>
    <m/>
    <m/>
    <m/>
    <m/>
    <m/>
    <m/>
  </r>
  <r>
    <x v="43"/>
    <x v="34"/>
    <x v="34"/>
    <s v="J 56952"/>
    <s v="PISTOLET ASWAT"/>
    <n v="288"/>
    <n v="5"/>
    <s v="HAY SINAII"/>
    <n v="1"/>
    <n v="1440"/>
    <x v="87"/>
    <m/>
    <m/>
    <m/>
    <m/>
    <m/>
    <m/>
    <m/>
    <m/>
    <m/>
    <m/>
    <m/>
  </r>
  <r>
    <x v="39"/>
    <x v="35"/>
    <x v="34"/>
    <s v="J 1189 BB"/>
    <s v="POUPE ZEWAYA GM"/>
    <n v="180"/>
    <n v="6.5"/>
    <s v="Roche NR"/>
    <n v="2"/>
    <n v="2340"/>
    <x v="88"/>
    <s v="Paye"/>
    <s v="ESPECES"/>
    <m/>
    <m/>
    <m/>
    <m/>
    <n v="2340"/>
    <m/>
    <m/>
    <d v="2017-05-04T00:00:00"/>
    <m/>
  </r>
  <r>
    <x v="29"/>
    <x v="36"/>
    <x v="35"/>
    <s v="J 41865"/>
    <s v="PSP TELEJEUX"/>
    <n v="576"/>
    <n v="2.5"/>
    <s v="HAY SINAII"/>
    <n v="1"/>
    <n v="1440"/>
    <x v="89"/>
    <s v="Non Paye"/>
    <m/>
    <m/>
    <m/>
    <m/>
    <m/>
    <m/>
    <m/>
    <m/>
    <m/>
    <m/>
  </r>
  <r>
    <x v="29"/>
    <x v="36"/>
    <x v="35"/>
    <s v="J 1189 BB"/>
    <s v="POUPE ZEWAYA GM"/>
    <n v="180"/>
    <n v="6.5"/>
    <s v="HAY SINAII"/>
    <n v="5"/>
    <n v="5850"/>
    <x v="89"/>
    <m/>
    <m/>
    <m/>
    <m/>
    <m/>
    <m/>
    <m/>
    <m/>
    <m/>
    <m/>
    <m/>
  </r>
  <r>
    <x v="29"/>
    <x v="36"/>
    <x v="35"/>
    <s v="H 2907"/>
    <s v="TABLEAU 4 VOITURES"/>
    <n v="240"/>
    <n v="5"/>
    <s v="HAY SINAII"/>
    <n v="4"/>
    <n v="4800"/>
    <x v="89"/>
    <m/>
    <m/>
    <m/>
    <m/>
    <m/>
    <m/>
    <m/>
    <m/>
    <m/>
    <m/>
    <m/>
  </r>
  <r>
    <x v="29"/>
    <x v="36"/>
    <x v="35"/>
    <s v="F 4488"/>
    <s v="TABLEAU VOITURE A FIL"/>
    <n v="144"/>
    <n v="8"/>
    <s v="HAY SINAII"/>
    <n v="3"/>
    <n v="3456"/>
    <x v="89"/>
    <m/>
    <m/>
    <m/>
    <m/>
    <m/>
    <m/>
    <m/>
    <m/>
    <m/>
    <m/>
    <m/>
  </r>
  <r>
    <x v="29"/>
    <x v="36"/>
    <x v="35"/>
    <s v="J 93019"/>
    <s v="TABLEAU MASK BLEU"/>
    <n v="192"/>
    <n v="6.5"/>
    <s v="HAY SINAII"/>
    <n v="1"/>
    <n v="1248"/>
    <x v="89"/>
    <m/>
    <m/>
    <m/>
    <m/>
    <m/>
    <m/>
    <m/>
    <m/>
    <m/>
    <m/>
    <m/>
  </r>
  <r>
    <x v="29"/>
    <x v="36"/>
    <x v="35"/>
    <s v="E 0721"/>
    <s v="KHERCHACHA"/>
    <n v="360"/>
    <n v="3"/>
    <s v="HAY SINAII"/>
    <n v="2"/>
    <n v="2160"/>
    <x v="89"/>
    <m/>
    <m/>
    <m/>
    <m/>
    <m/>
    <m/>
    <m/>
    <m/>
    <m/>
    <m/>
    <m/>
  </r>
  <r>
    <x v="29"/>
    <x v="36"/>
    <x v="35"/>
    <s v="J 4597"/>
    <s v="TRACTEUR MOYEN"/>
    <n v="216"/>
    <n v="4"/>
    <s v="HAY SINAII"/>
    <n v="1"/>
    <n v="864"/>
    <x v="89"/>
    <m/>
    <m/>
    <m/>
    <m/>
    <m/>
    <m/>
    <m/>
    <m/>
    <m/>
    <m/>
    <m/>
  </r>
  <r>
    <x v="29"/>
    <x v="36"/>
    <x v="35"/>
    <s v="J 56952"/>
    <s v="PISTOLET ASWAT"/>
    <n v="288"/>
    <n v="5"/>
    <s v="Roche NR"/>
    <n v="3"/>
    <n v="4320"/>
    <x v="89"/>
    <m/>
    <m/>
    <m/>
    <m/>
    <m/>
    <m/>
    <m/>
    <m/>
    <m/>
    <m/>
    <m/>
  </r>
  <r>
    <x v="29"/>
    <x v="36"/>
    <x v="35"/>
    <s v="DIVERS"/>
    <s v="4*4 TELE C"/>
    <n v="63"/>
    <n v="5"/>
    <s v="MAGASIN"/>
    <n v="1"/>
    <n v="315"/>
    <x v="89"/>
    <m/>
    <m/>
    <m/>
    <m/>
    <m/>
    <m/>
    <m/>
    <m/>
    <m/>
    <m/>
    <m/>
  </r>
  <r>
    <x v="29"/>
    <x v="36"/>
    <x v="35"/>
    <s v="DIVERS"/>
    <s v="BEN 10 TELE C"/>
    <n v="14"/>
    <n v="9"/>
    <s v="MAGASIN"/>
    <n v="1"/>
    <n v="126"/>
    <x v="89"/>
    <m/>
    <m/>
    <m/>
    <m/>
    <m/>
    <m/>
    <m/>
    <m/>
    <m/>
    <m/>
    <m/>
  </r>
  <r>
    <x v="29"/>
    <x v="36"/>
    <x v="35"/>
    <s v="DIVERS"/>
    <s v="MONTRE BEN 10"/>
    <n v="68"/>
    <n v="3.5"/>
    <s v="MAGASIN"/>
    <n v="1"/>
    <n v="238"/>
    <x v="89"/>
    <m/>
    <m/>
    <m/>
    <m/>
    <m/>
    <m/>
    <m/>
    <m/>
    <m/>
    <m/>
    <m/>
  </r>
  <r>
    <x v="29"/>
    <x v="36"/>
    <x v="35"/>
    <s v="DIVERS"/>
    <s v="POUPE"/>
    <n v="25"/>
    <n v="6.5"/>
    <s v="MAGASIN"/>
    <n v="1"/>
    <n v="162.5"/>
    <x v="89"/>
    <m/>
    <m/>
    <m/>
    <m/>
    <m/>
    <m/>
    <m/>
    <m/>
    <m/>
    <m/>
    <m/>
  </r>
  <r>
    <x v="14"/>
    <x v="37"/>
    <x v="35"/>
    <s v="J 1189 BB"/>
    <s v="POUPE ZEWAYA GM"/>
    <n v="180"/>
    <n v="6.5"/>
    <s v="HAY SINAII"/>
    <n v="2"/>
    <n v="2340"/>
    <x v="90"/>
    <s v="Non Paye"/>
    <m/>
    <m/>
    <m/>
    <m/>
    <m/>
    <m/>
    <m/>
    <m/>
    <m/>
    <m/>
  </r>
  <r>
    <x v="14"/>
    <x v="37"/>
    <x v="35"/>
    <s v="J 93019"/>
    <s v="TABLEAU MASK BLEU"/>
    <n v="192"/>
    <n v="6.5"/>
    <s v="HAY SINAII"/>
    <n v="1"/>
    <n v="1248"/>
    <x v="90"/>
    <m/>
    <m/>
    <m/>
    <m/>
    <m/>
    <m/>
    <m/>
    <m/>
    <m/>
    <m/>
    <m/>
  </r>
  <r>
    <x v="43"/>
    <x v="37"/>
    <x v="36"/>
    <s v="J 76321"/>
    <s v="CUISINE MYN"/>
    <n v="180"/>
    <n v="6"/>
    <s v="HAY SINAII"/>
    <n v="2"/>
    <n v="2160"/>
    <x v="91"/>
    <s v="Non Paye"/>
    <m/>
    <m/>
    <m/>
    <m/>
    <m/>
    <m/>
    <m/>
    <m/>
    <m/>
    <m/>
  </r>
  <r>
    <x v="43"/>
    <x v="37"/>
    <x v="36"/>
    <s v="J 92332"/>
    <s v="CUISINE MYN"/>
    <n v="192"/>
    <n v="6"/>
    <s v="HAY SINAII"/>
    <n v="2"/>
    <n v="2304"/>
    <x v="91"/>
    <m/>
    <m/>
    <m/>
    <m/>
    <m/>
    <m/>
    <m/>
    <m/>
    <m/>
    <m/>
    <m/>
  </r>
  <r>
    <x v="43"/>
    <x v="37"/>
    <x v="36"/>
    <s v="A 8065"/>
    <s v="CUISINE PM"/>
    <n v="240"/>
    <n v="5.5"/>
    <s v="HAY SINAII"/>
    <n v="2"/>
    <n v="2640"/>
    <x v="91"/>
    <m/>
    <m/>
    <m/>
    <m/>
    <m/>
    <m/>
    <m/>
    <m/>
    <m/>
    <m/>
    <m/>
  </r>
  <r>
    <x v="8"/>
    <x v="37"/>
    <x v="36"/>
    <s v="J 1189 BB"/>
    <s v="POUPE ZEWAYA GM"/>
    <n v="180"/>
    <n v="6.5"/>
    <s v="HAY SINAII"/>
    <n v="5"/>
    <n v="5850"/>
    <x v="92"/>
    <s v="Non Paye"/>
    <m/>
    <m/>
    <m/>
    <m/>
    <m/>
    <m/>
    <m/>
    <m/>
    <m/>
    <m/>
  </r>
  <r>
    <x v="34"/>
    <x v="37"/>
    <x v="36"/>
    <s v="J 1189 BB"/>
    <s v="POUPE ZEWAYA GM"/>
    <n v="180"/>
    <n v="6.5"/>
    <s v="HAY SINAII"/>
    <n v="5"/>
    <n v="5850"/>
    <x v="93"/>
    <s v="Non Paye"/>
    <m/>
    <m/>
    <m/>
    <m/>
    <m/>
    <m/>
    <m/>
    <m/>
    <m/>
    <m/>
  </r>
  <r>
    <x v="21"/>
    <x v="37"/>
    <x v="36"/>
    <s v="J 1189 BB"/>
    <s v="POUPE ZEWAYA GM"/>
    <n v="180"/>
    <n v="6.5"/>
    <s v="HAY SINAII"/>
    <n v="10"/>
    <n v="11700"/>
    <x v="94"/>
    <s v="Non Paye"/>
    <m/>
    <m/>
    <m/>
    <m/>
    <m/>
    <m/>
    <m/>
    <m/>
    <m/>
    <m/>
  </r>
  <r>
    <x v="34"/>
    <x v="37"/>
    <x v="36"/>
    <s v="J 1189 BB"/>
    <s v="POUPE ZEWAYA GM"/>
    <n v="180"/>
    <n v="6.5"/>
    <s v="Roche NR"/>
    <n v="3"/>
    <n v="3510"/>
    <x v="95"/>
    <s v="AVANCE"/>
    <s v="ESPECES"/>
    <m/>
    <m/>
    <m/>
    <m/>
    <n v="2000"/>
    <m/>
    <m/>
    <d v="2017-05-13T00:00:00"/>
    <m/>
  </r>
  <r>
    <x v="21"/>
    <x v="37"/>
    <x v="36"/>
    <s v="J 1189 BB"/>
    <s v="POUPE ZEWAYA GM"/>
    <n v="180"/>
    <n v="6.5"/>
    <s v="HAY SINAII"/>
    <n v="2"/>
    <n v="2340"/>
    <x v="96"/>
    <s v="Paye"/>
    <s v="ESPECES"/>
    <m/>
    <m/>
    <m/>
    <m/>
    <n v="3500"/>
    <m/>
    <m/>
    <d v="2017-05-13T00:00:00"/>
    <m/>
  </r>
  <r>
    <x v="21"/>
    <x v="37"/>
    <x v="36"/>
    <s v="J 1189 BB"/>
    <s v="POUPE ZEWAYA GM"/>
    <n v="180"/>
    <n v="6.5"/>
    <s v="Roche NR"/>
    <n v="1"/>
    <n v="1170"/>
    <x v="96"/>
    <m/>
    <m/>
    <m/>
    <m/>
    <m/>
    <m/>
    <m/>
    <m/>
    <m/>
    <m/>
    <m/>
  </r>
  <r>
    <x v="44"/>
    <x v="38"/>
    <x v="37"/>
    <s v="R 12161"/>
    <s v="TERMOSSE"/>
    <n v="24"/>
    <n v="15"/>
    <s v="HAY SINAII"/>
    <n v="1"/>
    <n v="360"/>
    <x v="97"/>
    <s v="Paye"/>
    <s v="ESPECES"/>
    <m/>
    <m/>
    <m/>
    <m/>
    <n v="1426"/>
    <n v="72.5"/>
    <m/>
    <m/>
    <m/>
  </r>
  <r>
    <x v="44"/>
    <x v="38"/>
    <x v="37"/>
    <s v="R 95060"/>
    <s v="CARRAFE + VERRE"/>
    <n v="48"/>
    <n v="12"/>
    <s v="HAY SINAII"/>
    <n v="1"/>
    <n v="576"/>
    <x v="97"/>
    <m/>
    <m/>
    <m/>
    <m/>
    <m/>
    <m/>
    <m/>
    <m/>
    <m/>
    <m/>
    <m/>
  </r>
  <r>
    <x v="44"/>
    <x v="38"/>
    <x v="37"/>
    <s v="DIVERS"/>
    <s v="DIVERS"/>
    <n v="250"/>
    <n v="2.25"/>
    <s v="MAGASIN"/>
    <n v="1"/>
    <n v="562.5"/>
    <x v="97"/>
    <m/>
    <m/>
    <m/>
    <m/>
    <m/>
    <m/>
    <m/>
    <m/>
    <m/>
    <m/>
    <m/>
  </r>
  <r>
    <x v="1"/>
    <x v="38"/>
    <x v="37"/>
    <s v="J 4597"/>
    <s v="TRACTEUR MOYEN"/>
    <n v="216"/>
    <n v="3.75"/>
    <s v="HAY SINAII"/>
    <n v="1"/>
    <n v="810"/>
    <x v="98"/>
    <s v="Paye"/>
    <s v="ESPECES"/>
    <m/>
    <m/>
    <m/>
    <m/>
    <n v="5350"/>
    <n v="48"/>
    <m/>
    <m/>
    <m/>
  </r>
  <r>
    <x v="1"/>
    <x v="38"/>
    <x v="37"/>
    <s v="J 40627"/>
    <s v="TRACTEUR ++"/>
    <n v="216"/>
    <n v="5.5"/>
    <s v="HAY SINAII"/>
    <n v="1"/>
    <n v="1188"/>
    <x v="98"/>
    <m/>
    <m/>
    <m/>
    <m/>
    <m/>
    <m/>
    <m/>
    <m/>
    <m/>
    <m/>
    <m/>
  </r>
  <r>
    <x v="1"/>
    <x v="38"/>
    <x v="37"/>
    <s v="E 0721"/>
    <s v="KHERCHACHA"/>
    <n v="360"/>
    <n v="3"/>
    <s v="HAY SINAII"/>
    <n v="1"/>
    <n v="1080"/>
    <x v="98"/>
    <m/>
    <m/>
    <m/>
    <m/>
    <m/>
    <m/>
    <m/>
    <m/>
    <m/>
    <m/>
    <m/>
  </r>
  <r>
    <x v="1"/>
    <x v="38"/>
    <x v="37"/>
    <s v="DIVERS"/>
    <s v="POUPE"/>
    <n v="212"/>
    <n v="5"/>
    <s v="MAGASIN"/>
    <n v="1"/>
    <n v="1060"/>
    <x v="98"/>
    <m/>
    <m/>
    <m/>
    <m/>
    <m/>
    <m/>
    <m/>
    <m/>
    <m/>
    <m/>
    <m/>
  </r>
  <r>
    <x v="1"/>
    <x v="38"/>
    <x v="37"/>
    <s v="J 96083"/>
    <s v="PISTOLET A EAU MOYEN"/>
    <n v="360"/>
    <n v="3.5"/>
    <s v="HAY SINAII"/>
    <n v="1"/>
    <n v="1260"/>
    <x v="98"/>
    <m/>
    <m/>
    <m/>
    <m/>
    <m/>
    <m/>
    <m/>
    <m/>
    <m/>
    <m/>
    <m/>
  </r>
  <r>
    <x v="29"/>
    <x v="38"/>
    <x v="37"/>
    <s v="F 4488"/>
    <s v="TABLEAU VOITURE A FIL"/>
    <n v="144"/>
    <n v="8"/>
    <s v="HAY SINAII"/>
    <n v="2"/>
    <n v="2304"/>
    <x v="99"/>
    <s v="Non Paye"/>
    <m/>
    <m/>
    <m/>
    <m/>
    <m/>
    <m/>
    <m/>
    <m/>
    <m/>
    <m/>
  </r>
  <r>
    <x v="29"/>
    <x v="38"/>
    <x v="37"/>
    <s v="J 93019"/>
    <s v="TABLEAU MASK BLEU"/>
    <n v="192"/>
    <n v="6.5"/>
    <s v="HAY SINAII"/>
    <n v="3"/>
    <n v="3744"/>
    <x v="99"/>
    <m/>
    <m/>
    <m/>
    <m/>
    <m/>
    <m/>
    <m/>
    <m/>
    <m/>
    <m/>
    <m/>
  </r>
  <r>
    <x v="24"/>
    <x v="38"/>
    <x v="37"/>
    <s v="H 2907"/>
    <s v="TABLEAU 4 VOITURES"/>
    <n v="240"/>
    <n v="5"/>
    <s v="HAY SINAII"/>
    <n v="2"/>
    <n v="2400"/>
    <x v="100"/>
    <s v="Non Paye"/>
    <m/>
    <m/>
    <m/>
    <m/>
    <m/>
    <m/>
    <m/>
    <m/>
    <m/>
    <m/>
  </r>
  <r>
    <x v="3"/>
    <x v="39"/>
    <x v="37"/>
    <s v="J 4597"/>
    <s v="TRACTEUR"/>
    <n v="216"/>
    <n v="1"/>
    <s v="HAY SINAII"/>
    <n v="1"/>
    <n v="864"/>
    <x v="101"/>
    <s v="Paye"/>
    <s v="ESPECES"/>
    <m/>
    <m/>
    <m/>
    <m/>
    <n v="2300"/>
    <n v="4"/>
    <m/>
    <d v="2017-05-09T00:00:00"/>
    <m/>
  </r>
  <r>
    <x v="3"/>
    <x v="39"/>
    <x v="37"/>
    <s v="J 56952"/>
    <s v="PISTOLET ASWAT"/>
    <n v="288"/>
    <n v="5"/>
    <s v="Roche NR"/>
    <n v="1"/>
    <n v="1440"/>
    <x v="101"/>
    <m/>
    <m/>
    <m/>
    <m/>
    <m/>
    <m/>
    <m/>
    <m/>
    <m/>
    <m/>
    <m/>
  </r>
  <r>
    <x v="45"/>
    <x v="40"/>
    <x v="38"/>
    <s v="T 040221"/>
    <s v="DELLAHA"/>
    <n v="360"/>
    <n v="2.5"/>
    <s v="HAY SINAII"/>
    <n v="2"/>
    <n v="1800"/>
    <x v="102"/>
    <s v="Paye"/>
    <s v="ESPECES"/>
    <m/>
    <m/>
    <m/>
    <m/>
    <n v="4900"/>
    <n v="20"/>
    <m/>
    <d v="2017-05-02T00:00:00"/>
    <m/>
  </r>
  <r>
    <x v="45"/>
    <x v="40"/>
    <x v="38"/>
    <s v="J 10105"/>
    <s v="BALON PM"/>
    <n v="480"/>
    <n v="3.25"/>
    <s v="Roche NR"/>
    <n v="2"/>
    <n v="3120"/>
    <x v="102"/>
    <m/>
    <m/>
    <m/>
    <m/>
    <m/>
    <m/>
    <m/>
    <m/>
    <m/>
    <m/>
    <m/>
  </r>
  <r>
    <x v="35"/>
    <x v="40"/>
    <x v="38"/>
    <s v="T 040221"/>
    <s v="DELLAHA"/>
    <n v="360"/>
    <n v="2.5"/>
    <s v="HAY SINAII"/>
    <n v="2"/>
    <n v="1800"/>
    <x v="103"/>
    <s v="Paye"/>
    <s v="ESPECES"/>
    <m/>
    <m/>
    <m/>
    <m/>
    <n v="3300"/>
    <n v="60"/>
    <m/>
    <d v="2017-05-02T00:00:00"/>
    <m/>
  </r>
  <r>
    <x v="35"/>
    <x v="40"/>
    <x v="38"/>
    <s v="J 10105"/>
    <s v="BALON PM"/>
    <n v="480"/>
    <n v="3.25"/>
    <s v="HAY SINAII"/>
    <n v="1"/>
    <n v="1560"/>
    <x v="103"/>
    <m/>
    <m/>
    <m/>
    <m/>
    <m/>
    <m/>
    <m/>
    <m/>
    <m/>
    <m/>
    <m/>
  </r>
  <r>
    <x v="42"/>
    <x v="40"/>
    <x v="38"/>
    <s v="J 96083"/>
    <s v="PISTOLET A EAU MOYEN"/>
    <n v="360"/>
    <n v="3.5"/>
    <s v="HAY SINAII"/>
    <n v="1"/>
    <n v="1260"/>
    <x v="104"/>
    <s v="Paye"/>
    <s v="ESPECES"/>
    <m/>
    <m/>
    <m/>
    <m/>
    <n v="1260"/>
    <m/>
    <m/>
    <d v="2017-05-02T00:00:00"/>
    <m/>
  </r>
  <r>
    <x v="4"/>
    <x v="41"/>
    <x v="39"/>
    <s v="J 98862/360"/>
    <s v="SEAU DE PLAAGE"/>
    <n v="360"/>
    <n v="8.5"/>
    <s v="HAY SINAII"/>
    <n v="3"/>
    <n v="9180"/>
    <x v="105"/>
    <s v="Non Paye"/>
    <m/>
    <m/>
    <m/>
    <m/>
    <m/>
    <m/>
    <m/>
    <m/>
    <m/>
    <m/>
  </r>
  <r>
    <x v="45"/>
    <x v="41"/>
    <x v="39"/>
    <s v="T 040221"/>
    <s v="DELLAHA"/>
    <n v="360"/>
    <n v="2.5"/>
    <s v="Roche NR"/>
    <n v="2"/>
    <n v="1800"/>
    <x v="106"/>
    <s v="Non Paye"/>
    <m/>
    <m/>
    <m/>
    <m/>
    <m/>
    <m/>
    <m/>
    <m/>
    <m/>
    <m/>
  </r>
  <r>
    <x v="35"/>
    <x v="41"/>
    <x v="39"/>
    <s v="T 040221"/>
    <s v="DELLAHA"/>
    <n v="360"/>
    <n v="2.5"/>
    <s v="HAY SINAII"/>
    <n v="14.5"/>
    <n v="13050"/>
    <x v="107"/>
    <s v="Non Paye"/>
    <m/>
    <m/>
    <m/>
    <m/>
    <m/>
    <m/>
    <m/>
    <m/>
    <m/>
    <m/>
  </r>
  <r>
    <x v="35"/>
    <x v="41"/>
    <x v="39"/>
    <s v="J 10105"/>
    <s v="BALLON BARSA"/>
    <n v="218"/>
    <n v="3.25"/>
    <s v="MAGASIN"/>
    <n v="1"/>
    <n v="708.5"/>
    <x v="107"/>
    <m/>
    <m/>
    <m/>
    <m/>
    <m/>
    <m/>
    <m/>
    <m/>
    <m/>
    <m/>
    <m/>
  </r>
  <r>
    <x v="8"/>
    <x v="41"/>
    <x v="39"/>
    <s v="J 98862/360"/>
    <s v="SEAU DE PLAAGE"/>
    <n v="360"/>
    <n v="8.5"/>
    <s v="HAY SINAII"/>
    <n v="2"/>
    <n v="6120"/>
    <x v="108"/>
    <s v="Non Paye"/>
    <m/>
    <m/>
    <m/>
    <m/>
    <m/>
    <m/>
    <m/>
    <m/>
    <m/>
    <m/>
  </r>
  <r>
    <x v="33"/>
    <x v="42"/>
    <x v="40"/>
    <s v="J 98862/360"/>
    <s v="SEAU DE PLAAGE"/>
    <n v="360"/>
    <n v="8.5"/>
    <s v="HAY SINAII"/>
    <n v="5"/>
    <n v="15300"/>
    <x v="109"/>
    <s v="Non Paye"/>
    <m/>
    <m/>
    <m/>
    <m/>
    <m/>
    <m/>
    <m/>
    <m/>
    <m/>
    <m/>
  </r>
  <r>
    <x v="46"/>
    <x v="43"/>
    <x v="40"/>
    <s v="J 96083"/>
    <s v="PISTOLET A EAU MOYEN"/>
    <n v="360"/>
    <n v="3.5"/>
    <s v="HAY SINAII"/>
    <n v="1"/>
    <n v="1260"/>
    <x v="110"/>
    <s v="Paye"/>
    <s v="ESPECES"/>
    <m/>
    <m/>
    <m/>
    <m/>
    <n v="1260"/>
    <m/>
    <m/>
    <m/>
    <m/>
  </r>
  <r>
    <x v="2"/>
    <x v="44"/>
    <x v="40"/>
    <s v="J 56952"/>
    <s v="PISTOLET ASWAT"/>
    <n v="288"/>
    <n v="5"/>
    <s v="Roche NR"/>
    <n v="1"/>
    <n v="1440"/>
    <x v="111"/>
    <s v="Non Paye"/>
    <m/>
    <m/>
    <m/>
    <m/>
    <m/>
    <m/>
    <m/>
    <m/>
    <m/>
    <m/>
  </r>
  <r>
    <x v="18"/>
    <x v="44"/>
    <x v="40"/>
    <s v="H 2907"/>
    <s v="TABLEAU 4 VOITURES"/>
    <n v="240"/>
    <n v="5"/>
    <s v="Roche NR"/>
    <n v="2"/>
    <n v="2400"/>
    <x v="112"/>
    <s v="Non Paye"/>
    <m/>
    <m/>
    <m/>
    <m/>
    <m/>
    <m/>
    <m/>
    <m/>
    <m/>
    <m/>
  </r>
  <r>
    <x v="22"/>
    <x v="45"/>
    <x v="40"/>
    <s v="J 98862/360"/>
    <s v="SEAU DE PLAAGE"/>
    <n v="360"/>
    <n v="8.5"/>
    <s v="D HAMM"/>
    <n v="1"/>
    <n v="3060"/>
    <x v="113"/>
    <s v="Non Paye"/>
    <m/>
    <m/>
    <m/>
    <m/>
    <m/>
    <m/>
    <n v="153"/>
    <m/>
    <m/>
    <m/>
  </r>
  <r>
    <x v="27"/>
    <x v="45"/>
    <x v="41"/>
    <s v="J 616BB"/>
    <s v="POUPE GM ZEWAYA"/>
    <n v="240"/>
    <n v="6"/>
    <s v="Roche NR"/>
    <n v="1"/>
    <n v="1440"/>
    <x v="114"/>
    <s v="Non Paye"/>
    <m/>
    <m/>
    <m/>
    <m/>
    <m/>
    <m/>
    <m/>
    <m/>
    <m/>
    <m/>
  </r>
  <r>
    <x v="27"/>
    <x v="45"/>
    <x v="41"/>
    <s v="J 93019"/>
    <s v="TABLEAU MASK BLEU"/>
    <n v="192"/>
    <n v="6.5"/>
    <s v="HAY SINAII"/>
    <n v="2"/>
    <n v="2496"/>
    <x v="114"/>
    <m/>
    <m/>
    <m/>
    <m/>
    <m/>
    <m/>
    <m/>
    <m/>
    <m/>
    <m/>
    <m/>
  </r>
  <r>
    <x v="27"/>
    <x v="45"/>
    <x v="41"/>
    <s v="F 4488"/>
    <s v="TABLEAU VOITURE A FIL"/>
    <n v="144"/>
    <n v="8"/>
    <s v="HAY SINAII"/>
    <n v="1"/>
    <n v="1152"/>
    <x v="114"/>
    <m/>
    <m/>
    <m/>
    <m/>
    <m/>
    <m/>
    <m/>
    <m/>
    <m/>
    <m/>
    <m/>
  </r>
  <r>
    <x v="27"/>
    <x v="45"/>
    <x v="41"/>
    <s v="J 98862/360"/>
    <s v="SEAU DE PLAAGE"/>
    <n v="360"/>
    <n v="8.5"/>
    <s v="HAY SINAII"/>
    <n v="1"/>
    <n v="3060"/>
    <x v="114"/>
    <m/>
    <m/>
    <m/>
    <m/>
    <m/>
    <m/>
    <m/>
    <m/>
    <m/>
    <m/>
    <m/>
  </r>
  <r>
    <x v="27"/>
    <x v="45"/>
    <x v="41"/>
    <s v="J 40627"/>
    <s v="TRACTEUR ++"/>
    <n v="216"/>
    <n v="5.5"/>
    <s v="HAY SINAII"/>
    <n v="2"/>
    <n v="2376"/>
    <x v="114"/>
    <m/>
    <m/>
    <m/>
    <m/>
    <m/>
    <m/>
    <m/>
    <m/>
    <m/>
    <m/>
    <m/>
  </r>
  <r>
    <x v="27"/>
    <x v="45"/>
    <x v="41"/>
    <s v="J 76321"/>
    <s v="CUISINE MYN"/>
    <n v="180"/>
    <n v="6"/>
    <s v="HAY SINAII"/>
    <n v="1"/>
    <n v="1080"/>
    <x v="114"/>
    <m/>
    <m/>
    <m/>
    <m/>
    <m/>
    <m/>
    <m/>
    <m/>
    <m/>
    <m/>
    <m/>
  </r>
  <r>
    <x v="27"/>
    <x v="45"/>
    <x v="41"/>
    <s v="J 92332"/>
    <s v="CUISINE MYN"/>
    <n v="192"/>
    <n v="6"/>
    <s v="HAY SINAII"/>
    <n v="1"/>
    <n v="1152"/>
    <x v="114"/>
    <m/>
    <m/>
    <m/>
    <m/>
    <m/>
    <m/>
    <m/>
    <m/>
    <m/>
    <m/>
    <m/>
  </r>
  <r>
    <x v="34"/>
    <x v="46"/>
    <x v="41"/>
    <s v="J 98862/360"/>
    <s v="SEAU DE PLAAGE"/>
    <n v="360"/>
    <n v="8.5"/>
    <s v="D HAMM"/>
    <n v="2"/>
    <n v="6120"/>
    <x v="115"/>
    <s v="Non Paye"/>
    <m/>
    <m/>
    <m/>
    <m/>
    <m/>
    <m/>
    <m/>
    <m/>
    <m/>
    <m/>
  </r>
  <r>
    <x v="0"/>
    <x v="0"/>
    <x v="0"/>
    <m/>
    <m/>
    <m/>
    <m/>
    <m/>
    <m/>
    <m/>
    <x v="0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6:G12" firstHeaderRow="1" firstDataRow="2" firstDataCol="3" rowPageCount="1" colPageCount="1"/>
  <pivotFields count="23">
    <pivotField axis="axisPage" compact="0" outline="0" multipleItemSelectionAllowed="1" showAll="0" includeNewItemsInFilter="1">
      <items count="95">
        <item h="1" x="11"/>
        <item h="1" m="1" x="55"/>
        <item h="1" x="37"/>
        <item h="1" x="42"/>
        <item h="1" m="1" x="85"/>
        <item h="1" x="26"/>
        <item h="1" m="1" x="90"/>
        <item h="1" x="28"/>
        <item h="1" x="2"/>
        <item h="1" x="3"/>
        <item h="1" x="18"/>
        <item h="1" x="34"/>
        <item h="1" m="1" x="67"/>
        <item h="1" x="4"/>
        <item h="1" x="5"/>
        <item h="1" x="29"/>
        <item h="1" m="1" x="86"/>
        <item h="1" x="6"/>
        <item h="1" x="7"/>
        <item h="1" m="1" x="54"/>
        <item h="1" x="24"/>
        <item h="1" x="8"/>
        <item h="1" x="10"/>
        <item h="1" m="1" x="73"/>
        <item h="1" x="38"/>
        <item h="1" m="1" x="93"/>
        <item h="1" m="1" x="65"/>
        <item h="1" x="14"/>
        <item h="1" x="33"/>
        <item h="1" x="12"/>
        <item h="1" x="43"/>
        <item h="1" x="17"/>
        <item h="1" x="21"/>
        <item h="1" x="0"/>
        <item h="1" m="1" x="63"/>
        <item h="1" x="15"/>
        <item h="1" x="32"/>
        <item h="1" m="1" x="61"/>
        <item h="1" m="1" x="47"/>
        <item x="13"/>
        <item h="1" m="1" x="88"/>
        <item h="1" x="20"/>
        <item h="1" m="1" x="76"/>
        <item h="1" x="27"/>
        <item h="1" x="23"/>
        <item h="1" m="1" x="87"/>
        <item h="1" x="9"/>
        <item h="1" x="46"/>
        <item h="1" m="1" x="80"/>
        <item h="1" m="1" x="48"/>
        <item h="1" m="1" x="78"/>
        <item h="1" m="1" x="68"/>
        <item h="1" m="1" x="51"/>
        <item h="1" x="35"/>
        <item h="1" x="45"/>
        <item h="1" m="1" x="75"/>
        <item h="1" m="1" x="89"/>
        <item h="1" x="40"/>
        <item h="1" m="1" x="56"/>
        <item h="1" m="1" x="83"/>
        <item h="1" x="25"/>
        <item h="1" m="1" x="71"/>
        <item h="1" m="1" x="64"/>
        <item h="1" m="1" x="81"/>
        <item h="1" x="31"/>
        <item h="1" x="19"/>
        <item h="1" m="1" x="92"/>
        <item h="1" m="1" x="58"/>
        <item h="1" x="36"/>
        <item h="1" m="1" x="57"/>
        <item h="1" m="1" x="82"/>
        <item h="1" m="1" x="91"/>
        <item h="1" m="1" x="60"/>
        <item h="1" m="1" x="77"/>
        <item h="1" x="41"/>
        <item h="1" m="1" x="66"/>
        <item h="1" m="1" x="49"/>
        <item h="1" m="1" x="53"/>
        <item h="1" m="1" x="62"/>
        <item h="1" x="16"/>
        <item h="1" m="1" x="79"/>
        <item h="1" x="1"/>
        <item h="1" m="1" x="50"/>
        <item h="1" m="1" x="84"/>
        <item h="1" m="1" x="69"/>
        <item h="1" m="1" x="72"/>
        <item h="1" m="1" x="70"/>
        <item h="1" m="1" x="52"/>
        <item h="1" m="1" x="59"/>
        <item h="1" m="1" x="74"/>
        <item h="1" x="22"/>
        <item h="1" x="30"/>
        <item h="1" x="39"/>
        <item h="1" x="44"/>
        <item t="default"/>
      </items>
    </pivotField>
    <pivotField axis="axisRow" compact="0" outline="0" showAll="0" defaultSubtotal="0">
      <items count="416">
        <item m="1" x="243"/>
        <item m="1" x="57"/>
        <item m="1" x="249"/>
        <item m="1" x="63"/>
        <item m="1" x="68"/>
        <item m="1" x="254"/>
        <item m="1" x="259"/>
        <item m="1" x="263"/>
        <item m="1" x="266"/>
        <item m="1" x="87"/>
        <item m="1" x="271"/>
        <item m="1" x="279"/>
        <item m="1" x="98"/>
        <item m="1" x="300"/>
        <item m="1" x="122"/>
        <item m="1" x="305"/>
        <item m="1" x="59"/>
        <item m="1" x="61"/>
        <item m="1" x="255"/>
        <item m="1" x="71"/>
        <item m="1" x="261"/>
        <item m="1" x="77"/>
        <item m="1" x="264"/>
        <item m="1" x="89"/>
        <item m="1" x="273"/>
        <item m="1" x="99"/>
        <item m="1" x="286"/>
        <item m="1" x="294"/>
        <item m="1" x="302"/>
        <item m="1" x="124"/>
        <item m="1" x="65"/>
        <item m="1" x="252"/>
        <item m="1" x="257"/>
        <item m="1" x="73"/>
        <item m="1" x="265"/>
        <item m="1" x="81"/>
        <item m="1" x="268"/>
        <item m="1" x="90"/>
        <item m="1" x="275"/>
        <item m="1" x="96"/>
        <item m="1" x="287"/>
        <item m="1" x="107"/>
        <item m="1" x="115"/>
        <item m="1" x="306"/>
        <item m="1" x="133"/>
        <item m="1" x="312"/>
        <item m="1" x="141"/>
        <item m="1" x="319"/>
        <item m="1" x="148"/>
        <item m="1" x="156"/>
        <item m="1" x="335"/>
        <item m="1" x="74"/>
        <item m="1" x="262"/>
        <item m="1" x="78"/>
        <item m="1" x="83"/>
        <item m="1" x="269"/>
        <item m="1" x="91"/>
        <item m="1" x="288"/>
        <item m="1" x="109"/>
        <item m="1" x="296"/>
        <item m="1" x="116"/>
        <item m="1" x="127"/>
        <item m="1" x="134"/>
        <item m="1" x="313"/>
        <item m="1" x="142"/>
        <item m="1" x="320"/>
        <item m="1" x="149"/>
        <item m="1" x="337"/>
        <item m="1" x="166"/>
        <item m="1" x="85"/>
        <item m="1" x="93"/>
        <item m="1" x="276"/>
        <item m="1" x="283"/>
        <item m="1" x="103"/>
        <item m="1" x="289"/>
        <item m="1" x="129"/>
        <item m="1" x="143"/>
        <item m="1" x="322"/>
        <item m="1" x="150"/>
        <item m="1" x="159"/>
        <item m="1" x="338"/>
        <item m="1" x="174"/>
        <item m="1" x="353"/>
        <item m="1" x="180"/>
        <item m="1" x="187"/>
        <item m="1" x="277"/>
        <item m="1" x="284"/>
        <item m="1" x="104"/>
        <item m="1" x="290"/>
        <item m="1" x="118"/>
        <item m="1" x="130"/>
        <item m="1" x="137"/>
        <item m="1" x="323"/>
        <item m="1" x="152"/>
        <item m="1" x="329"/>
        <item m="1" x="160"/>
        <item m="1" x="339"/>
        <item m="1" x="175"/>
        <item m="1" x="354"/>
        <item m="1" x="181"/>
        <item m="1" x="360"/>
        <item m="1" x="188"/>
        <item m="1" x="367"/>
        <item m="1" x="375"/>
        <item m="1" x="199"/>
        <item m="1" x="291"/>
        <item m="1" x="112"/>
        <item m="1" x="299"/>
        <item m="1" x="120"/>
        <item m="1" x="131"/>
        <item m="1" x="308"/>
        <item m="1" x="138"/>
        <item m="1" x="316"/>
        <item m="1" x="144"/>
        <item m="1" x="324"/>
        <item m="1" x="330"/>
        <item m="1" x="162"/>
        <item m="1" x="340"/>
        <item m="1" x="168"/>
        <item m="1" x="362"/>
        <item m="1" x="385"/>
        <item m="1" x="392"/>
        <item m="1" x="213"/>
        <item m="1" x="400"/>
        <item m="1" x="304"/>
        <item m="1" x="309"/>
        <item m="1" x="139"/>
        <item m="1" x="145"/>
        <item m="1" x="325"/>
        <item m="1" x="153"/>
        <item m="1" x="341"/>
        <item m="1" x="347"/>
        <item m="1" x="363"/>
        <item m="1" x="189"/>
        <item m="1" x="369"/>
        <item m="1" x="195"/>
        <item m="1" x="378"/>
        <item m="1" x="202"/>
        <item m="1" x="210"/>
        <item m="1" x="394"/>
        <item m="1" x="215"/>
        <item m="1" x="401"/>
        <item m="1" x="223"/>
        <item m="1" x="410"/>
        <item m="1" x="317"/>
        <item m="1" x="146"/>
        <item m="1" x="326"/>
        <item m="1" x="155"/>
        <item m="1" x="331"/>
        <item m="1" x="343"/>
        <item m="1" x="170"/>
        <item m="1" x="349"/>
        <item m="1" x="176"/>
        <item m="1" x="356"/>
        <item m="1" x="184"/>
        <item m="1" x="191"/>
        <item m="1" x="196"/>
        <item m="1" x="379"/>
        <item m="1" x="204"/>
        <item m="1" x="388"/>
        <item m="1" x="395"/>
        <item m="1" x="217"/>
        <item m="1" x="232"/>
        <item m="1" x="47"/>
        <item m="1" x="236"/>
        <item m="1" x="333"/>
        <item m="1" x="165"/>
        <item m="1" x="345"/>
        <item m="1" x="351"/>
        <item m="1" x="177"/>
        <item m="1" x="357"/>
        <item m="1" x="185"/>
        <item m="1" x="365"/>
        <item m="1" x="192"/>
        <item m="1" x="198"/>
        <item m="1" x="381"/>
        <item m="1" x="205"/>
        <item m="1" x="390"/>
        <item m="1" x="212"/>
        <item m="1" x="397"/>
        <item m="1" x="404"/>
        <item m="1" x="225"/>
        <item m="1" x="407"/>
        <item m="1" x="230"/>
        <item m="1" x="413"/>
        <item m="1" x="234"/>
        <item x="0"/>
        <item m="1" x="238"/>
        <item m="1" x="51"/>
        <item m="1" x="245"/>
        <item m="1" x="179"/>
        <item m="1" x="366"/>
        <item m="1" x="383"/>
        <item m="1" x="206"/>
        <item m="1" x="391"/>
        <item m="1" x="220"/>
        <item m="1" x="226"/>
        <item m="1" x="409"/>
        <item m="1" x="414"/>
        <item m="1" x="241"/>
        <item m="1" x="231"/>
        <item m="1" x="240"/>
        <item m="1" x="67"/>
        <item m="1" x="244"/>
        <item m="1" x="56"/>
        <item m="1" x="246"/>
        <item m="1" x="58"/>
        <item m="1" x="248"/>
        <item m="1" x="250"/>
        <item m="1" x="251"/>
        <item m="1" x="69"/>
        <item m="1" x="70"/>
        <item m="1" x="260"/>
        <item m="1" x="76"/>
        <item m="1" x="80"/>
        <item m="1" x="267"/>
        <item m="1" x="88"/>
        <item m="1" x="272"/>
        <item m="1" x="95"/>
        <item m="1" x="280"/>
        <item m="1" x="285"/>
        <item m="1" x="106"/>
        <item m="1" x="293"/>
        <item m="1" x="301"/>
        <item m="1" x="123"/>
        <item m="1" x="247"/>
        <item m="1" x="60"/>
        <item m="1" x="62"/>
        <item m="1" x="64"/>
        <item m="1" x="256"/>
        <item m="1" x="72"/>
        <item m="1" x="274"/>
        <item m="1" x="100"/>
        <item m="1" x="295"/>
        <item m="1" x="114"/>
        <item m="1" x="125"/>
        <item m="1" x="311"/>
        <item m="1" x="66"/>
        <item m="1" x="253"/>
        <item m="1" x="258"/>
        <item m="1" x="82"/>
        <item m="1" x="281"/>
        <item m="1" x="101"/>
        <item m="1" x="108"/>
        <item m="1" x="126"/>
        <item m="1" x="157"/>
        <item m="1" x="336"/>
        <item m="1" x="75"/>
        <item m="1" x="79"/>
        <item m="1" x="84"/>
        <item m="1" x="270"/>
        <item m="1" x="92"/>
        <item m="1" x="282"/>
        <item m="1" x="102"/>
        <item m="1" x="110"/>
        <item m="1" x="117"/>
        <item m="1" x="128"/>
        <item m="1" x="307"/>
        <item m="1" x="135"/>
        <item m="1" x="314"/>
        <item m="1" x="321"/>
        <item m="1" x="328"/>
        <item m="1" x="158"/>
        <item m="1" x="173"/>
        <item m="1" x="86"/>
        <item m="1" x="94"/>
        <item m="1" x="97"/>
        <item m="1" x="297"/>
        <item m="1" x="303"/>
        <item m="1" x="136"/>
        <item m="1" x="151"/>
        <item m="1" x="278"/>
        <item m="1" x="105"/>
        <item m="1" x="111"/>
        <item m="1" x="298"/>
        <item m="1" x="119"/>
        <item m="1" x="315"/>
        <item m="1" x="161"/>
        <item m="1" x="167"/>
        <item m="1" x="355"/>
        <item m="1" x="182"/>
        <item m="1" x="361"/>
        <item m="1" x="368"/>
        <item m="1" x="194"/>
        <item m="1" x="376"/>
        <item m="1" x="200"/>
        <item m="1" x="292"/>
        <item m="1" x="113"/>
        <item m="1" x="121"/>
        <item m="1" x="377"/>
        <item m="1" x="201"/>
        <item m="1" x="386"/>
        <item m="1" x="209"/>
        <item m="1" x="393"/>
        <item m="1" x="214"/>
        <item m="1" x="132"/>
        <item m="1" x="310"/>
        <item m="1" x="140"/>
        <item m="1" x="154"/>
        <item m="1" x="163"/>
        <item m="1" x="342"/>
        <item m="1" x="169"/>
        <item m="1" x="348"/>
        <item m="1" x="183"/>
        <item m="1" x="364"/>
        <item m="1" x="190"/>
        <item m="1" x="370"/>
        <item m="1" x="203"/>
        <item m="1" x="387"/>
        <item m="1" x="216"/>
        <item m="1" x="402"/>
        <item m="1" x="406"/>
        <item m="1" x="228"/>
        <item m="1" x="411"/>
        <item m="1" x="318"/>
        <item m="1" x="147"/>
        <item m="1" x="327"/>
        <item m="1" x="332"/>
        <item m="1" x="164"/>
        <item m="1" x="344"/>
        <item m="1" x="171"/>
        <item m="1" x="350"/>
        <item m="1" x="371"/>
        <item m="1" x="197"/>
        <item m="1" x="380"/>
        <item m="1" x="389"/>
        <item m="1" x="211"/>
        <item m="1" x="396"/>
        <item m="1" x="218"/>
        <item m="1" x="403"/>
        <item m="1" x="224"/>
        <item m="1" x="229"/>
        <item m="1" x="412"/>
        <item m="1" x="233"/>
        <item m="1" x="48"/>
        <item m="1" x="237"/>
        <item m="1" x="334"/>
        <item m="1" x="346"/>
        <item m="1" x="172"/>
        <item m="1" x="352"/>
        <item m="1" x="178"/>
        <item m="1" x="358"/>
        <item m="1" x="186"/>
        <item m="1" x="193"/>
        <item m="1" x="372"/>
        <item m="1" x="382"/>
        <item m="1" x="398"/>
        <item m="1" x="219"/>
        <item m="1" x="405"/>
        <item m="1" x="408"/>
        <item m="1" x="235"/>
        <item m="1" x="49"/>
        <item m="1" x="239"/>
        <item m="1" x="52"/>
        <item m="1" x="55"/>
        <item m="1" x="359"/>
        <item m="1" x="373"/>
        <item m="1" x="384"/>
        <item m="1" x="207"/>
        <item m="1" x="221"/>
        <item m="1" x="227"/>
        <item m="1" x="415"/>
        <item m="1" x="50"/>
        <item m="1" x="53"/>
        <item m="1" x="374"/>
        <item m="1" x="208"/>
        <item m="1" x="399"/>
        <item m="1" x="222"/>
        <item m="1" x="54"/>
        <item m="1" x="242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</items>
    </pivotField>
    <pivotField axis="axisRow" compact="0" outline="0" showAll="0" defaultSubtotal="0">
      <items count="43">
        <item m="1" x="4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 defaultSubtotal="0">
      <items count="162">
        <item x="0"/>
        <item m="1" x="138"/>
        <item m="1" x="116"/>
        <item m="1" x="124"/>
        <item m="1" x="13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161"/>
        <item m="1" x="154"/>
        <item m="1" x="147"/>
        <item m="1" x="140"/>
        <item m="1" x="133"/>
        <item m="1" x="127"/>
        <item x="20"/>
        <item m="1" x="120"/>
        <item m="1" x="125"/>
        <item m="1" x="118"/>
        <item m="1" x="156"/>
        <item m="1" x="149"/>
        <item m="1" x="142"/>
        <item m="1" x="135"/>
        <item m="1" x="128"/>
        <item m="1" x="122"/>
        <item m="1" x="160"/>
        <item m="1" x="153"/>
        <item m="1" x="158"/>
        <item m="1" x="151"/>
        <item m="1" x="144"/>
        <item m="1" x="137"/>
        <item m="1" x="130"/>
        <item m="1" x="123"/>
        <item m="1" x="117"/>
        <item m="1" x="155"/>
        <item m="1" x="148"/>
        <item m="1" x="141"/>
        <item m="1" x="146"/>
        <item m="1" x="139"/>
        <item m="1" x="132"/>
        <item m="1" x="126"/>
        <item m="1" x="119"/>
        <item m="1" x="157"/>
        <item m="1" x="150"/>
        <item m="1" x="143"/>
        <item m="1" x="136"/>
        <item m="1" x="129"/>
        <item m="1" x="134"/>
        <item m="1" x="121"/>
        <item m="1" x="159"/>
        <item m="1" x="152"/>
        <item m="1" x="145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dragToRow="0" dragToCol="0" dragToPage="0" showAll="0" defaultSubtotal="0"/>
  </pivotFields>
  <rowFields count="3">
    <field x="1"/>
    <field x="2"/>
    <field x="10"/>
  </rowFields>
  <rowItems count="5">
    <i>
      <x v="186"/>
      <x v="1"/>
      <x v="5"/>
    </i>
    <i>
      <x v="382"/>
      <x v="15"/>
      <x v="87"/>
    </i>
    <i>
      <x v="385"/>
      <x v="16"/>
      <x v="92"/>
    </i>
    <i>
      <x v="400"/>
      <x v="33"/>
      <x v="12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 de Montant" fld="9" baseField="0" baseItem="0" numFmtId="4"/>
    <dataField name="S de Encaisst" fld="17" baseField="0" baseItem="0" numFmtId="4"/>
    <dataField name="S de Remise" fld="18" baseField="0" baseItem="0" numFmtId="4"/>
    <dataField name="S de SOLDE" fld="22" baseField="0" baseItem="0" numFmtId="4"/>
  </dataFields>
  <formats count="12">
    <format dxfId="11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113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12">
      <pivotArea outline="0" collapsedLevelsAreSubtotals="1" fieldPosition="0"/>
    </format>
    <format dxfId="11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0">
      <pivotArea dataOnly="0" labelOnly="1" outline="0" fieldPosition="0">
        <references count="1">
          <reference field="1" count="0"/>
        </references>
      </pivotArea>
    </format>
    <format dxfId="109">
      <pivotArea dataOnly="0" labelOnly="1" outline="0" fieldPosition="0">
        <references count="2">
          <reference field="1" count="1" selected="0">
            <x v="186"/>
          </reference>
          <reference field="2" count="1">
            <x v="1"/>
          </reference>
        </references>
      </pivotArea>
    </format>
    <format dxfId="108">
      <pivotArea dataOnly="0" labelOnly="1" outline="0" fieldPosition="0">
        <references count="3">
          <reference field="1" count="1" selected="0">
            <x v="186"/>
          </reference>
          <reference field="2" count="1" selected="0">
            <x v="1"/>
          </reference>
          <reference field="10" count="1">
            <x v="0"/>
          </reference>
        </references>
      </pivotArea>
    </format>
    <format dxfId="107">
      <pivotArea field="0" type="button" dataOnly="0" labelOnly="1" outline="0" axis="axisPage" fieldPosition="0"/>
    </format>
    <format dxfId="106">
      <pivotArea type="origin" dataOnly="0" labelOnly="1" outline="0" fieldPosition="0"/>
    </format>
    <format dxfId="105">
      <pivotArea field="1" type="button" dataOnly="0" labelOnly="1" outline="0" axis="axisRow" fieldPosition="0"/>
    </format>
    <format dxfId="104">
      <pivotArea dataOnly="0" labelOnly="1" outline="0" fieldPosition="0">
        <references count="1">
          <reference field="1" count="2">
            <x v="186"/>
            <x v="370"/>
          </reference>
        </references>
      </pivotArea>
    </format>
    <format dxfId="103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_LIVRAISON_Livraison" displayName="T_LIVRAISON_Livraison" ref="B6:K36" totalsRowShown="0" tableBorderDxfId="168">
  <tableColumns count="10">
    <tableColumn id="1" name="Ligne" dataDxfId="167">
      <calculatedColumnFormula>IF(T_LIVRAISON_Livraison[[#This Row],[  Référence]]="","",ROW()-6)</calculatedColumnFormula>
    </tableColumn>
    <tableColumn id="2" name="  Référence" dataDxfId="166"/>
    <tableColumn id="3" name="  D" dataDxfId="165"/>
    <tableColumn id="4" name="Désignation" dataDxfId="164">
      <calculatedColumnFormula>IFERROR(INDEX(T_BDD_Références[DESIGNATION],MATCH(T_LIVRAISON_Livraison[[#This Row],[  Référence]],T_BDD_Références[REFERENCE],0),FALSE),"")</calculatedColumnFormula>
    </tableColumn>
    <tableColumn id="5" name="Unite" dataDxfId="163">
      <calculatedColumnFormula>IFERROR(INDEX(T_BDD_Références[[UNITE ]],MATCH(T_LIVRAISON_Livraison[[#This Row],[  Référence]],T_BDD_Références[REFERENCE],0),FALSE),"")</calculatedColumnFormula>
    </tableColumn>
    <tableColumn id="6" name="Prix" dataDxfId="162" dataCellStyle="Milliers">
      <calculatedColumnFormula>IFERROR(INDEX(T_BDD_Références[PRIX],MATCH(T_LIVRAISON_Livraison[[#This Row],[  Référence]],T_BDD_Références[REFERENCE],0),FALSE),"")</calculatedColumnFormula>
    </tableColumn>
    <tableColumn id="7" name="Carton" dataDxfId="161"/>
    <tableColumn id="8" name="Montant" dataDxfId="160" dataCellStyle="Milliers">
      <calculatedColumnFormula>IFERROR(T_LIVRAISON_Livraison[[#This Row],[Unite]]*T_LIVRAISON_Livraison[[#This Row],[Prix]]*T_LIVRAISON_Livraison[[#This Row],[Carton]]*N$4,"")</calculatedColumnFormula>
    </tableColumn>
    <tableColumn id="9" name="1" dataDxfId="159">
      <calculatedColumnFormula>IF(I$7:I$35=0,"",IF(I$7:I$35&lt;1,M$4,L$4))</calculatedColumnFormula>
    </tableColumn>
    <tableColumn id="10" name="2" dataDxfId="158">
      <calculatedColumnFormula>IF(I$2="N° Bon Avoir","",IF(T_LIVRAISON_Encaissement[[#This Row],[Montant]]=0,"Non Paye","Paye"))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_LIVRAISON_Encaissement" displayName="T_LIVRAISON_Encaissement" ref="L6:R12" totalsRowShown="0" headerRowDxfId="157">
  <tableColumns count="7">
    <tableColumn id="1" name="Mode" dataDxfId="156"/>
    <tableColumn id="2" name="Bnq" dataDxfId="155"/>
    <tableColumn id="3" name="N° Cheq" dataDxfId="154"/>
    <tableColumn id="4" name="tireur" dataDxfId="153"/>
    <tableColumn id="5" name="Echéance" dataDxfId="152"/>
    <tableColumn id="6" name="Montant" dataDxfId="151" dataCellStyle="Milliers"/>
    <tableColumn id="7" name="Remise" dataDxfId="150" dataCellStyle="Milliers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_LIVRAISONS_Livraisons" displayName="T_LIVRAISONS_Livraisons" ref="A1:W47" totalsRowShown="0" headerRowDxfId="149" tableBorderDxfId="148" headerRowCellStyle="Milliers">
  <autoFilter ref="A1:W47">
    <filterColumn colId="0"/>
    <filterColumn colId="3"/>
    <filterColumn colId="4"/>
    <filterColumn colId="6"/>
    <filterColumn colId="11"/>
    <filterColumn colId="12"/>
    <filterColumn colId="13"/>
    <filterColumn colId="16"/>
    <filterColumn colId="22"/>
  </autoFilter>
  <tableColumns count="23">
    <tableColumn id="1" name="Nom de clients" dataDxfId="147"/>
    <tableColumn id="2" name="Date bon" dataDxfId="146"/>
    <tableColumn id="3" name="N° Bon " dataDxfId="145"/>
    <tableColumn id="4" name="Référence" dataDxfId="144"/>
    <tableColumn id="5" name="Désignation" dataDxfId="143"/>
    <tableColumn id="6" name="Unit" dataDxfId="142"/>
    <tableColumn id="7" name="Prix" dataDxfId="141" dataCellStyle="Milliers"/>
    <tableColumn id="8" name="Dépôt" dataDxfId="140"/>
    <tableColumn id="9" name="Quantité" dataDxfId="139"/>
    <tableColumn id="10" name="Montant" dataDxfId="138" dataCellStyle="Milliers"/>
    <tableColumn id="11" name="Bon Livr" dataDxfId="137"/>
    <tableColumn id="12" name="Paye/Non" dataDxfId="136"/>
    <tableColumn id="13" name="Mode" dataDxfId="135"/>
    <tableColumn id="14" name="Bnq" dataDxfId="134"/>
    <tableColumn id="15" name="N° Cheq" dataDxfId="133"/>
    <tableColumn id="16" name="tireur" dataDxfId="132"/>
    <tableColumn id="17" name="Echéance" dataDxfId="131"/>
    <tableColumn id="18" name="Encaisst" dataDxfId="130" dataCellStyle="Milliers"/>
    <tableColumn id="19" name="Remise" dataDxfId="129" dataCellStyle="Milliers"/>
    <tableColumn id="20" name="MONTANT GLB" dataDxfId="128" dataCellStyle="Milliers"/>
    <tableColumn id="21" name="DAT/ENCAIS" dataDxfId="127" dataCellStyle="Milliers"/>
    <tableColumn id="22" name="COMMANTAIRE" dataDxfId="126"/>
    <tableColumn id="23" name="COMMANDE" dataDxfId="125">
      <calculatedColumnFormula>IF(AND(T_LIVRAISONS_Livraisons[[#This Row],[Bon Livr]]='Import bon liv'!$H$4,T_LIVRAISONS_Livraisons[[#This Row],[Nom de clients]]='Import bon liv'!$C$4),ROW(),"")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4" name="T_SOLDE_Solde" displayName="T_SOLDE_Solde" ref="B3:F298" totalsRowShown="0" headerRowDxfId="123" dataDxfId="122" tableBorderDxfId="121" totalsRowBorderDxfId="120">
  <autoFilter ref="B3:F298"/>
  <tableColumns count="5">
    <tableColumn id="1" name="Nom  Clients" dataDxfId="119">
      <calculatedColumnFormula>IFERROR(T_BDD_Clients[[#This Row],[Clients]],"")</calculatedColumnFormula>
    </tableColumn>
    <tableColumn id="2" name="Solde" dataDxfId="118" dataCellStyle="Milliers">
      <calculatedColumnFormula>IFERROR(T_SOLDE_Solde[[#This Row],[Total Bons ]]-(T_SOLDE_Solde[[#This Row],[Total Versement]]+T_SOLDE_Solde[[#This Row],[Remise]]),"")</calculatedColumnFormula>
    </tableColumn>
    <tableColumn id="3" name="Total Bons " dataDxfId="117" dataCellStyle="Milliers">
      <calculatedColumnFormula>SUMIF(T_LIVRAISONS_Livraisons[Nom de clients],T_SOLDE_Solde[[#This Row],[Nom  Clients]],T_LIVRAISONS_Livraisons[Montant])</calculatedColumnFormula>
    </tableColumn>
    <tableColumn id="4" name="Total Versement" dataDxfId="116" dataCellStyle="Milliers">
      <calculatedColumnFormula>SUMIF(T_LIVRAISONS_Livraisons[Nom de clients],T_SOLDE_Solde[[#This Row],[Nom  Clients]],T_LIVRAISONS_Livraisons[Encaisst])</calculatedColumnFormula>
    </tableColumn>
    <tableColumn id="5" name="Remise" dataDxfId="115" dataCellStyle="Milliers">
      <calculatedColumnFormula>SUMIF(T_LIVRAISONS_Livraisons[Nom de clients],T_SOLDE_Solde[[#This Row],[Nom  Clients]],T_LIVRAISONS_Livraisons[Remise])</calculatedColumn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12" name="T_MOUVEMENT_Mouvement" displayName="T_MOUVEMENT_Mouvement" ref="A6:P16" totalsRowShown="0" headerRowDxfId="98" dataDxfId="97">
  <tableColumns count="16">
    <tableColumn id="1" name="Date" dataDxfId="96">
      <calculatedColumnFormula>IF(T_MOUVEMENT_Mouvement[[#This Row],[Reference]]="","",TODAY())</calculatedColumnFormula>
    </tableColumn>
    <tableColumn id="2" name="Reference" dataDxfId="95"/>
    <tableColumn id="3" name="Designation" dataDxfId="94">
      <calculatedColumnFormula>IFERROR(INDEX(T_BDD_Références[DESIGNATION],MATCH(B7,T_BDD_Références[REFERENCE],0),FALSE),"")</calculatedColumnFormula>
    </tableColumn>
    <tableColumn id="4" name="Mouvement" dataDxfId="93"/>
    <tableColumn id="5" name="Quantite1" dataDxfId="92"/>
    <tableColumn id="6" name="Depot1" dataDxfId="91"/>
    <tableColumn id="7" name="Quantité2" dataDxfId="90">
      <calculatedColumnFormula>(D7="TRANSFERT")*E7</calculatedColumnFormula>
    </tableColumn>
    <tableColumn id="8" name="Depot2" dataDxfId="89"/>
    <tableColumn id="18" name="FOURNISSR" dataDxfId="88"/>
    <tableColumn id="17" name="N°BON " dataDxfId="87"/>
    <tableColumn id="9" name="Stock " dataDxfId="86">
      <calculatedColumnFormula>IFERROR(INDEX(T_STOCKS[],MATCH(MOUVEMENT!$B7,T_STOCKS[REFERENCE],0),8),"")</calculatedColumnFormula>
    </tableColumn>
    <tableColumn id="10" name="HAY SINAII" dataDxfId="85">
      <calculatedColumnFormula>IFERROR(INDEX(T_STOCKS[],MATCH(MOUVEMENT!$B7,T_STOCKS[REFERENCE],0),3),"")</calculatedColumnFormula>
    </tableColumn>
    <tableColumn id="11" name="D HAMM" dataDxfId="84">
      <calculatedColumnFormula>IFERROR(INDEX(T_STOCKS[],MATCH(MOUVEMENT!$B7,T_STOCKS[REFERENCE],0),4),"")</calculatedColumnFormula>
    </tableColumn>
    <tableColumn id="12" name="Roche NR" dataDxfId="83">
      <calculatedColumnFormula>IFERROR(INDEX(T_STOCKS[],MATCH(MOUVEMENT!$B7,T_STOCKS[REFERENCE],0),5),"")</calculatedColumnFormula>
    </tableColumn>
    <tableColumn id="13" name="VIDE2" dataDxfId="82">
      <calculatedColumnFormula>IFERROR(INDEX(T_STOCKS[],MATCH(MOUVEMENT!$B7,T_STOCKS[REFERENCE],0),6),"")</calculatedColumnFormula>
    </tableColumn>
    <tableColumn id="14" name="VIDE3" dataDxfId="81">
      <calculatedColumnFormula>IFERROR(INDEX(T_STOCKS[],MATCH(MOUVEMENT!$B7,T_STOCKS[REFERENCE],0),7),"")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_MOUVEMENTS_Mouvements" displayName="T_MOUVEMENTS_Mouvements" ref="A1:K2" insertRow="1" totalsRowShown="0" headerRowDxfId="80" dataDxfId="79">
  <autoFilter ref="A1:K2">
    <filterColumn colId="1"/>
  </autoFilter>
  <tableColumns count="11">
    <tableColumn id="1" name="           Date" dataDxfId="78"/>
    <tableColumn id="2" name="Reference" dataDxfId="77"/>
    <tableColumn id="3" name="Designation" dataDxfId="76"/>
    <tableColumn id="4" name="Mouvement" dataDxfId="75"/>
    <tableColumn id="5" name="Quantite 1" dataDxfId="74"/>
    <tableColumn id="6" name="Depot 1" dataDxfId="73"/>
    <tableColumn id="7" name="Quantité 2" dataDxfId="72"/>
    <tableColumn id="8" name="Depot 2" dataDxfId="71"/>
    <tableColumn id="13" name="Fournisseur" dataDxfId="70"/>
    <tableColumn id="12" name="N°Bon /FRN" dataDxfId="69"/>
    <tableColumn id="9" name="REGULARISATION" dataDxfId="68">
      <calculatedColumnFormula>IF([Quantite 1]&lt;0,"REGULARISATION","")</calculatedColumnFormula>
    </tableColumn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id="11" name="T_STOCKS" displayName="T_STOCKS" ref="B3:I503" totalsRowShown="0" headerRowDxfId="56" dataDxfId="55" tableBorderDxfId="54">
  <autoFilter ref="B3:I503">
    <filterColumn colId="0"/>
  </autoFilter>
  <tableColumns count="8">
    <tableColumn id="1" name="REFERENCE" dataDxfId="53"/>
    <tableColumn id="2" name="DESIGNATION" dataDxfId="52"/>
    <tableColumn id="5" name="HAY SINAII" dataDxfId="51">
      <calculatedColumnFormula>SUMIFS(T_MOUVEMENTS_Mouvements[Quantite 1],T_MOUVEMENTS_Mouvements[Mouvement],"ENTREE",T_MOUVEMENTS_Mouvements[Reference],T_STOCKS[[#This Row],[REFERENCE]],T_MOUVEMENTS_Mouvements[Depot 1],T_STOCKS[[#Headers],[HAY SINAII]])+
SUMIFS(T_MOUVEMENTS_Mouvements[Quantité 2],T_MOUVEMENTS_Mouvements[Mouvement],"TRANSFERT",T_MOUVEMENTS_Mouvements[Reference],T_STOCKS[[#This Row],[REFERENCE]],T_MOUVEMENTS_Mouvements[Depot 2],T_STOCKS[[#Headers],[HAY SINAII]])-
SUMIFS(T_MOUVEMENTS_Mouvements[Quantite 1],T_MOUVEMENTS_Mouvements[Mouvement],"TRANSFERT",T_MOUVEMENTS_Mouvements[Reference],T_STOCKS[[#This Row],[REFERENCE]],T_MOUVEMENTS_Mouvements[Depot 1],T_STOCKS[[#Headers],[HAY SINAII]])-
SUMIFS(T_LIVRAISONS_Livraisons[Quantité],T_LIVRAISONS_Livraisons[Référence],T_STOCKS[[#This Row],[REFERENCE]],T_LIVRAISONS_Livraisons[Dépôt],T_STOCKS[[#Headers],[HAY SINAII]])</calculatedColumnFormula>
    </tableColumn>
    <tableColumn id="8" name="D HAMM" dataDxfId="50">
      <calculatedColumnFormula>SUMIFS(T_MOUVEMENTS_Mouvements[Quantite 1],T_MOUVEMENTS_Mouvements[Mouvement],"ENTREE",T_MOUVEMENTS_Mouvements[Reference],T_STOCKS[[#This Row],[REFERENCE]],T_MOUVEMENTS_Mouvements[Depot 1],T_STOCKS[[#Headers],[D HAMM]])+
SUMIFS(T_MOUVEMENTS_Mouvements[Quantité 2],T_MOUVEMENTS_Mouvements[Mouvement],"TRANSFERT",T_MOUVEMENTS_Mouvements[Reference],T_STOCKS[[#This Row],[REFERENCE]],T_MOUVEMENTS_Mouvements[Depot 2],T_STOCKS[[#Headers],[D HAMM]])-
SUMIFS(T_MOUVEMENTS_Mouvements[Quantite 1],T_MOUVEMENTS_Mouvements[Mouvement],"TRANSFERT",T_MOUVEMENTS_Mouvements[Reference],T_STOCKS[[#This Row],[REFERENCE]],T_MOUVEMENTS_Mouvements[Depot 1],T_STOCKS[[#Headers],[D HAMM]])-
SUMIFS(T_LIVRAISONS_Livraisons[Quantité],T_LIVRAISONS_Livraisons[Référence],T_STOCKS[[#This Row],[REFERENCE]],T_LIVRAISONS_Livraisons[Dépôt],T_STOCKS[[#Headers],[D HAMM]])</calculatedColumnFormula>
    </tableColumn>
    <tableColumn id="11" name="Roche NR" dataDxfId="49">
      <calculatedColumnFormula>SUMIFS(T_MOUVEMENTS_Mouvements[Quantite 1],T_MOUVEMENTS_Mouvements[Mouvement],"ENTREE",T_MOUVEMENTS_Mouvements[Reference],T_STOCKS[[#This Row],[REFERENCE]],T_MOUVEMENTS_Mouvements[Depot 1],T_STOCKS[[#Headers],[Roche NR]])+
SUMIFS(T_MOUVEMENTS_Mouvements[Quantité 2],T_MOUVEMENTS_Mouvements[Mouvement],"TRANSFERT",T_MOUVEMENTS_Mouvements[Reference],T_STOCKS[[#This Row],[REFERENCE]],T_MOUVEMENTS_Mouvements[Depot 2],T_STOCKS[[#Headers],[Roche NR]])-
SUMIFS(T_MOUVEMENTS_Mouvements[Quantite 1],T_MOUVEMENTS_Mouvements[Mouvement],"TRANSFERT",T_MOUVEMENTS_Mouvements[Reference],T_STOCKS[[#This Row],[REFERENCE]],T_MOUVEMENTS_Mouvements[Depot 1],T_STOCKS[[#Headers],[Roche NR]])-
SUMIFS(T_LIVRAISONS_Livraisons[Quantité],T_LIVRAISONS_Livraisons[Référence],T_STOCKS[[#This Row],[REFERENCE]],T_LIVRAISONS_Livraisons[Dépôt],T_STOCKS[[#Headers],[Roche NR]])</calculatedColumnFormula>
    </tableColumn>
    <tableColumn id="14" name="VIDE2" dataDxfId="48">
      <calculatedColumnFormula>SUMIFS(T_MOUVEMENTS_Mouvements[Quantite 1],T_MOUVEMENTS_Mouvements[Mouvement],"ENTREE",T_MOUVEMENTS_Mouvements[Reference],T_STOCKS[[#This Row],[REFERENCE]],T_MOUVEMENTS_Mouvements[Depot 1],T_STOCKS[[#Headers],[VIDE2]])+
SUMIFS(T_MOUVEMENTS_Mouvements[Quantité 2],T_MOUVEMENTS_Mouvements[Mouvement],"TRANSFERT",T_MOUVEMENTS_Mouvements[Reference],T_STOCKS[[#This Row],[REFERENCE]],T_MOUVEMENTS_Mouvements[Depot 2],T_STOCKS[[#Headers],[VIDE2]])-
SUMIFS(T_MOUVEMENTS_Mouvements[Quantite 1],T_MOUVEMENTS_Mouvements[Mouvement],"TRANSFERT",T_MOUVEMENTS_Mouvements[Reference],T_STOCKS[[#This Row],[REFERENCE]],T_MOUVEMENTS_Mouvements[Depot 1],T_STOCKS[[#Headers],[VIDE2]])-
SUMIFS(T_LIVRAISONS_Livraisons[Quantité],T_LIVRAISONS_Livraisons[Référence],T_STOCKS[[#This Row],[REFERENCE]],T_LIVRAISONS_Livraisons[Dépôt],T_STOCKS[[#Headers],[VIDE2]])</calculatedColumnFormula>
    </tableColumn>
    <tableColumn id="17" name="VIDE3" dataDxfId="47">
      <calculatedColumnFormula>SUMIFS(T_MOUVEMENTS_Mouvements[Quantite 1],T_MOUVEMENTS_Mouvements[Mouvement],"ENTREE",T_MOUVEMENTS_Mouvements[Reference],T_STOCKS[[#This Row],[REFERENCE]],T_MOUVEMENTS_Mouvements[Depot 1],T_STOCKS[[#Headers],[VIDE3]])+
SUMIFS(T_MOUVEMENTS_Mouvements[Quantité 2],T_MOUVEMENTS_Mouvements[Mouvement],"TRANSFERT",T_MOUVEMENTS_Mouvements[Reference],T_STOCKS[[#This Row],[REFERENCE]],T_MOUVEMENTS_Mouvements[Depot 2],T_STOCKS[[#Headers],[VIDE3]])-
SUMIFS(T_MOUVEMENTS_Mouvements[Quantite 1],T_MOUVEMENTS_Mouvements[Mouvement],"TRANSFERT",T_MOUVEMENTS_Mouvements[Reference],T_STOCKS[[#This Row],[REFERENCE]],T_MOUVEMENTS_Mouvements[Depot 1],T_STOCKS[[#Headers],[VIDE3]])-
SUMIFS(T_LIVRAISONS_Livraisons[Quantité],T_LIVRAISONS_Livraisons[Référence],T_STOCKS[[#This Row],[REFERENCE]],T_LIVRAISONS_Livraisons[Dépôt],T_STOCKS[[#Headers],[VIDE3]])</calculatedColumnFormula>
    </tableColumn>
    <tableColumn id="18" name="STOCK" dataDxfId="46">
      <calculatedColumnFormula>SUM(T_STOCKS[[#This Row],[HAY SINAII]:[VIDE3]])</calculatedColumnFormula>
    </tableColumn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id="6" name="T_BDD_Clients" displayName="T_BDD_Clients" ref="B3:D300" totalsRowShown="0" headerRowDxfId="45" dataDxfId="44" tableBorderDxfId="43">
  <autoFilter ref="B3:D300">
    <filterColumn colId="0"/>
    <filterColumn colId="2"/>
  </autoFilter>
  <sortState ref="B4:D300">
    <sortCondition ref="B3"/>
  </sortState>
  <tableColumns count="3">
    <tableColumn id="1" name="Clients" dataDxfId="42"/>
    <tableColumn id="2" name="N° TEL" dataDxfId="41"/>
    <tableColumn id="3" name="c" dataDxfId="40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7" name="T_BDD_Références" displayName="T_BDD_Références" ref="E3:H275" totalsRowShown="0" headerRowDxfId="39" dataDxfId="37" headerRowBorderDxfId="38" tableBorderDxfId="36" totalsRowBorderDxfId="35">
  <autoFilter ref="E3:H275">
    <filterColumn colId="0"/>
    <filterColumn colId="1"/>
  </autoFilter>
  <sortState ref="E3:M272">
    <sortCondition ref="E2"/>
  </sortState>
  <tableColumns count="4">
    <tableColumn id="1" name="REFERENCE" dataDxfId="34"/>
    <tableColumn id="2" name="DESIGNATION" dataDxfId="33"/>
    <tableColumn id="3" name="UNITE " dataDxfId="32"/>
    <tableColumn id="4" name="PRIX" dataDxfId="31" dataCellStyle="Monétair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8" name="T_BDD_Dépôts" displayName="T_BDD_Dépôts" ref="J3:J9" totalsRowShown="0" headerRowDxfId="30" dataDxfId="28" headerRowBorderDxfId="29" tableBorderDxfId="27" totalsRowBorderDxfId="26">
  <tableColumns count="1">
    <tableColumn id="1" name="DEPOTS" dataDxfId="25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" name="T_BDD_Reglements" displayName="T_BDD_Reglements" ref="L3:L8" totalsRowShown="0" headerRowDxfId="24" dataDxfId="22" headerRowBorderDxfId="23" tableBorderDxfId="21" totalsRowBorderDxfId="20">
  <tableColumns count="1">
    <tableColumn id="1" name="MODE / REGLM" dataDxfId="19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" name="T_BDD_Mouvements" displayName="T_BDD_Mouvements" ref="N3:N5" totalsRowShown="0" headerRowDxfId="18" dataDxfId="16" headerRowBorderDxfId="17" tableBorderDxfId="15" totalsRowBorderDxfId="14">
  <tableColumns count="1">
    <tableColumn id="1" name="MOUVEMENTS" dataDxfId="1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control" Target="../activeX/activeX5.xml"/><Relationship Id="rId7" Type="http://schemas.openxmlformats.org/officeDocument/2006/relationships/table" Target="../tables/table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0.xml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A1:T55"/>
  <sheetViews>
    <sheetView showGridLines="0" showRowColHeaders="0" workbookViewId="0"/>
  </sheetViews>
  <sheetFormatPr baseColWidth="10" defaultRowHeight="15"/>
  <cols>
    <col min="1" max="1" width="12.28515625" customWidth="1"/>
  </cols>
  <sheetData>
    <row r="1" spans="1:20" ht="19.5" customHeight="1">
      <c r="A1" s="400" t="s">
        <v>412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</row>
    <row r="2" spans="1:20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</row>
    <row r="3" spans="1:20">
      <c r="A3" s="400"/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</row>
    <row r="4" spans="1:20">
      <c r="A4" s="400"/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</row>
    <row r="5" spans="1:20">
      <c r="A5" s="400"/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</row>
    <row r="6" spans="1:20">
      <c r="A6" s="400"/>
      <c r="B6" s="400"/>
      <c r="C6" s="400"/>
      <c r="D6" s="401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</row>
    <row r="7" spans="1:20">
      <c r="A7" s="400"/>
      <c r="B7" s="400"/>
      <c r="C7" s="400"/>
      <c r="D7" s="401"/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  <c r="P7" s="400"/>
      <c r="Q7" s="400"/>
      <c r="R7" s="400"/>
      <c r="S7" s="400"/>
      <c r="T7" s="400"/>
    </row>
    <row r="8" spans="1:20">
      <c r="A8" s="400"/>
      <c r="B8" s="400"/>
      <c r="C8" s="400"/>
      <c r="D8" s="401"/>
      <c r="E8" s="400"/>
      <c r="F8" s="400"/>
      <c r="G8" s="400"/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</row>
    <row r="9" spans="1:20">
      <c r="A9" s="400"/>
      <c r="B9" s="400"/>
      <c r="C9" s="400"/>
      <c r="D9" s="401"/>
      <c r="E9" s="400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</row>
    <row r="10" spans="1:20">
      <c r="A10" s="400"/>
      <c r="B10" s="400"/>
      <c r="C10" s="400"/>
      <c r="D10" s="401"/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400"/>
      <c r="R10" s="400"/>
      <c r="S10" s="400"/>
      <c r="T10" s="400"/>
    </row>
    <row r="11" spans="1:20">
      <c r="A11" s="400"/>
      <c r="B11" s="400"/>
      <c r="C11" s="400"/>
      <c r="D11" s="401"/>
      <c r="E11" s="400"/>
      <c r="F11" s="400"/>
      <c r="G11" s="400"/>
      <c r="H11" s="400"/>
      <c r="I11" s="400"/>
      <c r="J11" s="400"/>
      <c r="K11" s="400"/>
      <c r="L11" s="400"/>
      <c r="M11" s="400"/>
      <c r="N11" s="400"/>
      <c r="O11" s="400"/>
      <c r="P11" s="400"/>
      <c r="Q11" s="400"/>
      <c r="R11" s="400"/>
      <c r="S11" s="400"/>
      <c r="T11" s="400"/>
    </row>
    <row r="12" spans="1:20">
      <c r="A12" s="400"/>
      <c r="B12" s="400"/>
      <c r="C12" s="400"/>
      <c r="D12" s="401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  <c r="S12" s="400"/>
      <c r="T12" s="400"/>
    </row>
    <row r="13" spans="1:20">
      <c r="A13" s="400"/>
      <c r="B13" s="400"/>
      <c r="C13" s="400"/>
      <c r="D13" s="401"/>
      <c r="E13" s="400"/>
      <c r="F13" s="400"/>
      <c r="G13" s="400"/>
      <c r="H13" s="400"/>
      <c r="I13" s="400"/>
      <c r="J13" s="400"/>
      <c r="K13" s="400"/>
      <c r="L13" s="400"/>
      <c r="M13" s="400"/>
      <c r="N13" s="400"/>
      <c r="O13" s="400"/>
      <c r="P13" s="400"/>
      <c r="Q13" s="400"/>
      <c r="R13" s="400"/>
      <c r="S13" s="400"/>
      <c r="T13" s="400"/>
    </row>
    <row r="14" spans="1:20">
      <c r="A14" s="400"/>
      <c r="B14" s="400"/>
      <c r="C14" s="400"/>
      <c r="D14" s="401"/>
      <c r="E14" s="400"/>
      <c r="F14" s="400"/>
      <c r="G14" s="400"/>
      <c r="H14" s="400"/>
      <c r="I14" s="400"/>
      <c r="J14" s="400"/>
      <c r="K14" s="400"/>
      <c r="L14" s="400"/>
      <c r="M14" s="400"/>
      <c r="N14" s="400"/>
      <c r="O14" s="400"/>
      <c r="P14" s="400"/>
      <c r="Q14" s="400"/>
      <c r="R14" s="400"/>
      <c r="S14" s="400"/>
      <c r="T14" s="400"/>
    </row>
    <row r="15" spans="1:20">
      <c r="A15" s="400"/>
      <c r="B15" s="400"/>
      <c r="C15" s="400"/>
      <c r="D15" s="401"/>
      <c r="E15" s="400"/>
      <c r="F15" s="400"/>
      <c r="G15" s="400"/>
      <c r="H15" s="400"/>
      <c r="I15" s="400"/>
      <c r="J15" s="400"/>
      <c r="K15" s="400"/>
      <c r="L15" s="400"/>
      <c r="M15" s="400"/>
      <c r="N15" s="400"/>
      <c r="O15" s="400"/>
      <c r="P15" s="400"/>
      <c r="Q15" s="400"/>
      <c r="R15" s="400"/>
      <c r="S15" s="400"/>
      <c r="T15" s="400"/>
    </row>
    <row r="16" spans="1:20">
      <c r="A16" s="400"/>
      <c r="B16" s="400"/>
      <c r="C16" s="400"/>
      <c r="D16" s="401"/>
      <c r="E16" s="400"/>
      <c r="F16" s="400"/>
      <c r="G16" s="400"/>
      <c r="H16" s="400"/>
      <c r="I16" s="400"/>
      <c r="J16" s="400"/>
      <c r="K16" s="400"/>
      <c r="L16" s="400"/>
      <c r="M16" s="400"/>
      <c r="N16" s="400"/>
      <c r="O16" s="400"/>
      <c r="P16" s="400"/>
      <c r="Q16" s="400"/>
      <c r="R16" s="400"/>
      <c r="S16" s="400"/>
      <c r="T16" s="400"/>
    </row>
    <row r="17" spans="1:20">
      <c r="A17" s="400"/>
      <c r="B17" s="400"/>
      <c r="C17" s="400"/>
      <c r="D17" s="401"/>
      <c r="E17" s="400"/>
      <c r="F17" s="400"/>
      <c r="G17" s="400"/>
      <c r="H17" s="400"/>
      <c r="I17" s="400"/>
      <c r="J17" s="400"/>
      <c r="K17" s="400"/>
      <c r="L17" s="400"/>
      <c r="M17" s="400"/>
      <c r="N17" s="400"/>
      <c r="O17" s="400"/>
      <c r="P17" s="400"/>
      <c r="Q17" s="400"/>
      <c r="R17" s="400"/>
      <c r="S17" s="400"/>
      <c r="T17" s="400"/>
    </row>
    <row r="18" spans="1:20">
      <c r="A18" s="400"/>
      <c r="B18" s="400"/>
      <c r="C18" s="400"/>
      <c r="D18" s="401"/>
      <c r="E18" s="400"/>
      <c r="F18" s="400"/>
      <c r="G18" s="400"/>
      <c r="H18" s="400"/>
      <c r="I18" s="400"/>
      <c r="J18" s="400"/>
      <c r="K18" s="400"/>
      <c r="L18" s="400"/>
      <c r="M18" s="400"/>
      <c r="N18" s="400"/>
      <c r="O18" s="400"/>
      <c r="P18" s="400"/>
      <c r="Q18" s="400"/>
      <c r="R18" s="400"/>
      <c r="S18" s="400"/>
      <c r="T18" s="400"/>
    </row>
    <row r="19" spans="1:20">
      <c r="A19" s="400"/>
      <c r="B19" s="400"/>
      <c r="C19" s="400"/>
      <c r="D19" s="401"/>
      <c r="E19" s="400"/>
      <c r="F19" s="400"/>
      <c r="G19" s="400"/>
      <c r="H19" s="400"/>
      <c r="I19" s="400"/>
      <c r="J19" s="400"/>
      <c r="K19" s="400"/>
      <c r="L19" s="400"/>
      <c r="M19" s="400"/>
      <c r="N19" s="400"/>
      <c r="O19" s="400"/>
      <c r="P19" s="400"/>
      <c r="Q19" s="400"/>
      <c r="R19" s="400"/>
      <c r="S19" s="400"/>
      <c r="T19" s="400"/>
    </row>
    <row r="20" spans="1:20">
      <c r="A20" s="400"/>
      <c r="B20" s="400"/>
      <c r="C20" s="400"/>
      <c r="D20" s="401"/>
      <c r="E20" s="400"/>
      <c r="F20" s="400"/>
      <c r="G20" s="400"/>
      <c r="H20" s="400"/>
      <c r="I20" s="400"/>
      <c r="J20" s="400"/>
      <c r="K20" s="400"/>
      <c r="L20" s="400"/>
      <c r="M20" s="400"/>
      <c r="N20" s="400"/>
      <c r="O20" s="400"/>
      <c r="P20" s="400"/>
      <c r="Q20" s="400"/>
      <c r="R20" s="400"/>
      <c r="S20" s="400"/>
      <c r="T20" s="400"/>
    </row>
    <row r="21" spans="1:20">
      <c r="A21" s="400"/>
      <c r="B21" s="400"/>
      <c r="C21" s="400"/>
      <c r="D21" s="401"/>
      <c r="E21" s="400"/>
      <c r="F21" s="400"/>
      <c r="G21" s="400"/>
      <c r="H21" s="400"/>
      <c r="I21" s="400"/>
      <c r="J21" s="400"/>
      <c r="K21" s="400"/>
      <c r="L21" s="400"/>
      <c r="M21" s="400"/>
      <c r="N21" s="400"/>
      <c r="O21" s="400"/>
      <c r="P21" s="400"/>
      <c r="Q21" s="400"/>
      <c r="R21" s="400"/>
      <c r="S21" s="400"/>
      <c r="T21" s="400"/>
    </row>
    <row r="22" spans="1:20">
      <c r="A22" s="400"/>
      <c r="B22" s="400"/>
      <c r="C22" s="400"/>
      <c r="D22" s="401"/>
      <c r="E22" s="400"/>
      <c r="F22" s="400"/>
      <c r="G22" s="400"/>
      <c r="H22" s="400"/>
      <c r="I22" s="400"/>
      <c r="J22" s="400"/>
      <c r="K22" s="400"/>
      <c r="L22" s="400"/>
      <c r="M22" s="400"/>
      <c r="N22" s="400"/>
      <c r="O22" s="400"/>
      <c r="P22" s="400"/>
      <c r="Q22" s="400"/>
      <c r="R22" s="400"/>
      <c r="S22" s="400"/>
      <c r="T22" s="400"/>
    </row>
    <row r="23" spans="1:20">
      <c r="A23" s="400"/>
      <c r="B23" s="400"/>
      <c r="C23" s="400"/>
      <c r="D23" s="401"/>
      <c r="E23" s="400"/>
      <c r="F23" s="400"/>
      <c r="G23" s="400"/>
      <c r="H23" s="400"/>
      <c r="I23" s="400"/>
      <c r="J23" s="400"/>
      <c r="K23" s="400"/>
      <c r="L23" s="400"/>
      <c r="M23" s="400"/>
      <c r="N23" s="400"/>
      <c r="O23" s="400"/>
      <c r="P23" s="400"/>
      <c r="Q23" s="400"/>
      <c r="R23" s="400"/>
      <c r="S23" s="400"/>
      <c r="T23" s="400"/>
    </row>
    <row r="24" spans="1:20">
      <c r="A24" s="400"/>
      <c r="B24" s="400"/>
      <c r="C24" s="400"/>
      <c r="D24" s="401"/>
      <c r="E24" s="400"/>
      <c r="F24" s="400"/>
      <c r="G24" s="400"/>
      <c r="H24" s="400"/>
      <c r="I24" s="400"/>
      <c r="J24" s="400"/>
      <c r="K24" s="400"/>
      <c r="L24" s="400"/>
      <c r="M24" s="400"/>
      <c r="N24" s="400"/>
      <c r="O24" s="400"/>
      <c r="P24" s="400"/>
      <c r="Q24" s="400"/>
      <c r="R24" s="400"/>
      <c r="S24" s="400"/>
      <c r="T24" s="400"/>
    </row>
    <row r="25" spans="1:20">
      <c r="A25" s="400"/>
      <c r="B25" s="400"/>
      <c r="C25" s="400"/>
      <c r="D25" s="401"/>
      <c r="E25" s="400"/>
      <c r="F25" s="400"/>
      <c r="G25" s="400"/>
      <c r="H25" s="400"/>
      <c r="I25" s="400"/>
      <c r="J25" s="400"/>
      <c r="K25" s="400"/>
      <c r="L25" s="400"/>
      <c r="M25" s="400"/>
      <c r="N25" s="400"/>
      <c r="O25" s="400"/>
      <c r="P25" s="400"/>
      <c r="Q25" s="400"/>
      <c r="R25" s="400"/>
      <c r="S25" s="400"/>
      <c r="T25" s="400"/>
    </row>
    <row r="26" spans="1:20">
      <c r="A26" s="400"/>
      <c r="B26" s="400"/>
      <c r="C26" s="400"/>
      <c r="D26" s="401"/>
      <c r="E26" s="400"/>
      <c r="F26" s="400"/>
      <c r="G26" s="400"/>
      <c r="H26" s="400"/>
      <c r="I26" s="400"/>
      <c r="J26" s="400"/>
      <c r="K26" s="400"/>
      <c r="L26" s="400"/>
      <c r="M26" s="400"/>
      <c r="N26" s="400"/>
      <c r="O26" s="400"/>
      <c r="P26" s="400"/>
      <c r="Q26" s="400"/>
      <c r="R26" s="400"/>
      <c r="S26" s="400"/>
      <c r="T26" s="400"/>
    </row>
    <row r="27" spans="1:20">
      <c r="A27" s="400"/>
      <c r="B27" s="400"/>
      <c r="C27" s="400"/>
      <c r="D27" s="400"/>
      <c r="E27" s="400"/>
      <c r="F27" s="400"/>
      <c r="G27" s="400"/>
      <c r="H27" s="400"/>
      <c r="I27" s="400"/>
      <c r="J27" s="400"/>
      <c r="K27" s="400"/>
      <c r="L27" s="400"/>
      <c r="M27" s="400"/>
      <c r="N27" s="400"/>
      <c r="O27" s="400"/>
      <c r="P27" s="400"/>
      <c r="Q27" s="400"/>
      <c r="R27" s="400"/>
      <c r="S27" s="400"/>
      <c r="T27" s="400"/>
    </row>
    <row r="28" spans="1:20">
      <c r="A28" s="400"/>
      <c r="B28" s="400"/>
      <c r="C28" s="400"/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00"/>
      <c r="Q28" s="400"/>
      <c r="R28" s="400"/>
      <c r="S28" s="400"/>
      <c r="T28" s="400"/>
    </row>
    <row r="29" spans="1:20">
      <c r="A29" s="400"/>
      <c r="B29" s="400"/>
      <c r="C29" s="400"/>
      <c r="D29" s="400"/>
      <c r="E29" s="400"/>
      <c r="F29" s="400"/>
      <c r="G29" s="400"/>
      <c r="H29" s="400"/>
      <c r="I29" s="400"/>
      <c r="J29" s="400"/>
      <c r="K29" s="400"/>
      <c r="L29" s="400"/>
      <c r="M29" s="400"/>
      <c r="N29" s="400"/>
      <c r="O29" s="400"/>
      <c r="P29" s="400"/>
      <c r="Q29" s="400"/>
      <c r="R29" s="400"/>
      <c r="S29" s="400"/>
      <c r="T29" s="400"/>
    </row>
    <row r="30" spans="1:20">
      <c r="A30" s="400"/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0"/>
      <c r="T30" s="400"/>
    </row>
    <row r="31" spans="1:20">
      <c r="A31" s="400"/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0"/>
      <c r="T31" s="400"/>
    </row>
    <row r="32" spans="1:20">
      <c r="A32" s="400"/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0"/>
      <c r="T32" s="400"/>
    </row>
    <row r="33" spans="1:20">
      <c r="A33" s="400"/>
      <c r="B33" s="400"/>
      <c r="C33" s="400"/>
      <c r="D33" s="400"/>
      <c r="E33" s="400"/>
      <c r="F33" s="400"/>
      <c r="G33" s="400"/>
      <c r="H33" s="400"/>
      <c r="I33" s="400"/>
      <c r="J33" s="400" t="s">
        <v>56</v>
      </c>
      <c r="K33" s="400"/>
      <c r="L33" s="400"/>
      <c r="M33" s="400"/>
      <c r="N33" s="400"/>
      <c r="O33" s="400"/>
      <c r="P33" s="400"/>
      <c r="Q33" s="400"/>
      <c r="R33" s="400"/>
      <c r="S33" s="400"/>
      <c r="T33" s="400"/>
    </row>
    <row r="34" spans="1:20">
      <c r="A34" s="400"/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0"/>
      <c r="T34" s="400"/>
    </row>
    <row r="35" spans="1:20">
      <c r="A35" s="400"/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T35" s="400"/>
    </row>
    <row r="36" spans="1:20">
      <c r="A36" s="400"/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T36" s="400"/>
    </row>
    <row r="37" spans="1:20">
      <c r="A37" s="400"/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400"/>
    </row>
    <row r="38" spans="1:20">
      <c r="A38" s="402"/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2"/>
      <c r="T38" s="402"/>
    </row>
    <row r="39" spans="1:20">
      <c r="A39" s="402"/>
      <c r="B39" s="402"/>
      <c r="C39" s="402"/>
      <c r="D39" s="402"/>
      <c r="E39" s="402"/>
      <c r="F39" s="402"/>
      <c r="G39" s="402"/>
      <c r="H39" s="402"/>
      <c r="I39" s="402"/>
      <c r="J39" s="402"/>
      <c r="K39" s="402"/>
      <c r="L39" s="402"/>
      <c r="M39" s="402"/>
      <c r="N39" s="402"/>
      <c r="O39" s="402"/>
      <c r="P39" s="402"/>
      <c r="Q39" s="402"/>
      <c r="R39" s="402"/>
      <c r="S39" s="402"/>
      <c r="T39" s="402"/>
    </row>
    <row r="40" spans="1:20">
      <c r="A40" s="402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2"/>
      <c r="T40" s="402"/>
    </row>
    <row r="41" spans="1:20">
      <c r="A41" s="402"/>
      <c r="B41" s="402"/>
      <c r="C41" s="402"/>
      <c r="D41" s="402"/>
      <c r="E41" s="402"/>
      <c r="F41" s="402"/>
      <c r="G41" s="402"/>
      <c r="H41" s="402"/>
      <c r="I41" s="402"/>
      <c r="J41" s="402"/>
      <c r="K41" s="402"/>
      <c r="L41" s="402"/>
      <c r="M41" s="402"/>
      <c r="N41" s="402"/>
      <c r="O41" s="402"/>
      <c r="P41" s="402"/>
      <c r="Q41" s="402"/>
      <c r="R41" s="402"/>
      <c r="S41" s="402"/>
      <c r="T41" s="402"/>
    </row>
    <row r="55" ht="15" customHeight="1"/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0"/>
    <pageSetUpPr fitToPage="1"/>
  </sheetPr>
  <dimension ref="A1:AS66"/>
  <sheetViews>
    <sheetView showGridLines="0" showRowColHeaders="0" topLeftCell="A3" zoomScale="115" zoomScaleNormal="115" workbookViewId="0">
      <selection activeCell="H35" sqref="H35"/>
    </sheetView>
  </sheetViews>
  <sheetFormatPr baseColWidth="10" defaultRowHeight="15"/>
  <cols>
    <col min="1" max="1" width="8.42578125" style="70" customWidth="1"/>
    <col min="2" max="2" width="1.85546875" style="127" customWidth="1"/>
    <col min="3" max="3" width="14.140625" style="161" customWidth="1"/>
    <col min="4" max="4" width="1.5703125" style="71" customWidth="1"/>
    <col min="5" max="5" width="21.85546875" style="71" customWidth="1"/>
    <col min="6" max="6" width="7.28515625" style="71" customWidth="1"/>
    <col min="7" max="7" width="6.85546875" style="109" customWidth="1"/>
    <col min="8" max="8" width="7.28515625" style="71" customWidth="1"/>
    <col min="9" max="9" width="13.5703125" style="110" customWidth="1"/>
    <col min="10" max="10" width="1.5703125" style="88" customWidth="1"/>
    <col min="11" max="11" width="5.85546875" style="71" customWidth="1"/>
    <col min="12" max="12" width="9" style="71" bestFit="1" customWidth="1"/>
    <col min="13" max="13" width="9.140625" style="71" customWidth="1"/>
    <col min="14" max="14" width="9" style="71" customWidth="1"/>
    <col min="15" max="15" width="9.28515625" style="71" customWidth="1"/>
    <col min="16" max="16" width="9.28515625" style="71" bestFit="1" customWidth="1"/>
    <col min="17" max="17" width="13.5703125" style="109" customWidth="1"/>
    <col min="18" max="18" width="13" style="109" customWidth="1"/>
    <col min="19" max="19" width="17" style="70" customWidth="1"/>
    <col min="20" max="20" width="9.5703125" style="70" bestFit="1" customWidth="1"/>
    <col min="21" max="21" width="6.5703125" style="70" customWidth="1"/>
    <col min="22" max="22" width="5.85546875" style="70" customWidth="1"/>
    <col min="23" max="23" width="1.28515625" style="70" customWidth="1"/>
    <col min="24" max="24" width="9.5703125" style="71" bestFit="1" customWidth="1"/>
    <col min="25" max="25" width="6.7109375" style="71" customWidth="1"/>
    <col min="26" max="26" width="6.7109375" style="70" customWidth="1"/>
    <col min="27" max="28" width="11.42578125" style="70"/>
    <col min="29" max="29" width="1.42578125" style="70" customWidth="1"/>
    <col min="30" max="30" width="3.42578125" style="70" customWidth="1"/>
    <col min="31" max="31" width="3.7109375" style="70" customWidth="1"/>
    <col min="32" max="35" width="1.42578125" style="70" customWidth="1"/>
    <col min="36" max="40" width="11.42578125" style="71"/>
    <col min="41" max="16384" width="11.42578125" style="70"/>
  </cols>
  <sheetData>
    <row r="1" spans="1:45" s="73" customFormat="1" ht="18.75" customHeight="1">
      <c r="A1" s="342">
        <f>I4</f>
        <v>117</v>
      </c>
      <c r="B1" s="347"/>
      <c r="C1" s="348"/>
      <c r="D1" s="349"/>
      <c r="E1" s="350"/>
      <c r="F1" s="351">
        <f>COUNTA(T_LIVRAISON_Livraison[[  Référence]])</f>
        <v>0</v>
      </c>
      <c r="G1" s="355" t="str">
        <f>IF(X1&gt;0,"Attention","")</f>
        <v/>
      </c>
      <c r="H1" s="356">
        <f>IF(I2="N° Bon Livr",1,"")</f>
        <v>1</v>
      </c>
      <c r="I1" s="357" t="str">
        <f>IF(G4=LIVRAISONS_N°BON,"ATTENTION","")</f>
        <v/>
      </c>
      <c r="J1" s="345"/>
      <c r="K1" s="378" t="s">
        <v>49</v>
      </c>
      <c r="L1" s="379" t="s">
        <v>4</v>
      </c>
      <c r="M1" s="391" t="s">
        <v>5</v>
      </c>
      <c r="N1" s="391" t="s">
        <v>393</v>
      </c>
      <c r="O1" s="391" t="s">
        <v>85</v>
      </c>
      <c r="P1" s="390" t="s">
        <v>86</v>
      </c>
      <c r="Q1" s="392" t="s">
        <v>49</v>
      </c>
      <c r="R1" s="393" t="str">
        <f>IF(C4="","CLIENT",C4)</f>
        <v>CLIENT</v>
      </c>
      <c r="S1" s="334"/>
      <c r="T1" s="1"/>
      <c r="U1" s="1"/>
      <c r="V1" s="1"/>
      <c r="W1" s="86" t="b">
        <f>IF(V1=1,"Paye",IF(V1=2,"Non Paye",IF(V1=3,"Avance")))</f>
        <v>0</v>
      </c>
      <c r="X1" s="2">
        <f>SUMIFS(LIVRAISONS_MONTANT,LIVRAISONS_N°BON,H4,LIVRAISONS_CLIENTS,C4)</f>
        <v>0</v>
      </c>
      <c r="Y1" s="2"/>
      <c r="Z1" s="1"/>
      <c r="AD1" s="279"/>
      <c r="AE1" s="280"/>
      <c r="AG1" s="73" t="s">
        <v>69</v>
      </c>
      <c r="AJ1" s="269"/>
      <c r="AK1" s="269"/>
      <c r="AL1" s="269"/>
      <c r="AM1" s="269"/>
      <c r="AN1" s="269"/>
      <c r="AS1" s="277" t="s">
        <v>319</v>
      </c>
    </row>
    <row r="2" spans="1:45" ht="15" customHeight="1">
      <c r="A2" s="352"/>
      <c r="B2" s="125"/>
      <c r="C2" s="145" t="s">
        <v>53</v>
      </c>
      <c r="D2" s="173"/>
      <c r="E2" s="174">
        <f>$R$2</f>
        <v>0</v>
      </c>
      <c r="F2" s="146" t="s">
        <v>12</v>
      </c>
      <c r="G2" s="389"/>
      <c r="H2" s="389" t="s">
        <v>82</v>
      </c>
      <c r="I2" s="389" t="s">
        <v>69</v>
      </c>
      <c r="J2" s="346" t="str">
        <f>IFERROR(LOOKUP("ZZZZ",T_LIVRAISON_Livraison[[  Référence]]),"")</f>
        <v/>
      </c>
      <c r="K2" s="394">
        <f>IFERROR(INDEX(T_STOCKS[],MATCH($J2,T_STOCKS[REFERENCE],0),8),"")</f>
        <v>0</v>
      </c>
      <c r="L2" s="395">
        <f>IFERROR(INDEX(T_STOCKS[],MATCH($J2,T_STOCKS[REFERENCE],0),3),"")</f>
        <v>0</v>
      </c>
      <c r="M2" s="396">
        <f>IFERROR(INDEX(T_STOCKS[],MATCH($J2,T_STOCKS[REFERENCE],0),4),"")</f>
        <v>0</v>
      </c>
      <c r="N2" s="396">
        <f>IFERROR(INDEX(T_STOCKS[],MATCH($J2,T_STOCKS[REFERENCE],0),5),"")</f>
        <v>0</v>
      </c>
      <c r="O2" s="396">
        <f>IFERROR(INDEX(T_STOCKS[],MATCH($J2,T_STOCKS[REFERENCE],0),6),"")</f>
        <v>0</v>
      </c>
      <c r="P2" s="397">
        <f>IFERROR(INDEX(T_STOCKS[],MATCH($J2,T_STOCKS[REFERENCE],0),7),"")</f>
        <v>0</v>
      </c>
      <c r="Q2" s="398"/>
      <c r="R2" s="394">
        <f>IFERROR(INDEX(T_SOLDE_Solde[Solde],MATCH(C4,T_SOLDE_Solde[Nom  Clients],0),FALSE),"")</f>
        <v>0</v>
      </c>
      <c r="S2" s="334"/>
      <c r="T2" s="1"/>
      <c r="U2" s="1"/>
      <c r="V2" s="1"/>
      <c r="W2" s="1"/>
      <c r="X2" s="2"/>
      <c r="Y2" s="2"/>
      <c r="Z2" s="1"/>
      <c r="AD2" s="279"/>
      <c r="AE2" s="280"/>
      <c r="AG2" s="70" t="s">
        <v>80</v>
      </c>
      <c r="AS2" s="278" t="s">
        <v>319</v>
      </c>
    </row>
    <row r="3" spans="1:45" ht="4.5" customHeight="1">
      <c r="A3" s="358"/>
      <c r="B3" s="125"/>
      <c r="C3" s="104"/>
      <c r="D3" s="96"/>
      <c r="E3" s="174"/>
      <c r="F3" s="96"/>
      <c r="G3" s="103"/>
      <c r="H3" s="104"/>
      <c r="I3" s="147"/>
      <c r="J3" s="360"/>
      <c r="K3" s="361"/>
      <c r="L3" s="337"/>
      <c r="M3" s="337"/>
      <c r="N3" s="337"/>
      <c r="O3" s="337"/>
      <c r="P3" s="337"/>
      <c r="Q3" s="337"/>
      <c r="R3" s="338"/>
      <c r="S3" s="334"/>
      <c r="T3" s="1"/>
      <c r="U3" s="1"/>
      <c r="V3" s="1"/>
      <c r="W3" s="1"/>
      <c r="X3" s="2"/>
      <c r="Y3" s="2"/>
      <c r="Z3" s="1"/>
      <c r="AS3" s="278">
        <v>11</v>
      </c>
    </row>
    <row r="4" spans="1:45" ht="12.75" customHeight="1">
      <c r="A4" s="358">
        <v>7</v>
      </c>
      <c r="B4" s="125"/>
      <c r="C4" s="159"/>
      <c r="D4" s="97"/>
      <c r="E4" s="174">
        <f>IFERROR(I37+E2,0)-SUM(T_LIVRAISON_Encaissement[[Montant]:[Remise]])</f>
        <v>0</v>
      </c>
      <c r="F4" s="255">
        <f ca="1">TODAY()</f>
        <v>42884</v>
      </c>
      <c r="G4" s="322"/>
      <c r="H4" s="323"/>
      <c r="I4" s="162">
        <v>117</v>
      </c>
      <c r="J4" s="360"/>
      <c r="K4" s="353" t="s">
        <v>395</v>
      </c>
      <c r="L4" s="353" t="str">
        <f>I4&amp;K4</f>
        <v>117/2017</v>
      </c>
      <c r="M4" s="354" t="str">
        <f>I4&amp;K5</f>
        <v>117/Avoir</v>
      </c>
      <c r="N4" s="353" t="str">
        <f>IF(I2="N° Bon Avoir","-1","1")</f>
        <v>1</v>
      </c>
      <c r="O4" s="331"/>
      <c r="P4" s="339"/>
      <c r="Q4" s="340"/>
      <c r="R4" s="341"/>
      <c r="S4" s="334"/>
      <c r="T4" s="1"/>
      <c r="U4" s="1"/>
      <c r="V4" s="1"/>
      <c r="W4" s="1"/>
      <c r="X4" s="2"/>
      <c r="Y4" s="2"/>
      <c r="Z4" s="1"/>
      <c r="AS4" s="278">
        <v>11</v>
      </c>
    </row>
    <row r="5" spans="1:45" ht="17.25" customHeight="1">
      <c r="A5" s="358"/>
      <c r="B5" s="125"/>
      <c r="C5" s="160"/>
      <c r="D5" s="105"/>
      <c r="E5" s="286" t="str">
        <f>IF(COUNTIF(AA7:AB36,"attention")&gt;0,"Dépassement du Stock","")</f>
        <v/>
      </c>
      <c r="F5" s="103"/>
      <c r="G5" s="165"/>
      <c r="H5" s="98"/>
      <c r="I5" s="287" t="str">
        <f>IF(COUNTIF(Y7:Y35,"2")&gt;0,"2","")</f>
        <v/>
      </c>
      <c r="J5" s="360"/>
      <c r="K5" s="362" t="s">
        <v>88</v>
      </c>
      <c r="L5" s="338"/>
      <c r="M5" s="338"/>
      <c r="N5" s="338"/>
      <c r="O5" s="343" t="s">
        <v>65</v>
      </c>
      <c r="P5" s="338"/>
      <c r="Q5" s="337"/>
      <c r="R5" s="344"/>
      <c r="S5" s="334"/>
      <c r="T5" s="1"/>
      <c r="U5" s="1"/>
      <c r="V5" s="1"/>
      <c r="W5" s="1"/>
      <c r="X5" s="2"/>
      <c r="Y5" s="2"/>
      <c r="Z5" s="1"/>
      <c r="AA5" s="265"/>
      <c r="AB5" s="265"/>
      <c r="AJ5" s="270" t="s">
        <v>266</v>
      </c>
      <c r="AK5" s="270" t="s">
        <v>4</v>
      </c>
      <c r="AL5" s="270" t="s">
        <v>5</v>
      </c>
      <c r="AM5" s="270" t="s">
        <v>87</v>
      </c>
      <c r="AN5" s="270" t="s">
        <v>318</v>
      </c>
      <c r="AS5" s="278"/>
    </row>
    <row r="6" spans="1:45" ht="10.5" customHeight="1">
      <c r="A6" s="359"/>
      <c r="B6" s="148" t="s">
        <v>52</v>
      </c>
      <c r="C6" s="371" t="s">
        <v>75</v>
      </c>
      <c r="D6" s="372" t="s">
        <v>277</v>
      </c>
      <c r="E6" s="373" t="s">
        <v>0</v>
      </c>
      <c r="F6" s="373" t="s">
        <v>1</v>
      </c>
      <c r="G6" s="374" t="s">
        <v>2</v>
      </c>
      <c r="H6" s="373" t="s">
        <v>98</v>
      </c>
      <c r="I6" s="375" t="s">
        <v>3</v>
      </c>
      <c r="J6" s="360" t="s">
        <v>70</v>
      </c>
      <c r="K6" s="362" t="s">
        <v>89</v>
      </c>
      <c r="L6" s="376" t="s">
        <v>15</v>
      </c>
      <c r="M6" s="376" t="s">
        <v>16</v>
      </c>
      <c r="N6" s="376" t="s">
        <v>17</v>
      </c>
      <c r="O6" s="376" t="s">
        <v>18</v>
      </c>
      <c r="P6" s="376" t="s">
        <v>68</v>
      </c>
      <c r="Q6" s="377" t="s">
        <v>3</v>
      </c>
      <c r="R6" s="377" t="s">
        <v>19</v>
      </c>
      <c r="S6" s="334"/>
      <c r="T6" s="1"/>
      <c r="U6" s="1"/>
      <c r="V6" s="1"/>
      <c r="W6" s="1"/>
      <c r="X6" s="2"/>
      <c r="Y6" s="2"/>
      <c r="Z6" s="1"/>
      <c r="AA6" s="265"/>
      <c r="AB6" s="265"/>
      <c r="AS6" s="278"/>
    </row>
    <row r="7" spans="1:45" ht="12.75" customHeight="1">
      <c r="A7" s="359" t="s">
        <v>4</v>
      </c>
      <c r="B7" s="156" t="str">
        <f>IF(T_LIVRAISON_Livraison[[#This Row],[  Référence]]="","",ROW()-6)</f>
        <v/>
      </c>
      <c r="C7" s="171"/>
      <c r="D7" s="175"/>
      <c r="E7" s="226" t="str">
        <f>IFERROR(INDEX(T_BDD_Références[DESIGNATION],MATCH(T_LIVRAISON_Livraison[[#This Row],[  Référence]],T_BDD_Références[REFERENCE],0),FALSE),"")</f>
        <v/>
      </c>
      <c r="F7" s="169" t="str">
        <f>IFERROR(INDEX(T_BDD_Références[[UNITE ]],MATCH(T_LIVRAISON_Livraison[[#This Row],[  Référence]],T_BDD_Références[REFERENCE],0),FALSE),"")</f>
        <v/>
      </c>
      <c r="G7" s="168" t="str">
        <f>IFERROR(INDEX(T_BDD_Références[PRIX],MATCH(T_LIVRAISON_Livraison[[#This Row],[  Référence]],T_BDD_Références[REFERENCE],0),FALSE),"")</f>
        <v/>
      </c>
      <c r="H7" s="170"/>
      <c r="I7" s="172" t="str">
        <f>IFERROR(T_LIVRAISON_Livraison[[#This Row],[Unite]]*T_LIVRAISON_Livraison[[#This Row],[Prix]]*T_LIVRAISON_Livraison[[#This Row],[Carton]]*N$4,"")</f>
        <v/>
      </c>
      <c r="J7" s="363" t="str">
        <f t="shared" ref="J7:J36" si="0">IF(I$7:I$35=0,"",IF(I$7:I$35&lt;1,M$4,L$4))</f>
        <v>117/2017</v>
      </c>
      <c r="K7" s="364" t="str">
        <f>IF(I$2="N° Bon Avoir","",IF(T_LIVRAISON_Encaissement[[#This Row],[Montant]]=0,"Non Paye","Paye"))</f>
        <v>Non Paye</v>
      </c>
      <c r="L7" s="64"/>
      <c r="M7" s="64"/>
      <c r="N7" s="64"/>
      <c r="O7" s="64"/>
      <c r="P7" s="128"/>
      <c r="Q7" s="129"/>
      <c r="R7" s="129"/>
      <c r="S7" s="334"/>
      <c r="T7" s="273" t="str">
        <f>IF(C7&lt;&gt;"",C7,"")</f>
        <v/>
      </c>
      <c r="U7" s="1"/>
      <c r="V7" s="1"/>
      <c r="W7" s="1"/>
      <c r="X7" s="275" t="str">
        <f t="array" ref="X7">(INDEX($T:$T,MIN(IF(COUNTIF(X$6:X6,$T$7:$T$100)=0,ROW($T$7:$T$100))))&amp;"")</f>
        <v/>
      </c>
      <c r="Y7" s="274" t="str">
        <f t="shared" ref="Y7:Y35" si="1">IF(X7&lt;&gt;"",COUNTIF(T:T,X7),"")</f>
        <v/>
      </c>
      <c r="Z7" s="1"/>
      <c r="AA7" s="267" t="str">
        <f>IF(AND(D7=AK$5,H7&gt;AK7),"attention","")</f>
        <v/>
      </c>
      <c r="AB7" s="267" t="str">
        <f>IF(AND(D7=AL$5,H7&gt;AL7),"attention","")</f>
        <v/>
      </c>
      <c r="AJ7" s="270">
        <f>IFERROR(INDEX(T_STOCKS[],MATCH(C7,T_STOCKS[REFERENCE],0),8),"")</f>
        <v>0</v>
      </c>
      <c r="AK7" s="270">
        <f>IFERROR(INDEX(T_STOCKS[],MATCH(C7,T_STOCKS[REFERENCE],0),3),"")</f>
        <v>0</v>
      </c>
      <c r="AL7" s="270">
        <f>IFERROR(INDEX(T_STOCKS[],MATCH(C7,T_STOCKS[REFERENCE],0),4),"")</f>
        <v>0</v>
      </c>
      <c r="AM7" s="270">
        <f>IFERROR(INDEX(T_STOCKS[],MATCH(C7,T_STOCKS[REFERENCE],0),5),"")</f>
        <v>0</v>
      </c>
      <c r="AN7" s="270">
        <f>IFERROR(INDEX(T_STOCKS[],MATCH(C7,T_STOCKS[REFERENCE],0),6),"")</f>
        <v>0</v>
      </c>
      <c r="AS7" s="278"/>
    </row>
    <row r="8" spans="1:45" ht="12.75" customHeight="1">
      <c r="A8" s="359"/>
      <c r="B8" s="156" t="str">
        <f>IF(T_LIVRAISON_Livraison[[#This Row],[  Référence]]="","",ROW()-6)</f>
        <v/>
      </c>
      <c r="C8" s="171"/>
      <c r="D8" s="175"/>
      <c r="E8" s="226" t="str">
        <f>IFERROR(INDEX(T_BDD_Références[DESIGNATION],MATCH(T_LIVRAISON_Livraison[[#This Row],[  Référence]],T_BDD_Références[REFERENCE],0),FALSE),"")</f>
        <v/>
      </c>
      <c r="F8" s="169" t="str">
        <f>IFERROR(INDEX(T_BDD_Références[[UNITE ]],MATCH(T_LIVRAISON_Livraison[[#This Row],[  Référence]],T_BDD_Références[REFERENCE],0),FALSE),"")</f>
        <v/>
      </c>
      <c r="G8" s="168" t="str">
        <f>IFERROR(INDEX(T_BDD_Références[PRIX],MATCH(T_LIVRAISON_Livraison[[#This Row],[  Référence]],T_BDD_Références[REFERENCE],0),FALSE),"")</f>
        <v/>
      </c>
      <c r="H8" s="170"/>
      <c r="I8" s="172" t="str">
        <f>IFERROR(T_LIVRAISON_Livraison[[#This Row],[Unite]]*T_LIVRAISON_Livraison[[#This Row],[Prix]]*T_LIVRAISON_Livraison[[#This Row],[Carton]]*N$4,"")</f>
        <v/>
      </c>
      <c r="J8" s="363" t="str">
        <f t="shared" si="0"/>
        <v>117/2017</v>
      </c>
      <c r="K8" s="365"/>
      <c r="L8" s="64"/>
      <c r="M8" s="64"/>
      <c r="N8" s="64"/>
      <c r="O8" s="64"/>
      <c r="P8" s="128"/>
      <c r="Q8" s="129"/>
      <c r="R8" s="130"/>
      <c r="S8" s="334"/>
      <c r="T8" s="273" t="str">
        <f t="shared" ref="T8:T35" si="2">IF(C8&lt;&gt;"",C8,"")</f>
        <v/>
      </c>
      <c r="U8" s="1"/>
      <c r="V8" s="1"/>
      <c r="W8" s="1"/>
      <c r="X8" s="275" t="str">
        <f t="array" ref="X8">(INDEX($T:$T,MIN(IF(COUNTIF(X$6:X7,$T$7:$T$100)=0,ROW($T$7:$T$100))))&amp;"")</f>
        <v/>
      </c>
      <c r="Y8" s="274" t="str">
        <f t="shared" si="1"/>
        <v/>
      </c>
      <c r="Z8" s="1"/>
      <c r="AA8" s="267" t="str">
        <f t="shared" ref="AA8:AA35" si="3">IF(AND(D8=AK$5,H8&gt;AK8),"attention","")</f>
        <v/>
      </c>
      <c r="AB8" s="267" t="str">
        <f t="shared" ref="AB8:AB35" si="4">IF(AND(D8=AL$5,H8&gt;AL8),"attention","")</f>
        <v/>
      </c>
      <c r="AJ8" s="270">
        <f>IFERROR(INDEX(T_STOCKS[],MATCH(C8,T_STOCKS[REFERENCE],0),8),"")</f>
        <v>0</v>
      </c>
      <c r="AK8" s="270">
        <f>IFERROR(INDEX(T_STOCKS[],MATCH(C8,T_STOCKS[REFERENCE],0),3),"")</f>
        <v>0</v>
      </c>
      <c r="AL8" s="270">
        <f>IFERROR(INDEX(T_STOCKS[],MATCH(C8,T_STOCKS[REFERENCE],0),4),"")</f>
        <v>0</v>
      </c>
      <c r="AM8" s="270">
        <f>IFERROR(INDEX(T_STOCKS[],MATCH(C8,T_STOCKS[REFERENCE],0),5),"")</f>
        <v>0</v>
      </c>
      <c r="AN8" s="270">
        <f>IFERROR(INDEX(T_STOCKS[],MATCH(C8,T_STOCKS[REFERENCE],0),6),"")</f>
        <v>0</v>
      </c>
      <c r="AS8" s="278"/>
    </row>
    <row r="9" spans="1:45" ht="12.75" customHeight="1">
      <c r="A9" s="358"/>
      <c r="B9" s="156" t="str">
        <f>IF(T_LIVRAISON_Livraison[[#This Row],[  Référence]]="","",ROW()-6)</f>
        <v/>
      </c>
      <c r="C9" s="171"/>
      <c r="D9" s="175"/>
      <c r="E9" s="226" t="str">
        <f>IFERROR(INDEX(T_BDD_Références[DESIGNATION],MATCH(T_LIVRAISON_Livraison[[#This Row],[  Référence]],T_BDD_Références[REFERENCE],0),FALSE),"")</f>
        <v/>
      </c>
      <c r="F9" s="169" t="str">
        <f>IFERROR(INDEX(T_BDD_Références[[UNITE ]],MATCH(T_LIVRAISON_Livraison[[#This Row],[  Référence]],T_BDD_Références[REFERENCE],0),FALSE),"")</f>
        <v/>
      </c>
      <c r="G9" s="168" t="str">
        <f>IFERROR(INDEX(T_BDD_Références[PRIX],MATCH(T_LIVRAISON_Livraison[[#This Row],[  Référence]],T_BDD_Références[REFERENCE],0),FALSE),"")</f>
        <v/>
      </c>
      <c r="H9" s="170"/>
      <c r="I9" s="172" t="str">
        <f>IFERROR(T_LIVRAISON_Livraison[[#This Row],[Unite]]*T_LIVRAISON_Livraison[[#This Row],[Prix]]*T_LIVRAISON_Livraison[[#This Row],[Carton]]*N$4,"")</f>
        <v/>
      </c>
      <c r="J9" s="363" t="str">
        <f t="shared" si="0"/>
        <v>117/2017</v>
      </c>
      <c r="K9" s="365"/>
      <c r="L9" s="64"/>
      <c r="M9" s="131"/>
      <c r="N9" s="132"/>
      <c r="O9" s="64"/>
      <c r="P9" s="128"/>
      <c r="Q9" s="133"/>
      <c r="R9" s="133"/>
      <c r="S9" s="334"/>
      <c r="T9" s="273" t="str">
        <f t="shared" si="2"/>
        <v/>
      </c>
      <c r="U9" s="1"/>
      <c r="V9" s="1"/>
      <c r="W9" s="1"/>
      <c r="X9" s="275" t="str">
        <f t="array" ref="X9">(INDEX($T:$T,MIN(IF(COUNTIF(X$6:X8,$T$7:$T$100)=0,ROW($T$7:$T$100))))&amp;"")</f>
        <v/>
      </c>
      <c r="Y9" s="274" t="str">
        <f t="shared" si="1"/>
        <v/>
      </c>
      <c r="Z9" s="1"/>
      <c r="AA9" s="267" t="str">
        <f t="shared" si="3"/>
        <v/>
      </c>
      <c r="AB9" s="267" t="str">
        <f t="shared" si="4"/>
        <v/>
      </c>
      <c r="AJ9" s="270">
        <f>IFERROR(INDEX(T_STOCKS[],MATCH(C9,T_STOCKS[REFERENCE],0),8),"")</f>
        <v>0</v>
      </c>
      <c r="AK9" s="270">
        <f>IFERROR(INDEX(T_STOCKS[],MATCH(C9,T_STOCKS[REFERENCE],0),3),"")</f>
        <v>0</v>
      </c>
      <c r="AL9" s="270">
        <f>IFERROR(INDEX(T_STOCKS[],MATCH(C9,T_STOCKS[REFERENCE],0),4),"")</f>
        <v>0</v>
      </c>
      <c r="AM9" s="270">
        <f>IFERROR(INDEX(T_STOCKS[],MATCH(C9,T_STOCKS[REFERENCE],0),5),"")</f>
        <v>0</v>
      </c>
      <c r="AN9" s="270">
        <f>IFERROR(INDEX(T_STOCKS[],MATCH(C9,T_STOCKS[REFERENCE],0),6),"")</f>
        <v>0</v>
      </c>
      <c r="AS9" s="278"/>
    </row>
    <row r="10" spans="1:45" ht="12.75" customHeight="1">
      <c r="A10" s="358"/>
      <c r="B10" s="156" t="str">
        <f>IF(T_LIVRAISON_Livraison[[#This Row],[  Référence]]="","",ROW()-6)</f>
        <v/>
      </c>
      <c r="C10" s="171"/>
      <c r="D10" s="175"/>
      <c r="E10" s="226" t="str">
        <f>IFERROR(INDEX(T_BDD_Références[DESIGNATION],MATCH(T_LIVRAISON_Livraison[[#This Row],[  Référence]],T_BDD_Références[REFERENCE],0),FALSE),"")</f>
        <v/>
      </c>
      <c r="F10" s="169" t="str">
        <f>IFERROR(INDEX(T_BDD_Références[[UNITE ]],MATCH(T_LIVRAISON_Livraison[[#This Row],[  Référence]],T_BDD_Références[REFERENCE],0),FALSE),"")</f>
        <v/>
      </c>
      <c r="G10" s="168" t="str">
        <f>IFERROR(INDEX(T_BDD_Références[PRIX],MATCH(T_LIVRAISON_Livraison[[#This Row],[  Référence]],T_BDD_Références[REFERENCE],0),FALSE),"")</f>
        <v/>
      </c>
      <c r="H10" s="170"/>
      <c r="I10" s="172" t="str">
        <f>IFERROR(T_LIVRAISON_Livraison[[#This Row],[Unite]]*T_LIVRAISON_Livraison[[#This Row],[Prix]]*T_LIVRAISON_Livraison[[#This Row],[Carton]]*N$4,"")</f>
        <v/>
      </c>
      <c r="J10" s="363" t="str">
        <f t="shared" si="0"/>
        <v>117/2017</v>
      </c>
      <c r="K10" s="366"/>
      <c r="L10" s="64"/>
      <c r="M10" s="131"/>
      <c r="N10" s="132"/>
      <c r="O10" s="64"/>
      <c r="P10" s="128"/>
      <c r="Q10" s="133"/>
      <c r="R10" s="133"/>
      <c r="S10" s="334"/>
      <c r="T10" s="273" t="str">
        <f t="shared" si="2"/>
        <v/>
      </c>
      <c r="U10" s="1"/>
      <c r="V10" s="1"/>
      <c r="W10" s="1"/>
      <c r="X10" s="275" t="str">
        <f t="array" ref="X10">(INDEX($T:$T,MIN(IF(COUNTIF(X$6:X9,$T$7:$T$100)=0,ROW($T$7:$T$100))))&amp;"")</f>
        <v/>
      </c>
      <c r="Y10" s="274" t="str">
        <f t="shared" si="1"/>
        <v/>
      </c>
      <c r="Z10" s="1"/>
      <c r="AA10" s="267" t="str">
        <f t="shared" si="3"/>
        <v/>
      </c>
      <c r="AB10" s="267" t="str">
        <f t="shared" si="4"/>
        <v/>
      </c>
      <c r="AJ10" s="270">
        <f>IFERROR(INDEX(T_STOCKS[],MATCH(C10,T_STOCKS[REFERENCE],0),8),"")</f>
        <v>0</v>
      </c>
      <c r="AK10" s="270">
        <f>IFERROR(INDEX(T_STOCKS[],MATCH(C10,T_STOCKS[REFERENCE],0),3),"")</f>
        <v>0</v>
      </c>
      <c r="AL10" s="270">
        <f>IFERROR(INDEX(T_STOCKS[],MATCH(C10,T_STOCKS[REFERENCE],0),4),"")</f>
        <v>0</v>
      </c>
      <c r="AM10" s="270">
        <f>IFERROR(INDEX(T_STOCKS[],MATCH(C10,T_STOCKS[REFERENCE],0),5),"")</f>
        <v>0</v>
      </c>
      <c r="AN10" s="270">
        <f>IFERROR(INDEX(T_STOCKS[],MATCH(C10,T_STOCKS[REFERENCE],0),6),"")</f>
        <v>0</v>
      </c>
      <c r="AS10" s="278"/>
    </row>
    <row r="11" spans="1:45" ht="12.75" customHeight="1">
      <c r="A11" s="358"/>
      <c r="B11" s="156" t="str">
        <f>IF(T_LIVRAISON_Livraison[[#This Row],[  Référence]]="","",ROW()-6)</f>
        <v/>
      </c>
      <c r="C11" s="171"/>
      <c r="D11" s="175"/>
      <c r="E11" s="226" t="str">
        <f>IFERROR(INDEX(T_BDD_Références[DESIGNATION],MATCH(T_LIVRAISON_Livraison[[#This Row],[  Référence]],T_BDD_Références[REFERENCE],0),FALSE),"")</f>
        <v/>
      </c>
      <c r="F11" s="169" t="str">
        <f>IFERROR(INDEX(T_BDD_Références[[UNITE ]],MATCH(T_LIVRAISON_Livraison[[#This Row],[  Référence]],T_BDD_Références[REFERENCE],0),FALSE),"")</f>
        <v/>
      </c>
      <c r="G11" s="168" t="str">
        <f>IFERROR(INDEX(T_BDD_Références[PRIX],MATCH(T_LIVRAISON_Livraison[[#This Row],[  Référence]],T_BDD_Références[REFERENCE],0),FALSE),"")</f>
        <v/>
      </c>
      <c r="H11" s="170"/>
      <c r="I11" s="172" t="str">
        <f>IFERROR(T_LIVRAISON_Livraison[[#This Row],[Unite]]*T_LIVRAISON_Livraison[[#This Row],[Prix]]*T_LIVRAISON_Livraison[[#This Row],[Carton]]*N$4,"")</f>
        <v/>
      </c>
      <c r="J11" s="363" t="str">
        <f t="shared" si="0"/>
        <v>117/2017</v>
      </c>
      <c r="K11" s="366"/>
      <c r="L11" s="64"/>
      <c r="M11" s="131"/>
      <c r="N11" s="132"/>
      <c r="O11" s="64"/>
      <c r="P11" s="128"/>
      <c r="Q11" s="133"/>
      <c r="R11" s="133"/>
      <c r="S11" s="334"/>
      <c r="T11" s="273" t="str">
        <f t="shared" si="2"/>
        <v/>
      </c>
      <c r="U11" s="1"/>
      <c r="V11" s="1"/>
      <c r="W11" s="1"/>
      <c r="X11" s="275" t="str">
        <f t="array" ref="X11">(INDEX($T:$T,MIN(IF(COUNTIF(X$6:X10,$T$7:$T$100)=0,ROW($T$7:$T$100))))&amp;"")</f>
        <v/>
      </c>
      <c r="Y11" s="274" t="str">
        <f t="shared" si="1"/>
        <v/>
      </c>
      <c r="Z11" s="1"/>
      <c r="AA11" s="267" t="str">
        <f t="shared" si="3"/>
        <v/>
      </c>
      <c r="AB11" s="267" t="str">
        <f t="shared" si="4"/>
        <v/>
      </c>
      <c r="AJ11" s="270">
        <f>IFERROR(INDEX(T_STOCKS[],MATCH(C11,T_STOCKS[REFERENCE],0),8),"")</f>
        <v>0</v>
      </c>
      <c r="AK11" s="270">
        <f>IFERROR(INDEX(T_STOCKS[],MATCH(C11,T_STOCKS[REFERENCE],0),3),"")</f>
        <v>0</v>
      </c>
      <c r="AL11" s="270">
        <f>IFERROR(INDEX(T_STOCKS[],MATCH(C11,T_STOCKS[REFERENCE],0),4),"")</f>
        <v>0</v>
      </c>
      <c r="AM11" s="270">
        <f>IFERROR(INDEX(T_STOCKS[],MATCH(C11,T_STOCKS[REFERENCE],0),5),"")</f>
        <v>0</v>
      </c>
      <c r="AN11" s="270">
        <f>IFERROR(INDEX(T_STOCKS[],MATCH(C11,T_STOCKS[REFERENCE],0),6),"")</f>
        <v>0</v>
      </c>
      <c r="AS11" s="278"/>
    </row>
    <row r="12" spans="1:45" ht="12.75" customHeight="1">
      <c r="A12" s="327"/>
      <c r="B12" s="156" t="str">
        <f>IF(T_LIVRAISON_Livraison[[#This Row],[  Référence]]="","",ROW()-6)</f>
        <v/>
      </c>
      <c r="C12" s="171"/>
      <c r="D12" s="175"/>
      <c r="E12" s="226" t="str">
        <f>IFERROR(INDEX(T_BDD_Références[DESIGNATION],MATCH(T_LIVRAISON_Livraison[[#This Row],[  Référence]],T_BDD_Références[REFERENCE],0),FALSE),"")</f>
        <v/>
      </c>
      <c r="F12" s="169" t="str">
        <f>IFERROR(INDEX(T_BDD_Références[[UNITE ]],MATCH(T_LIVRAISON_Livraison[[#This Row],[  Référence]],T_BDD_Références[REFERENCE],0),FALSE),"")</f>
        <v/>
      </c>
      <c r="G12" s="168" t="str">
        <f>IFERROR(INDEX(T_BDD_Références[PRIX],MATCH(T_LIVRAISON_Livraison[[#This Row],[  Référence]],T_BDD_Références[REFERENCE],0),FALSE),"")</f>
        <v/>
      </c>
      <c r="H12" s="170"/>
      <c r="I12" s="172" t="str">
        <f>IFERROR(T_LIVRAISON_Livraison[[#This Row],[Unite]]*T_LIVRAISON_Livraison[[#This Row],[Prix]]*T_LIVRAISON_Livraison[[#This Row],[Carton]]*N$4,"")</f>
        <v/>
      </c>
      <c r="J12" s="363" t="str">
        <f t="shared" si="0"/>
        <v>117/2017</v>
      </c>
      <c r="K12" s="366"/>
      <c r="L12" s="64"/>
      <c r="M12" s="131"/>
      <c r="N12" s="132"/>
      <c r="O12" s="64"/>
      <c r="P12" s="128"/>
      <c r="Q12" s="133"/>
      <c r="R12" s="133"/>
      <c r="S12" s="334"/>
      <c r="T12" s="273" t="str">
        <f t="shared" si="2"/>
        <v/>
      </c>
      <c r="U12" s="1"/>
      <c r="V12" s="1"/>
      <c r="W12" s="1"/>
      <c r="X12" s="275" t="str">
        <f t="array" ref="X12">(INDEX($T:$T,MIN(IF(COUNTIF(X$6:X11,$T$7:$T$100)=0,ROW($T$7:$T$100))))&amp;"")</f>
        <v/>
      </c>
      <c r="Y12" s="274" t="str">
        <f t="shared" si="1"/>
        <v/>
      </c>
      <c r="Z12" s="1"/>
      <c r="AA12" s="267" t="str">
        <f t="shared" si="3"/>
        <v/>
      </c>
      <c r="AB12" s="267" t="str">
        <f t="shared" si="4"/>
        <v/>
      </c>
      <c r="AJ12" s="270">
        <f>IFERROR(INDEX(T_STOCKS[],MATCH(C12,T_STOCKS[REFERENCE],0),8),"")</f>
        <v>0</v>
      </c>
      <c r="AK12" s="270">
        <f>IFERROR(INDEX(T_STOCKS[],MATCH(C12,T_STOCKS[REFERENCE],0),3),"")</f>
        <v>0</v>
      </c>
      <c r="AL12" s="270">
        <f>IFERROR(INDEX(T_STOCKS[],MATCH(C12,T_STOCKS[REFERENCE],0),4),"")</f>
        <v>0</v>
      </c>
      <c r="AM12" s="270">
        <f>IFERROR(INDEX(T_STOCKS[],MATCH(C12,T_STOCKS[REFERENCE],0),5),"")</f>
        <v>0</v>
      </c>
      <c r="AN12" s="270">
        <f>IFERROR(INDEX(T_STOCKS[],MATCH(C12,T_STOCKS[REFERENCE],0),6),"")</f>
        <v>0</v>
      </c>
      <c r="AS12" s="278"/>
    </row>
    <row r="13" spans="1:45" ht="12.75" customHeight="1">
      <c r="A13" s="327"/>
      <c r="B13" s="156" t="str">
        <f>IF(T_LIVRAISON_Livraison[[#This Row],[  Référence]]="","",ROW()-6)</f>
        <v/>
      </c>
      <c r="C13" s="171"/>
      <c r="D13" s="175"/>
      <c r="E13" s="226" t="str">
        <f>IFERROR(INDEX(T_BDD_Références[DESIGNATION],MATCH(T_LIVRAISON_Livraison[[#This Row],[  Référence]],T_BDD_Références[REFERENCE],0),FALSE),"")</f>
        <v/>
      </c>
      <c r="F13" s="169" t="str">
        <f>IFERROR(INDEX(T_BDD_Références[[UNITE ]],MATCH(T_LIVRAISON_Livraison[[#This Row],[  Référence]],T_BDD_Références[REFERENCE],0),FALSE),"")</f>
        <v/>
      </c>
      <c r="G13" s="168" t="str">
        <f>IFERROR(INDEX(T_BDD_Références[PRIX],MATCH(T_LIVRAISON_Livraison[[#This Row],[  Référence]],T_BDD_Références[REFERENCE],0),FALSE),"")</f>
        <v/>
      </c>
      <c r="H13" s="170"/>
      <c r="I13" s="172" t="str">
        <f>IFERROR(T_LIVRAISON_Livraison[[#This Row],[Unite]]*T_LIVRAISON_Livraison[[#This Row],[Prix]]*T_LIVRAISON_Livraison[[#This Row],[Carton]]*N$4,"")</f>
        <v/>
      </c>
      <c r="J13" s="363" t="str">
        <f t="shared" si="0"/>
        <v>117/2017</v>
      </c>
      <c r="K13" s="366"/>
      <c r="L13" s="327"/>
      <c r="M13" s="327"/>
      <c r="N13" s="327"/>
      <c r="O13" s="327"/>
      <c r="P13" s="327"/>
      <c r="Q13" s="327"/>
      <c r="R13" s="327"/>
      <c r="S13" s="334"/>
      <c r="T13" s="273" t="str">
        <f t="shared" si="2"/>
        <v/>
      </c>
      <c r="U13" s="1"/>
      <c r="V13" s="1"/>
      <c r="W13" s="1"/>
      <c r="X13" s="275" t="str">
        <f t="array" ref="X13">(INDEX($T:$T,MIN(IF(COUNTIF(X$6:X12,$T$7:$T$100)=0,ROW($T$7:$T$100))))&amp;"")</f>
        <v/>
      </c>
      <c r="Y13" s="274" t="str">
        <f t="shared" si="1"/>
        <v/>
      </c>
      <c r="Z13" s="1"/>
      <c r="AA13" s="267" t="str">
        <f t="shared" si="3"/>
        <v/>
      </c>
      <c r="AB13" s="267" t="str">
        <f t="shared" si="4"/>
        <v/>
      </c>
      <c r="AJ13" s="270">
        <f>IFERROR(INDEX(T_STOCKS[],MATCH(C13,T_STOCKS[REFERENCE],0),8),"")</f>
        <v>0</v>
      </c>
      <c r="AK13" s="270">
        <f>IFERROR(INDEX(T_STOCKS[],MATCH(C13,T_STOCKS[REFERENCE],0),3),"")</f>
        <v>0</v>
      </c>
      <c r="AL13" s="270">
        <f>IFERROR(INDEX(T_STOCKS[],MATCH(C13,T_STOCKS[REFERENCE],0),4),"")</f>
        <v>0</v>
      </c>
      <c r="AM13" s="270">
        <f>IFERROR(INDEX(T_STOCKS[],MATCH(C13,T_STOCKS[REFERENCE],0),5),"")</f>
        <v>0</v>
      </c>
      <c r="AN13" s="270">
        <f>IFERROR(INDEX(T_STOCKS[],MATCH(C13,T_STOCKS[REFERENCE],0),6),"")</f>
        <v>0</v>
      </c>
      <c r="AS13" s="278"/>
    </row>
    <row r="14" spans="1:45" ht="12.75" customHeight="1">
      <c r="A14" s="327"/>
      <c r="B14" s="156" t="str">
        <f>IF(T_LIVRAISON_Livraison[[#This Row],[  Référence]]="","",ROW()-6)</f>
        <v/>
      </c>
      <c r="C14" s="171"/>
      <c r="D14" s="175"/>
      <c r="E14" s="226" t="str">
        <f>IFERROR(INDEX(T_BDD_Références[DESIGNATION],MATCH(T_LIVRAISON_Livraison[[#This Row],[  Référence]],T_BDD_Références[REFERENCE],0),FALSE),"")</f>
        <v/>
      </c>
      <c r="F14" s="169" t="str">
        <f>IFERROR(INDEX(T_BDD_Références[[UNITE ]],MATCH(T_LIVRAISON_Livraison[[#This Row],[  Référence]],T_BDD_Références[REFERENCE],0),FALSE),"")</f>
        <v/>
      </c>
      <c r="G14" s="168" t="str">
        <f>IFERROR(INDEX(T_BDD_Références[PRIX],MATCH(T_LIVRAISON_Livraison[[#This Row],[  Référence]],T_BDD_Références[REFERENCE],0),FALSE),"")</f>
        <v/>
      </c>
      <c r="H14" s="170"/>
      <c r="I14" s="172" t="str">
        <f>IFERROR(T_LIVRAISON_Livraison[[#This Row],[Unite]]*T_LIVRAISON_Livraison[[#This Row],[Prix]]*T_LIVRAISON_Livraison[[#This Row],[Carton]]*N$4,"")</f>
        <v/>
      </c>
      <c r="J14" s="363" t="str">
        <f t="shared" si="0"/>
        <v>117/2017</v>
      </c>
      <c r="K14" s="366"/>
      <c r="L14" s="327"/>
      <c r="M14" s="327"/>
      <c r="N14" s="327"/>
      <c r="O14" s="327"/>
      <c r="P14" s="327"/>
      <c r="Q14" s="327"/>
      <c r="R14" s="327"/>
      <c r="S14" s="334"/>
      <c r="T14" s="273" t="str">
        <f t="shared" si="2"/>
        <v/>
      </c>
      <c r="U14" s="1"/>
      <c r="V14" s="1"/>
      <c r="W14" s="1"/>
      <c r="X14" s="275" t="str">
        <f t="array" ref="X14">(INDEX($T:$T,MIN(IF(COUNTIF(X$6:X13,$T$7:$T$100)=0,ROW($T$7:$T$100))))&amp;"")</f>
        <v/>
      </c>
      <c r="Y14" s="274" t="str">
        <f t="shared" si="1"/>
        <v/>
      </c>
      <c r="Z14" s="1"/>
      <c r="AA14" s="267" t="str">
        <f t="shared" si="3"/>
        <v/>
      </c>
      <c r="AB14" s="267" t="str">
        <f t="shared" si="4"/>
        <v/>
      </c>
      <c r="AJ14" s="270">
        <f>IFERROR(INDEX(T_STOCKS[],MATCH(C14,T_STOCKS[REFERENCE],0),8),"")</f>
        <v>0</v>
      </c>
      <c r="AK14" s="270">
        <f>IFERROR(INDEX(T_STOCKS[],MATCH(C14,T_STOCKS[REFERENCE],0),3),"")</f>
        <v>0</v>
      </c>
      <c r="AL14" s="270">
        <f>IFERROR(INDEX(T_STOCKS[],MATCH(C14,T_STOCKS[REFERENCE],0),4),"")</f>
        <v>0</v>
      </c>
      <c r="AM14" s="270">
        <f>IFERROR(INDEX(T_STOCKS[],MATCH(C14,T_STOCKS[REFERENCE],0),5),"")</f>
        <v>0</v>
      </c>
      <c r="AN14" s="270">
        <f>IFERROR(INDEX(T_STOCKS[],MATCH(C14,T_STOCKS[REFERENCE],0),6),"")</f>
        <v>0</v>
      </c>
      <c r="AS14" s="278"/>
    </row>
    <row r="15" spans="1:45" ht="12.75" customHeight="1">
      <c r="A15" s="327"/>
      <c r="B15" s="156" t="str">
        <f>IF(T_LIVRAISON_Livraison[[#This Row],[  Référence]]="","",ROW()-6)</f>
        <v/>
      </c>
      <c r="C15" s="171"/>
      <c r="D15" s="175"/>
      <c r="E15" s="226" t="str">
        <f>IFERROR(INDEX(T_BDD_Références[DESIGNATION],MATCH(T_LIVRAISON_Livraison[[#This Row],[  Référence]],T_BDD_Références[REFERENCE],0),FALSE),"")</f>
        <v/>
      </c>
      <c r="F15" s="169" t="str">
        <f>IFERROR(INDEX(T_BDD_Références[[UNITE ]],MATCH(T_LIVRAISON_Livraison[[#This Row],[  Référence]],T_BDD_Références[REFERENCE],0),FALSE),"")</f>
        <v/>
      </c>
      <c r="G15" s="168" t="str">
        <f>IFERROR(INDEX(T_BDD_Références[PRIX],MATCH(T_LIVRAISON_Livraison[[#This Row],[  Référence]],T_BDD_Références[REFERENCE],0),FALSE),"")</f>
        <v/>
      </c>
      <c r="H15" s="170"/>
      <c r="I15" s="172" t="str">
        <f>IFERROR(T_LIVRAISON_Livraison[[#This Row],[Unite]]*T_LIVRAISON_Livraison[[#This Row],[Prix]]*T_LIVRAISON_Livraison[[#This Row],[Carton]]*N$4,"")</f>
        <v/>
      </c>
      <c r="J15" s="363" t="str">
        <f t="shared" si="0"/>
        <v>117/2017</v>
      </c>
      <c r="K15" s="366"/>
      <c r="L15" s="327"/>
      <c r="M15" s="327"/>
      <c r="N15" s="327"/>
      <c r="O15" s="327"/>
      <c r="P15" s="327"/>
      <c r="Q15" s="327"/>
      <c r="R15" s="327"/>
      <c r="S15" s="334"/>
      <c r="T15" s="273" t="str">
        <f t="shared" si="2"/>
        <v/>
      </c>
      <c r="U15" s="1"/>
      <c r="V15" s="1"/>
      <c r="W15" s="1"/>
      <c r="X15" s="275" t="str">
        <f t="array" ref="X15">(INDEX($T:$T,MIN(IF(COUNTIF(X$6:X14,$T$7:$T$100)=0,ROW($T$7:$T$100))))&amp;"")</f>
        <v/>
      </c>
      <c r="Y15" s="274" t="str">
        <f t="shared" si="1"/>
        <v/>
      </c>
      <c r="Z15" s="1"/>
      <c r="AA15" s="267" t="str">
        <f t="shared" si="3"/>
        <v/>
      </c>
      <c r="AB15" s="267" t="str">
        <f t="shared" si="4"/>
        <v/>
      </c>
      <c r="AJ15" s="270">
        <f>IFERROR(INDEX(T_STOCKS[],MATCH(C15,T_STOCKS[REFERENCE],0),8),"")</f>
        <v>0</v>
      </c>
      <c r="AK15" s="270">
        <f>IFERROR(INDEX(T_STOCKS[],MATCH(C15,T_STOCKS[REFERENCE],0),3),"")</f>
        <v>0</v>
      </c>
      <c r="AL15" s="270">
        <f>IFERROR(INDEX(T_STOCKS[],MATCH(C15,T_STOCKS[REFERENCE],0),4),"")</f>
        <v>0</v>
      </c>
      <c r="AM15" s="270">
        <f>IFERROR(INDEX(T_STOCKS[],MATCH(C15,T_STOCKS[REFERENCE],0),5),"")</f>
        <v>0</v>
      </c>
      <c r="AN15" s="270">
        <f>IFERROR(INDEX(T_STOCKS[],MATCH(C15,T_STOCKS[REFERENCE],0),6),"")</f>
        <v>0</v>
      </c>
      <c r="AS15" s="278"/>
    </row>
    <row r="16" spans="1:45" ht="12.75" customHeight="1">
      <c r="A16" s="327"/>
      <c r="B16" s="156" t="str">
        <f>IF(T_LIVRAISON_Livraison[[#This Row],[  Référence]]="","",ROW()-6)</f>
        <v/>
      </c>
      <c r="C16" s="171"/>
      <c r="D16" s="175"/>
      <c r="E16" s="226" t="str">
        <f>IFERROR(INDEX(T_BDD_Références[DESIGNATION],MATCH(T_LIVRAISON_Livraison[[#This Row],[  Référence]],T_BDD_Références[REFERENCE],0),FALSE),"")</f>
        <v/>
      </c>
      <c r="F16" s="169" t="str">
        <f>IFERROR(INDEX(T_BDD_Références[[UNITE ]],MATCH(T_LIVRAISON_Livraison[[#This Row],[  Référence]],T_BDD_Références[REFERENCE],0),FALSE),"")</f>
        <v/>
      </c>
      <c r="G16" s="168" t="str">
        <f>IFERROR(INDEX(T_BDD_Références[PRIX],MATCH(T_LIVRAISON_Livraison[[#This Row],[  Référence]],T_BDD_Références[REFERENCE],0),FALSE),"")</f>
        <v/>
      </c>
      <c r="H16" s="170"/>
      <c r="I16" s="172" t="str">
        <f>IFERROR(T_LIVRAISON_Livraison[[#This Row],[Unite]]*T_LIVRAISON_Livraison[[#This Row],[Prix]]*T_LIVRAISON_Livraison[[#This Row],[Carton]]*N$4,"")</f>
        <v/>
      </c>
      <c r="J16" s="363" t="str">
        <f t="shared" si="0"/>
        <v>117/2017</v>
      </c>
      <c r="K16" s="366"/>
      <c r="L16" s="327"/>
      <c r="M16" s="327"/>
      <c r="N16" s="327"/>
      <c r="O16" s="327"/>
      <c r="P16" s="327"/>
      <c r="Q16" s="327"/>
      <c r="R16" s="327"/>
      <c r="S16" s="327"/>
      <c r="T16" s="273" t="str">
        <f t="shared" si="2"/>
        <v/>
      </c>
      <c r="U16" s="1"/>
      <c r="V16" s="1"/>
      <c r="W16" s="1"/>
      <c r="X16" s="275" t="str">
        <f t="array" ref="X16">(INDEX($T:$T,MIN(IF(COUNTIF(X$6:X15,$T$7:$T$100)=0,ROW($T$7:$T$100))))&amp;"")</f>
        <v/>
      </c>
      <c r="Y16" s="274" t="str">
        <f t="shared" si="1"/>
        <v/>
      </c>
      <c r="Z16" s="1"/>
      <c r="AA16" s="267" t="str">
        <f t="shared" si="3"/>
        <v/>
      </c>
      <c r="AB16" s="267" t="str">
        <f t="shared" si="4"/>
        <v/>
      </c>
      <c r="AJ16" s="270">
        <f>IFERROR(INDEX(T_STOCKS[],MATCH(C16,T_STOCKS[REFERENCE],0),8),"")</f>
        <v>0</v>
      </c>
      <c r="AK16" s="270">
        <f>IFERROR(INDEX(T_STOCKS[],MATCH(C16,T_STOCKS[REFERENCE],0),3),"")</f>
        <v>0</v>
      </c>
      <c r="AL16" s="270">
        <f>IFERROR(INDEX(T_STOCKS[],MATCH(C16,T_STOCKS[REFERENCE],0),4),"")</f>
        <v>0</v>
      </c>
      <c r="AM16" s="270">
        <f>IFERROR(INDEX(T_STOCKS[],MATCH(C16,T_STOCKS[REFERENCE],0),5),"")</f>
        <v>0</v>
      </c>
      <c r="AN16" s="270">
        <f>IFERROR(INDEX(T_STOCKS[],MATCH(C16,T_STOCKS[REFERENCE],0),6),"")</f>
        <v>0</v>
      </c>
      <c r="AS16" s="278"/>
    </row>
    <row r="17" spans="1:45" ht="12.75" customHeight="1">
      <c r="A17" s="327"/>
      <c r="B17" s="156" t="str">
        <f>IF(T_LIVRAISON_Livraison[[#This Row],[  Référence]]="","",ROW()-6)</f>
        <v/>
      </c>
      <c r="C17" s="171"/>
      <c r="D17" s="175"/>
      <c r="E17" s="226" t="str">
        <f>IFERROR(INDEX(T_BDD_Références[DESIGNATION],MATCH(T_LIVRAISON_Livraison[[#This Row],[  Référence]],T_BDD_Références[REFERENCE],0),FALSE),"")</f>
        <v/>
      </c>
      <c r="F17" s="169" t="str">
        <f>IFERROR(INDEX(T_BDD_Références[[UNITE ]],MATCH(T_LIVRAISON_Livraison[[#This Row],[  Référence]],T_BDD_Références[REFERENCE],0),FALSE),"")</f>
        <v/>
      </c>
      <c r="G17" s="168" t="str">
        <f>IFERROR(INDEX(T_BDD_Références[PRIX],MATCH(T_LIVRAISON_Livraison[[#This Row],[  Référence]],T_BDD_Références[REFERENCE],0),FALSE),"")</f>
        <v/>
      </c>
      <c r="H17" s="170"/>
      <c r="I17" s="172" t="str">
        <f>IFERROR(T_LIVRAISON_Livraison[[#This Row],[Unite]]*T_LIVRAISON_Livraison[[#This Row],[Prix]]*T_LIVRAISON_Livraison[[#This Row],[Carton]]*N$4,"")</f>
        <v/>
      </c>
      <c r="J17" s="363" t="str">
        <f t="shared" si="0"/>
        <v>117/2017</v>
      </c>
      <c r="K17" s="366"/>
      <c r="L17" s="325"/>
      <c r="M17" s="325"/>
      <c r="N17" s="327"/>
      <c r="O17" s="327"/>
      <c r="P17" s="327"/>
      <c r="Q17" s="327"/>
      <c r="R17" s="327"/>
      <c r="S17" s="327"/>
      <c r="T17" s="273" t="str">
        <f t="shared" si="2"/>
        <v/>
      </c>
      <c r="U17" s="95"/>
      <c r="V17" s="1"/>
      <c r="W17" s="1"/>
      <c r="X17" s="275" t="str">
        <f t="array" ref="X17">(INDEX($T:$T,MIN(IF(COUNTIF(X$6:X16,$T$7:$T$100)=0,ROW($T$7:$T$100))))&amp;"")</f>
        <v/>
      </c>
      <c r="Y17" s="274" t="str">
        <f t="shared" si="1"/>
        <v/>
      </c>
      <c r="Z17" s="1"/>
      <c r="AA17" s="267" t="str">
        <f t="shared" si="3"/>
        <v/>
      </c>
      <c r="AB17" s="267" t="str">
        <f t="shared" si="4"/>
        <v/>
      </c>
      <c r="AJ17" s="270">
        <f>IFERROR(INDEX(T_STOCKS[],MATCH(C17,T_STOCKS[REFERENCE],0),8),"")</f>
        <v>0</v>
      </c>
      <c r="AK17" s="270">
        <f>IFERROR(INDEX(T_STOCKS[],MATCH(C17,T_STOCKS[REFERENCE],0),3),"")</f>
        <v>0</v>
      </c>
      <c r="AL17" s="270">
        <f>IFERROR(INDEX(T_STOCKS[],MATCH(C17,T_STOCKS[REFERENCE],0),4),"")</f>
        <v>0</v>
      </c>
      <c r="AM17" s="270">
        <f>IFERROR(INDEX(T_STOCKS[],MATCH(C17,T_STOCKS[REFERENCE],0),5),"")</f>
        <v>0</v>
      </c>
      <c r="AN17" s="270">
        <f>IFERROR(INDEX(T_STOCKS[],MATCH(C17,T_STOCKS[REFERENCE],0),6),"")</f>
        <v>0</v>
      </c>
      <c r="AS17" s="278"/>
    </row>
    <row r="18" spans="1:45" ht="12.75" customHeight="1">
      <c r="A18" s="327"/>
      <c r="B18" s="156" t="str">
        <f>IF(T_LIVRAISON_Livraison[[#This Row],[  Référence]]="","",ROW()-6)</f>
        <v/>
      </c>
      <c r="C18" s="171"/>
      <c r="D18" s="175"/>
      <c r="E18" s="226" t="str">
        <f>IFERROR(INDEX(T_BDD_Références[DESIGNATION],MATCH(T_LIVRAISON_Livraison[[#This Row],[  Référence]],T_BDD_Références[REFERENCE],0),FALSE),"")</f>
        <v/>
      </c>
      <c r="F18" s="169" t="str">
        <f>IFERROR(INDEX(T_BDD_Références[[UNITE ]],MATCH(T_LIVRAISON_Livraison[[#This Row],[  Référence]],T_BDD_Références[REFERENCE],0),FALSE),"")</f>
        <v/>
      </c>
      <c r="G18" s="168" t="str">
        <f>IFERROR(INDEX(T_BDD_Références[PRIX],MATCH(T_LIVRAISON_Livraison[[#This Row],[  Référence]],T_BDD_Références[REFERENCE],0),FALSE),"")</f>
        <v/>
      </c>
      <c r="H18" s="170"/>
      <c r="I18" s="172" t="str">
        <f>IFERROR(T_LIVRAISON_Livraison[[#This Row],[Unite]]*T_LIVRAISON_Livraison[[#This Row],[Prix]]*T_LIVRAISON_Livraison[[#This Row],[Carton]]*N$4,"")</f>
        <v/>
      </c>
      <c r="J18" s="363" t="str">
        <f t="shared" si="0"/>
        <v>117/2017</v>
      </c>
      <c r="K18" s="366"/>
      <c r="L18" s="325"/>
      <c r="M18" s="325"/>
      <c r="N18" s="327"/>
      <c r="O18" s="327"/>
      <c r="P18" s="327"/>
      <c r="Q18" s="327"/>
      <c r="R18" s="327"/>
      <c r="S18" s="327"/>
      <c r="T18" s="273" t="str">
        <f t="shared" si="2"/>
        <v/>
      </c>
      <c r="U18" s="1"/>
      <c r="V18" s="1"/>
      <c r="W18" s="1"/>
      <c r="X18" s="275" t="str">
        <f t="array" ref="X18">(INDEX($T:$T,MIN(IF(COUNTIF(X$6:X17,$T$7:$T$100)=0,ROW($T$7:$T$100))))&amp;"")</f>
        <v/>
      </c>
      <c r="Y18" s="274" t="str">
        <f t="shared" si="1"/>
        <v/>
      </c>
      <c r="Z18" s="1"/>
      <c r="AA18" s="267" t="str">
        <f t="shared" si="3"/>
        <v/>
      </c>
      <c r="AB18" s="267" t="str">
        <f t="shared" si="4"/>
        <v/>
      </c>
      <c r="AJ18" s="270">
        <f>IFERROR(INDEX(T_STOCKS[],MATCH(C18,T_STOCKS[REFERENCE],0),8),"")</f>
        <v>0</v>
      </c>
      <c r="AK18" s="270">
        <f>IFERROR(INDEX(T_STOCKS[],MATCH(C18,T_STOCKS[REFERENCE],0),3),"")</f>
        <v>0</v>
      </c>
      <c r="AL18" s="270">
        <f>IFERROR(INDEX(T_STOCKS[],MATCH(C18,T_STOCKS[REFERENCE],0),4),"")</f>
        <v>0</v>
      </c>
      <c r="AM18" s="270">
        <f>IFERROR(INDEX(T_STOCKS[],MATCH(C18,T_STOCKS[REFERENCE],0),5),"")</f>
        <v>0</v>
      </c>
      <c r="AN18" s="270">
        <f>IFERROR(INDEX(T_STOCKS[],MATCH(C18,T_STOCKS[REFERENCE],0),6),"")</f>
        <v>0</v>
      </c>
      <c r="AS18" s="278"/>
    </row>
    <row r="19" spans="1:45" ht="12.75" customHeight="1">
      <c r="A19" s="327"/>
      <c r="B19" s="156" t="str">
        <f>IF(T_LIVRAISON_Livraison[[#This Row],[  Référence]]="","",ROW()-6)</f>
        <v/>
      </c>
      <c r="C19" s="171"/>
      <c r="D19" s="175"/>
      <c r="E19" s="226" t="str">
        <f>IFERROR(INDEX(T_BDD_Références[DESIGNATION],MATCH(T_LIVRAISON_Livraison[[#This Row],[  Référence]],T_BDD_Références[REFERENCE],0),FALSE),"")</f>
        <v/>
      </c>
      <c r="F19" s="169" t="str">
        <f>IFERROR(INDEX(T_BDD_Références[[UNITE ]],MATCH(T_LIVRAISON_Livraison[[#This Row],[  Référence]],T_BDD_Références[REFERENCE],0),FALSE),"")</f>
        <v/>
      </c>
      <c r="G19" s="168" t="str">
        <f>IFERROR(INDEX(T_BDD_Références[PRIX],MATCH(T_LIVRAISON_Livraison[[#This Row],[  Référence]],T_BDD_Références[REFERENCE],0),FALSE),"")</f>
        <v/>
      </c>
      <c r="H19" s="170"/>
      <c r="I19" s="172" t="str">
        <f>IFERROR(T_LIVRAISON_Livraison[[#This Row],[Unite]]*T_LIVRAISON_Livraison[[#This Row],[Prix]]*T_LIVRAISON_Livraison[[#This Row],[Carton]]*N$4,"")</f>
        <v/>
      </c>
      <c r="J19" s="363" t="str">
        <f t="shared" si="0"/>
        <v>117/2017</v>
      </c>
      <c r="K19" s="366"/>
      <c r="L19" s="325"/>
      <c r="M19" s="325"/>
      <c r="N19" s="327"/>
      <c r="O19" s="327"/>
      <c r="P19" s="327"/>
      <c r="Q19" s="327"/>
      <c r="R19" s="327"/>
      <c r="S19" s="327"/>
      <c r="T19" s="273" t="str">
        <f t="shared" si="2"/>
        <v/>
      </c>
      <c r="U19" s="1"/>
      <c r="V19" s="1"/>
      <c r="W19" s="1"/>
      <c r="X19" s="275" t="str">
        <f t="array" ref="X19">(INDEX($T:$T,MIN(IF(COUNTIF(X$6:X18,$T$7:$T$100)=0,ROW($T$7:$T$100))))&amp;"")</f>
        <v/>
      </c>
      <c r="Y19" s="274" t="str">
        <f t="shared" si="1"/>
        <v/>
      </c>
      <c r="Z19" s="1"/>
      <c r="AA19" s="267" t="str">
        <f t="shared" si="3"/>
        <v/>
      </c>
      <c r="AB19" s="267" t="str">
        <f t="shared" si="4"/>
        <v/>
      </c>
      <c r="AJ19" s="270">
        <f>IFERROR(INDEX(T_STOCKS[],MATCH(C19,T_STOCKS[REFERENCE],0),8),"")</f>
        <v>0</v>
      </c>
      <c r="AK19" s="270">
        <f>IFERROR(INDEX(T_STOCKS[],MATCH(C19,T_STOCKS[REFERENCE],0),3),"")</f>
        <v>0</v>
      </c>
      <c r="AL19" s="270">
        <f>IFERROR(INDEX(T_STOCKS[],MATCH(C19,T_STOCKS[REFERENCE],0),4),"")</f>
        <v>0</v>
      </c>
      <c r="AM19" s="270">
        <f>IFERROR(INDEX(T_STOCKS[],MATCH(C19,T_STOCKS[REFERENCE],0),5),"")</f>
        <v>0</v>
      </c>
      <c r="AN19" s="270">
        <f>IFERROR(INDEX(T_STOCKS[],MATCH(C19,T_STOCKS[REFERENCE],0),6),"")</f>
        <v>0</v>
      </c>
      <c r="AS19" s="278"/>
    </row>
    <row r="20" spans="1:45" ht="12.75" customHeight="1">
      <c r="A20" s="327"/>
      <c r="B20" s="156" t="str">
        <f>IF(T_LIVRAISON_Livraison[[#This Row],[  Référence]]="","",ROW()-6)</f>
        <v/>
      </c>
      <c r="C20" s="171"/>
      <c r="D20" s="175"/>
      <c r="E20" s="226" t="str">
        <f>IFERROR(INDEX(T_BDD_Références[DESIGNATION],MATCH(T_LIVRAISON_Livraison[[#This Row],[  Référence]],T_BDD_Références[REFERENCE],0),FALSE),"")</f>
        <v/>
      </c>
      <c r="F20" s="169" t="str">
        <f>IFERROR(INDEX(T_BDD_Références[[UNITE ]],MATCH(T_LIVRAISON_Livraison[[#This Row],[  Référence]],T_BDD_Références[REFERENCE],0),FALSE),"")</f>
        <v/>
      </c>
      <c r="G20" s="168" t="str">
        <f>IFERROR(INDEX(T_BDD_Références[PRIX],MATCH(T_LIVRAISON_Livraison[[#This Row],[  Référence]],T_BDD_Références[REFERENCE],0),FALSE),"")</f>
        <v/>
      </c>
      <c r="H20" s="170"/>
      <c r="I20" s="172" t="str">
        <f>IFERROR(T_LIVRAISON_Livraison[[#This Row],[Unite]]*T_LIVRAISON_Livraison[[#This Row],[Prix]]*T_LIVRAISON_Livraison[[#This Row],[Carton]]*N$4,"")</f>
        <v/>
      </c>
      <c r="J20" s="363" t="str">
        <f t="shared" si="0"/>
        <v>117/2017</v>
      </c>
      <c r="K20" s="367"/>
      <c r="L20" s="325"/>
      <c r="M20" s="325"/>
      <c r="N20" s="325"/>
      <c r="O20" s="335"/>
      <c r="P20" s="325"/>
      <c r="Q20" s="326"/>
      <c r="R20" s="326"/>
      <c r="S20" s="327"/>
      <c r="T20" s="273" t="str">
        <f t="shared" si="2"/>
        <v/>
      </c>
      <c r="U20" s="1"/>
      <c r="V20" s="1"/>
      <c r="W20" s="1"/>
      <c r="X20" s="275" t="str">
        <f t="array" ref="X20">(INDEX($T:$T,MIN(IF(COUNTIF(X$6:X19,$T$7:$T$100)=0,ROW($T$7:$T$100))))&amp;"")</f>
        <v/>
      </c>
      <c r="Y20" s="274" t="str">
        <f t="shared" si="1"/>
        <v/>
      </c>
      <c r="Z20" s="1"/>
      <c r="AA20" s="267" t="str">
        <f t="shared" si="3"/>
        <v/>
      </c>
      <c r="AB20" s="267" t="str">
        <f t="shared" si="4"/>
        <v/>
      </c>
      <c r="AJ20" s="270">
        <f>IFERROR(INDEX(T_STOCKS[],MATCH(C20,T_STOCKS[REFERENCE],0),8),"")</f>
        <v>0</v>
      </c>
      <c r="AK20" s="270">
        <f>IFERROR(INDEX(T_STOCKS[],MATCH(C20,T_STOCKS[REFERENCE],0),3),"")</f>
        <v>0</v>
      </c>
      <c r="AL20" s="270">
        <f>IFERROR(INDEX(T_STOCKS[],MATCH(C20,T_STOCKS[REFERENCE],0),4),"")</f>
        <v>0</v>
      </c>
      <c r="AM20" s="270">
        <f>IFERROR(INDEX(T_STOCKS[],MATCH(C20,T_STOCKS[REFERENCE],0),5),"")</f>
        <v>0</v>
      </c>
      <c r="AN20" s="270">
        <f>IFERROR(INDEX(T_STOCKS[],MATCH(C20,T_STOCKS[REFERENCE],0),6),"")</f>
        <v>0</v>
      </c>
      <c r="AS20" s="278"/>
    </row>
    <row r="21" spans="1:45" ht="12.75" customHeight="1">
      <c r="A21" s="327"/>
      <c r="B21" s="156" t="str">
        <f>IF(T_LIVRAISON_Livraison[[#This Row],[  Référence]]="","",ROW()-6)</f>
        <v/>
      </c>
      <c r="C21" s="171"/>
      <c r="D21" s="175"/>
      <c r="E21" s="226" t="str">
        <f>IFERROR(INDEX(T_BDD_Références[DESIGNATION],MATCH(T_LIVRAISON_Livraison[[#This Row],[  Référence]],T_BDD_Références[REFERENCE],0),FALSE),"")</f>
        <v/>
      </c>
      <c r="F21" s="169" t="str">
        <f>IFERROR(INDEX(T_BDD_Références[[UNITE ]],MATCH(T_LIVRAISON_Livraison[[#This Row],[  Référence]],T_BDD_Références[REFERENCE],0),FALSE),"")</f>
        <v/>
      </c>
      <c r="G21" s="168" t="str">
        <f>IFERROR(INDEX(T_BDD_Références[PRIX],MATCH(T_LIVRAISON_Livraison[[#This Row],[  Référence]],T_BDD_Références[REFERENCE],0),FALSE),"")</f>
        <v/>
      </c>
      <c r="H21" s="170"/>
      <c r="I21" s="172" t="str">
        <f>IFERROR(T_LIVRAISON_Livraison[[#This Row],[Unite]]*T_LIVRAISON_Livraison[[#This Row],[Prix]]*T_LIVRAISON_Livraison[[#This Row],[Carton]]*N$4,"")</f>
        <v/>
      </c>
      <c r="J21" s="363" t="str">
        <f t="shared" si="0"/>
        <v>117/2017</v>
      </c>
      <c r="K21" s="366"/>
      <c r="L21" s="325"/>
      <c r="M21" s="325"/>
      <c r="N21" s="325"/>
      <c r="O21" s="325"/>
      <c r="P21" s="325"/>
      <c r="Q21" s="326"/>
      <c r="R21" s="326"/>
      <c r="S21" s="327"/>
      <c r="T21" s="273" t="str">
        <f t="shared" si="2"/>
        <v/>
      </c>
      <c r="U21" s="1"/>
      <c r="V21" s="1"/>
      <c r="W21" s="1"/>
      <c r="X21" s="275" t="str">
        <f t="array" ref="X21">(INDEX($T:$T,MIN(IF(COUNTIF(X$6:X20,$T$7:$T$100)=0,ROW($T$7:$T$100))))&amp;"")</f>
        <v/>
      </c>
      <c r="Y21" s="274" t="str">
        <f t="shared" si="1"/>
        <v/>
      </c>
      <c r="Z21" s="1"/>
      <c r="AA21" s="267" t="str">
        <f t="shared" si="3"/>
        <v/>
      </c>
      <c r="AB21" s="267" t="str">
        <f t="shared" si="4"/>
        <v/>
      </c>
      <c r="AJ21" s="270">
        <f>IFERROR(INDEX(T_STOCKS[],MATCH(C21,T_STOCKS[REFERENCE],0),8),"")</f>
        <v>0</v>
      </c>
      <c r="AK21" s="270">
        <f>IFERROR(INDEX(T_STOCKS[],MATCH(C21,T_STOCKS[REFERENCE],0),3),"")</f>
        <v>0</v>
      </c>
      <c r="AL21" s="270">
        <f>IFERROR(INDEX(T_STOCKS[],MATCH(C21,T_STOCKS[REFERENCE],0),4),"")</f>
        <v>0</v>
      </c>
      <c r="AM21" s="270">
        <f>IFERROR(INDEX(T_STOCKS[],MATCH(C21,T_STOCKS[REFERENCE],0),5),"")</f>
        <v>0</v>
      </c>
      <c r="AN21" s="270">
        <f>IFERROR(INDEX(T_STOCKS[],MATCH(C21,T_STOCKS[REFERENCE],0),6),"")</f>
        <v>0</v>
      </c>
      <c r="AS21" s="278"/>
    </row>
    <row r="22" spans="1:45" ht="12.75" customHeight="1">
      <c r="A22" s="327"/>
      <c r="B22" s="156" t="str">
        <f>IF(T_LIVRAISON_Livraison[[#This Row],[  Référence]]="","",ROW()-6)</f>
        <v/>
      </c>
      <c r="C22" s="171"/>
      <c r="D22" s="175"/>
      <c r="E22" s="226" t="str">
        <f>IFERROR(INDEX(T_BDD_Références[DESIGNATION],MATCH(T_LIVRAISON_Livraison[[#This Row],[  Référence]],T_BDD_Références[REFERENCE],0),FALSE),"")</f>
        <v/>
      </c>
      <c r="F22" s="169" t="str">
        <f>IFERROR(INDEX(T_BDD_Références[[UNITE ]],MATCH(T_LIVRAISON_Livraison[[#This Row],[  Référence]],T_BDD_Références[REFERENCE],0),FALSE),"")</f>
        <v/>
      </c>
      <c r="G22" s="168" t="str">
        <f>IFERROR(INDEX(T_BDD_Références[PRIX],MATCH(T_LIVRAISON_Livraison[[#This Row],[  Référence]],T_BDD_Références[REFERENCE],0),FALSE),"")</f>
        <v/>
      </c>
      <c r="H22" s="170"/>
      <c r="I22" s="172" t="str">
        <f>IFERROR(T_LIVRAISON_Livraison[[#This Row],[Unite]]*T_LIVRAISON_Livraison[[#This Row],[Prix]]*T_LIVRAISON_Livraison[[#This Row],[Carton]]*N$4,"")</f>
        <v/>
      </c>
      <c r="J22" s="363" t="str">
        <f t="shared" si="0"/>
        <v>117/2017</v>
      </c>
      <c r="K22" s="366"/>
      <c r="L22" s="325"/>
      <c r="M22" s="325"/>
      <c r="N22" s="325"/>
      <c r="O22" s="325"/>
      <c r="P22" s="325"/>
      <c r="Q22" s="326"/>
      <c r="R22" s="326"/>
      <c r="S22" s="327"/>
      <c r="T22" s="273" t="str">
        <f t="shared" si="2"/>
        <v/>
      </c>
      <c r="U22" s="1"/>
      <c r="V22" s="1"/>
      <c r="W22" s="1"/>
      <c r="X22" s="275" t="str">
        <f t="array" ref="X22">(INDEX($T:$T,MIN(IF(COUNTIF(X$6:X21,$T$7:$T$100)=0,ROW($T$7:$T$100))))&amp;"")</f>
        <v/>
      </c>
      <c r="Y22" s="274" t="str">
        <f t="shared" si="1"/>
        <v/>
      </c>
      <c r="Z22" s="1"/>
      <c r="AA22" s="267" t="str">
        <f t="shared" si="3"/>
        <v/>
      </c>
      <c r="AB22" s="267" t="str">
        <f t="shared" si="4"/>
        <v/>
      </c>
      <c r="AJ22" s="270">
        <f>IFERROR(INDEX(T_STOCKS[],MATCH(C22,T_STOCKS[REFERENCE],0),8),"")</f>
        <v>0</v>
      </c>
      <c r="AK22" s="270">
        <f>IFERROR(INDEX(T_STOCKS[],MATCH(C22,T_STOCKS[REFERENCE],0),3),"")</f>
        <v>0</v>
      </c>
      <c r="AL22" s="270">
        <f>IFERROR(INDEX(T_STOCKS[],MATCH(C22,T_STOCKS[REFERENCE],0),4),"")</f>
        <v>0</v>
      </c>
      <c r="AM22" s="270">
        <f>IFERROR(INDEX(T_STOCKS[],MATCH(C22,T_STOCKS[REFERENCE],0),5),"")</f>
        <v>0</v>
      </c>
      <c r="AN22" s="270">
        <f>IFERROR(INDEX(T_STOCKS[],MATCH(C22,T_STOCKS[REFERENCE],0),6),"")</f>
        <v>0</v>
      </c>
      <c r="AS22" s="278"/>
    </row>
    <row r="23" spans="1:45" ht="11.25" customHeight="1">
      <c r="A23" s="327"/>
      <c r="B23" s="156" t="str">
        <f>IF(T_LIVRAISON_Livraison[[#This Row],[  Référence]]="","",ROW()-6)</f>
        <v/>
      </c>
      <c r="C23" s="171"/>
      <c r="D23" s="175"/>
      <c r="E23" s="226" t="str">
        <f>IFERROR(INDEX(T_BDD_Références[DESIGNATION],MATCH(T_LIVRAISON_Livraison[[#This Row],[  Référence]],T_BDD_Références[REFERENCE],0),FALSE),"")</f>
        <v/>
      </c>
      <c r="F23" s="169" t="str">
        <f>IFERROR(INDEX(T_BDD_Références[[UNITE ]],MATCH(T_LIVRAISON_Livraison[[#This Row],[  Référence]],T_BDD_Références[REFERENCE],0),FALSE),"")</f>
        <v/>
      </c>
      <c r="G23" s="168" t="str">
        <f>IFERROR(INDEX(T_BDD_Références[PRIX],MATCH(T_LIVRAISON_Livraison[[#This Row],[  Référence]],T_BDD_Références[REFERENCE],0),FALSE),"")</f>
        <v/>
      </c>
      <c r="H23" s="170"/>
      <c r="I23" s="172" t="str">
        <f>IFERROR(T_LIVRAISON_Livraison[[#This Row],[Unite]]*T_LIVRAISON_Livraison[[#This Row],[Prix]]*T_LIVRAISON_Livraison[[#This Row],[Carton]]*N$4,"")</f>
        <v/>
      </c>
      <c r="J23" s="363" t="str">
        <f t="shared" si="0"/>
        <v>117/2017</v>
      </c>
      <c r="K23" s="366"/>
      <c r="L23" s="325"/>
      <c r="M23" s="325"/>
      <c r="N23" s="325"/>
      <c r="O23" s="325"/>
      <c r="P23" s="325"/>
      <c r="Q23" s="326"/>
      <c r="R23" s="326"/>
      <c r="S23" s="327"/>
      <c r="T23" s="273" t="str">
        <f t="shared" si="2"/>
        <v/>
      </c>
      <c r="U23" s="1"/>
      <c r="V23" s="1"/>
      <c r="W23" s="1"/>
      <c r="X23" s="275" t="str">
        <f t="array" ref="X23">(INDEX($T:$T,MIN(IF(COUNTIF(X$6:X22,$T$7:$T$100)=0,ROW($T$7:$T$100))))&amp;"")</f>
        <v/>
      </c>
      <c r="Y23" s="274" t="str">
        <f t="shared" si="1"/>
        <v/>
      </c>
      <c r="Z23" s="1"/>
      <c r="AA23" s="267" t="str">
        <f t="shared" si="3"/>
        <v/>
      </c>
      <c r="AB23" s="267" t="str">
        <f t="shared" si="4"/>
        <v/>
      </c>
      <c r="AJ23" s="270">
        <f>IFERROR(INDEX(T_STOCKS[],MATCH(C23,T_STOCKS[REFERENCE],0),8),"")</f>
        <v>0</v>
      </c>
      <c r="AK23" s="270">
        <f>IFERROR(INDEX(T_STOCKS[],MATCH(C23,T_STOCKS[REFERENCE],0),3),"")</f>
        <v>0</v>
      </c>
      <c r="AL23" s="270">
        <f>IFERROR(INDEX(T_STOCKS[],MATCH(C23,T_STOCKS[REFERENCE],0),4),"")</f>
        <v>0</v>
      </c>
      <c r="AM23" s="270">
        <f>IFERROR(INDEX(T_STOCKS[],MATCH(C23,T_STOCKS[REFERENCE],0),5),"")</f>
        <v>0</v>
      </c>
      <c r="AN23" s="270">
        <f>IFERROR(INDEX(T_STOCKS[],MATCH(C23,T_STOCKS[REFERENCE],0),6),"")</f>
        <v>0</v>
      </c>
      <c r="AS23" s="278"/>
    </row>
    <row r="24" spans="1:45" ht="12.75" customHeight="1">
      <c r="A24" s="327"/>
      <c r="B24" s="156" t="str">
        <f>IF(T_LIVRAISON_Livraison[[#This Row],[  Référence]]="","",ROW()-6)</f>
        <v/>
      </c>
      <c r="C24" s="171"/>
      <c r="D24" s="175"/>
      <c r="E24" s="226" t="str">
        <f>IFERROR(INDEX(T_BDD_Références[DESIGNATION],MATCH(T_LIVRAISON_Livraison[[#This Row],[  Référence]],T_BDD_Références[REFERENCE],0),FALSE),"")</f>
        <v/>
      </c>
      <c r="F24" s="169" t="str">
        <f>IFERROR(INDEX(T_BDD_Références[[UNITE ]],MATCH(T_LIVRAISON_Livraison[[#This Row],[  Référence]],T_BDD_Références[REFERENCE],0),FALSE),"")</f>
        <v/>
      </c>
      <c r="G24" s="168" t="str">
        <f>IFERROR(INDEX(T_BDD_Références[PRIX],MATCH(T_LIVRAISON_Livraison[[#This Row],[  Référence]],T_BDD_Références[REFERENCE],0),FALSE),"")</f>
        <v/>
      </c>
      <c r="H24" s="170"/>
      <c r="I24" s="172" t="str">
        <f>IFERROR(T_LIVRAISON_Livraison[[#This Row],[Unite]]*T_LIVRAISON_Livraison[[#This Row],[Prix]]*T_LIVRAISON_Livraison[[#This Row],[Carton]]*N$4,"")</f>
        <v/>
      </c>
      <c r="J24" s="363" t="str">
        <f t="shared" si="0"/>
        <v>117/2017</v>
      </c>
      <c r="K24" s="366"/>
      <c r="L24" s="325"/>
      <c r="M24" s="325"/>
      <c r="N24" s="325"/>
      <c r="O24" s="325"/>
      <c r="P24" s="325"/>
      <c r="Q24" s="326"/>
      <c r="R24" s="326"/>
      <c r="S24" s="327"/>
      <c r="T24" s="273" t="str">
        <f t="shared" si="2"/>
        <v/>
      </c>
      <c r="U24" s="1"/>
      <c r="V24" s="1"/>
      <c r="W24" s="1"/>
      <c r="X24" s="275" t="str">
        <f t="array" ref="X24">(INDEX($T:$T,MIN(IF(COUNTIF(X$6:X23,$T$7:$T$100)=0,ROW($T$7:$T$100))))&amp;"")</f>
        <v/>
      </c>
      <c r="Y24" s="274" t="str">
        <f t="shared" si="1"/>
        <v/>
      </c>
      <c r="Z24" s="1"/>
      <c r="AA24" s="267" t="str">
        <f t="shared" si="3"/>
        <v/>
      </c>
      <c r="AB24" s="267" t="str">
        <f t="shared" si="4"/>
        <v/>
      </c>
      <c r="AJ24" s="270">
        <f>IFERROR(INDEX(T_STOCKS[],MATCH(C24,T_STOCKS[REFERENCE],0),8),"")</f>
        <v>0</v>
      </c>
      <c r="AK24" s="270">
        <f>IFERROR(INDEX(T_STOCKS[],MATCH(C24,T_STOCKS[REFERENCE],0),3),"")</f>
        <v>0</v>
      </c>
      <c r="AL24" s="270">
        <f>IFERROR(INDEX(T_STOCKS[],MATCH(C24,T_STOCKS[REFERENCE],0),4),"")</f>
        <v>0</v>
      </c>
      <c r="AM24" s="270">
        <f>IFERROR(INDEX(T_STOCKS[],MATCH(C24,T_STOCKS[REFERENCE],0),5),"")</f>
        <v>0</v>
      </c>
      <c r="AN24" s="270">
        <f>IFERROR(INDEX(T_STOCKS[],MATCH(C24,T_STOCKS[REFERENCE],0),6),"")</f>
        <v>0</v>
      </c>
      <c r="AS24" s="278"/>
    </row>
    <row r="25" spans="1:45" ht="12.75" customHeight="1">
      <c r="A25" s="327"/>
      <c r="B25" s="156" t="str">
        <f>IF(T_LIVRAISON_Livraison[[#This Row],[  Référence]]="","",ROW()-6)</f>
        <v/>
      </c>
      <c r="C25" s="171"/>
      <c r="D25" s="175"/>
      <c r="E25" s="226" t="str">
        <f>IFERROR(INDEX(T_BDD_Références[DESIGNATION],MATCH(T_LIVRAISON_Livraison[[#This Row],[  Référence]],T_BDD_Références[REFERENCE],0),FALSE),"")</f>
        <v/>
      </c>
      <c r="F25" s="169" t="str">
        <f>IFERROR(INDEX(T_BDD_Références[[UNITE ]],MATCH(T_LIVRAISON_Livraison[[#This Row],[  Référence]],T_BDD_Références[REFERENCE],0),FALSE),"")</f>
        <v/>
      </c>
      <c r="G25" s="168" t="str">
        <f>IFERROR(INDEX(T_BDD_Références[PRIX],MATCH(T_LIVRAISON_Livraison[[#This Row],[  Référence]],T_BDD_Références[REFERENCE],0),FALSE),"")</f>
        <v/>
      </c>
      <c r="H25" s="170"/>
      <c r="I25" s="172" t="str">
        <f>IFERROR(T_LIVRAISON_Livraison[[#This Row],[Unite]]*T_LIVRAISON_Livraison[[#This Row],[Prix]]*T_LIVRAISON_Livraison[[#This Row],[Carton]]*N$4,"")</f>
        <v/>
      </c>
      <c r="J25" s="363" t="str">
        <f t="shared" si="0"/>
        <v>117/2017</v>
      </c>
      <c r="K25" s="366"/>
      <c r="L25" s="325"/>
      <c r="M25" s="325"/>
      <c r="N25" s="325"/>
      <c r="O25" s="325"/>
      <c r="P25" s="325"/>
      <c r="Q25" s="326"/>
      <c r="R25" s="326"/>
      <c r="S25" s="327"/>
      <c r="T25" s="273" t="str">
        <f t="shared" si="2"/>
        <v/>
      </c>
      <c r="U25" s="1"/>
      <c r="V25" s="1"/>
      <c r="W25" s="1"/>
      <c r="X25" s="275" t="str">
        <f t="array" ref="X25">(INDEX($T:$T,MIN(IF(COUNTIF(X$6:X24,$T$7:$T$100)=0,ROW($T$7:$T$100))))&amp;"")</f>
        <v/>
      </c>
      <c r="Y25" s="274" t="str">
        <f t="shared" si="1"/>
        <v/>
      </c>
      <c r="Z25" s="1"/>
      <c r="AA25" s="267" t="str">
        <f t="shared" si="3"/>
        <v/>
      </c>
      <c r="AB25" s="267" t="str">
        <f t="shared" si="4"/>
        <v/>
      </c>
      <c r="AJ25" s="270">
        <f>IFERROR(INDEX(T_STOCKS[],MATCH(C25,T_STOCKS[REFERENCE],0),8),"")</f>
        <v>0</v>
      </c>
      <c r="AK25" s="270">
        <f>IFERROR(INDEX(T_STOCKS[],MATCH(C25,T_STOCKS[REFERENCE],0),3),"")</f>
        <v>0</v>
      </c>
      <c r="AL25" s="270">
        <f>IFERROR(INDEX(T_STOCKS[],MATCH(C25,T_STOCKS[REFERENCE],0),4),"")</f>
        <v>0</v>
      </c>
      <c r="AM25" s="270">
        <f>IFERROR(INDEX(T_STOCKS[],MATCH(C25,T_STOCKS[REFERENCE],0),5),"")</f>
        <v>0</v>
      </c>
      <c r="AN25" s="270">
        <f>IFERROR(INDEX(T_STOCKS[],MATCH(C25,T_STOCKS[REFERENCE],0),6),"")</f>
        <v>0</v>
      </c>
      <c r="AS25" s="278"/>
    </row>
    <row r="26" spans="1:45" ht="12.75" customHeight="1">
      <c r="A26" s="327"/>
      <c r="B26" s="156" t="str">
        <f>IF(T_LIVRAISON_Livraison[[#This Row],[  Référence]]="","",ROW()-6)</f>
        <v/>
      </c>
      <c r="C26" s="171"/>
      <c r="D26" s="175"/>
      <c r="E26" s="226" t="str">
        <f>IFERROR(INDEX(T_BDD_Références[DESIGNATION],MATCH(T_LIVRAISON_Livraison[[#This Row],[  Référence]],T_BDD_Références[REFERENCE],0),FALSE),"")</f>
        <v/>
      </c>
      <c r="F26" s="169" t="str">
        <f>IFERROR(INDEX(T_BDD_Références[[UNITE ]],MATCH(T_LIVRAISON_Livraison[[#This Row],[  Référence]],T_BDD_Références[REFERENCE],0),FALSE),"")</f>
        <v/>
      </c>
      <c r="G26" s="168" t="str">
        <f>IFERROR(INDEX(T_BDD_Références[PRIX],MATCH(T_LIVRAISON_Livraison[[#This Row],[  Référence]],T_BDD_Références[REFERENCE],0),FALSE),"")</f>
        <v/>
      </c>
      <c r="H26" s="170"/>
      <c r="I26" s="172" t="str">
        <f>IFERROR(T_LIVRAISON_Livraison[[#This Row],[Unite]]*T_LIVRAISON_Livraison[[#This Row],[Prix]]*T_LIVRAISON_Livraison[[#This Row],[Carton]]*N$4,"")</f>
        <v/>
      </c>
      <c r="J26" s="363" t="str">
        <f t="shared" si="0"/>
        <v>117/2017</v>
      </c>
      <c r="K26" s="366"/>
      <c r="L26" s="336"/>
      <c r="M26" s="325"/>
      <c r="N26" s="325"/>
      <c r="O26" s="325"/>
      <c r="P26" s="325"/>
      <c r="Q26" s="326"/>
      <c r="R26" s="326"/>
      <c r="S26" s="327"/>
      <c r="T26" s="273" t="str">
        <f t="shared" si="2"/>
        <v/>
      </c>
      <c r="U26" s="1"/>
      <c r="V26" s="1"/>
      <c r="W26" s="1"/>
      <c r="X26" s="275" t="str">
        <f t="array" ref="X26">(INDEX($T:$T,MIN(IF(COUNTIF(X$6:X25,$T$7:$T$100)=0,ROW($T$7:$T$100))))&amp;"")</f>
        <v/>
      </c>
      <c r="Y26" s="274" t="str">
        <f t="shared" si="1"/>
        <v/>
      </c>
      <c r="Z26" s="1"/>
      <c r="AA26" s="267" t="str">
        <f t="shared" si="3"/>
        <v/>
      </c>
      <c r="AB26" s="267" t="str">
        <f t="shared" si="4"/>
        <v/>
      </c>
      <c r="AJ26" s="270">
        <f>IFERROR(INDEX(T_STOCKS[],MATCH(C26,T_STOCKS[REFERENCE],0),8),"")</f>
        <v>0</v>
      </c>
      <c r="AK26" s="270">
        <f>IFERROR(INDEX(T_STOCKS[],MATCH(C26,T_STOCKS[REFERENCE],0),3),"")</f>
        <v>0</v>
      </c>
      <c r="AL26" s="270">
        <f>IFERROR(INDEX(T_STOCKS[],MATCH(C26,T_STOCKS[REFERENCE],0),4),"")</f>
        <v>0</v>
      </c>
      <c r="AM26" s="270">
        <f>IFERROR(INDEX(T_STOCKS[],MATCH(C26,T_STOCKS[REFERENCE],0),5),"")</f>
        <v>0</v>
      </c>
      <c r="AN26" s="270">
        <f>IFERROR(INDEX(T_STOCKS[],MATCH(C26,T_STOCKS[REFERENCE],0),6),"")</f>
        <v>0</v>
      </c>
      <c r="AS26" s="278"/>
    </row>
    <row r="27" spans="1:45" ht="12.75" customHeight="1">
      <c r="A27" s="327"/>
      <c r="B27" s="156" t="str">
        <f>IF(T_LIVRAISON_Livraison[[#This Row],[  Référence]]="","",ROW()-6)</f>
        <v/>
      </c>
      <c r="C27" s="171"/>
      <c r="D27" s="175"/>
      <c r="E27" s="226" t="str">
        <f>IFERROR(INDEX(T_BDD_Références[DESIGNATION],MATCH(T_LIVRAISON_Livraison[[#This Row],[  Référence]],T_BDD_Références[REFERENCE],0),FALSE),"")</f>
        <v/>
      </c>
      <c r="F27" s="169" t="str">
        <f>IFERROR(INDEX(T_BDD_Références[[UNITE ]],MATCH(T_LIVRAISON_Livraison[[#This Row],[  Référence]],T_BDD_Références[REFERENCE],0),FALSE),"")</f>
        <v/>
      </c>
      <c r="G27" s="168" t="str">
        <f>IFERROR(INDEX(T_BDD_Références[PRIX],MATCH(T_LIVRAISON_Livraison[[#This Row],[  Référence]],T_BDD_Références[REFERENCE],0),FALSE),"")</f>
        <v/>
      </c>
      <c r="H27" s="170"/>
      <c r="I27" s="172" t="str">
        <f>IFERROR(T_LIVRAISON_Livraison[[#This Row],[Unite]]*T_LIVRAISON_Livraison[[#This Row],[Prix]]*T_LIVRAISON_Livraison[[#This Row],[Carton]]*N$4,"")</f>
        <v/>
      </c>
      <c r="J27" s="363" t="str">
        <f t="shared" si="0"/>
        <v>117/2017</v>
      </c>
      <c r="K27" s="366"/>
      <c r="L27" s="325"/>
      <c r="M27" s="325"/>
      <c r="N27" s="325"/>
      <c r="O27" s="325"/>
      <c r="P27" s="325"/>
      <c r="Q27" s="326"/>
      <c r="R27" s="326"/>
      <c r="S27" s="327"/>
      <c r="T27" s="273" t="str">
        <f t="shared" si="2"/>
        <v/>
      </c>
      <c r="U27" s="1"/>
      <c r="V27" s="1"/>
      <c r="W27" s="1"/>
      <c r="X27" s="275" t="str">
        <f t="array" ref="X27">(INDEX($T:$T,MIN(IF(COUNTIF(X$6:X26,$T$7:$T$100)=0,ROW($T$7:$T$100))))&amp;"")</f>
        <v/>
      </c>
      <c r="Y27" s="274" t="str">
        <f t="shared" si="1"/>
        <v/>
      </c>
      <c r="Z27" s="1"/>
      <c r="AA27" s="267" t="str">
        <f t="shared" si="3"/>
        <v/>
      </c>
      <c r="AB27" s="267" t="str">
        <f t="shared" si="4"/>
        <v/>
      </c>
      <c r="AJ27" s="270">
        <f>IFERROR(INDEX(T_STOCKS[],MATCH(C27,T_STOCKS[REFERENCE],0),8),"")</f>
        <v>0</v>
      </c>
      <c r="AK27" s="270">
        <f>IFERROR(INDEX(T_STOCKS[],MATCH(C27,T_STOCKS[REFERENCE],0),3),"")</f>
        <v>0</v>
      </c>
      <c r="AL27" s="270">
        <f>IFERROR(INDEX(T_STOCKS[],MATCH(C27,T_STOCKS[REFERENCE],0),4),"")</f>
        <v>0</v>
      </c>
      <c r="AM27" s="270">
        <f>IFERROR(INDEX(T_STOCKS[],MATCH(C27,T_STOCKS[REFERENCE],0),5),"")</f>
        <v>0</v>
      </c>
      <c r="AN27" s="270">
        <f>IFERROR(INDEX(T_STOCKS[],MATCH(C27,T_STOCKS[REFERENCE],0),6),"")</f>
        <v>0</v>
      </c>
      <c r="AS27" s="278"/>
    </row>
    <row r="28" spans="1:45" ht="12.75" customHeight="1">
      <c r="A28" s="327"/>
      <c r="B28" s="156" t="str">
        <f>IF(T_LIVRAISON_Livraison[[#This Row],[  Référence]]="","",ROW()-6)</f>
        <v/>
      </c>
      <c r="C28" s="171"/>
      <c r="D28" s="175"/>
      <c r="E28" s="226" t="str">
        <f>IFERROR(INDEX(T_BDD_Références[DESIGNATION],MATCH(T_LIVRAISON_Livraison[[#This Row],[  Référence]],T_BDD_Références[REFERENCE],0),FALSE),"")</f>
        <v/>
      </c>
      <c r="F28" s="169" t="str">
        <f>IFERROR(INDEX(T_BDD_Références[[UNITE ]],MATCH(T_LIVRAISON_Livraison[[#This Row],[  Référence]],T_BDD_Références[REFERENCE],0),FALSE),"")</f>
        <v/>
      </c>
      <c r="G28" s="168" t="str">
        <f>IFERROR(INDEX(T_BDD_Références[PRIX],MATCH(T_LIVRAISON_Livraison[[#This Row],[  Référence]],T_BDD_Références[REFERENCE],0),FALSE),"")</f>
        <v/>
      </c>
      <c r="H28" s="170"/>
      <c r="I28" s="172" t="str">
        <f>IFERROR(T_LIVRAISON_Livraison[[#This Row],[Unite]]*T_LIVRAISON_Livraison[[#This Row],[Prix]]*T_LIVRAISON_Livraison[[#This Row],[Carton]]*N$4,"")</f>
        <v/>
      </c>
      <c r="J28" s="363" t="str">
        <f t="shared" si="0"/>
        <v>117/2017</v>
      </c>
      <c r="K28" s="366"/>
      <c r="L28" s="325"/>
      <c r="M28" s="325"/>
      <c r="N28" s="325"/>
      <c r="O28" s="325"/>
      <c r="P28" s="325"/>
      <c r="Q28" s="326"/>
      <c r="R28" s="326"/>
      <c r="S28" s="327"/>
      <c r="T28" s="273" t="str">
        <f t="shared" si="2"/>
        <v/>
      </c>
      <c r="U28" s="1"/>
      <c r="V28" s="1"/>
      <c r="W28" s="1"/>
      <c r="X28" s="275" t="str">
        <f t="array" ref="X28">(INDEX($T:$T,MIN(IF(COUNTIF(X$6:X27,$T$7:$T$100)=0,ROW($T$7:$T$100))))&amp;"")</f>
        <v/>
      </c>
      <c r="Y28" s="274" t="str">
        <f t="shared" si="1"/>
        <v/>
      </c>
      <c r="Z28" s="1"/>
      <c r="AA28" s="267" t="str">
        <f t="shared" si="3"/>
        <v/>
      </c>
      <c r="AB28" s="267" t="str">
        <f t="shared" si="4"/>
        <v/>
      </c>
      <c r="AJ28" s="270">
        <f>IFERROR(INDEX(T_STOCKS[],MATCH(C28,T_STOCKS[REFERENCE],0),8),"")</f>
        <v>0</v>
      </c>
      <c r="AK28" s="270">
        <f>IFERROR(INDEX(T_STOCKS[],MATCH(C28,T_STOCKS[REFERENCE],0),3),"")</f>
        <v>0</v>
      </c>
      <c r="AL28" s="270">
        <f>IFERROR(INDEX(T_STOCKS[],MATCH(C28,T_STOCKS[REFERENCE],0),4),"")</f>
        <v>0</v>
      </c>
      <c r="AM28" s="270">
        <f>IFERROR(INDEX(T_STOCKS[],MATCH(C28,T_STOCKS[REFERENCE],0),5),"")</f>
        <v>0</v>
      </c>
      <c r="AN28" s="270">
        <f>IFERROR(INDEX(T_STOCKS[],MATCH(C28,T_STOCKS[REFERENCE],0),6),"")</f>
        <v>0</v>
      </c>
      <c r="AS28" s="278"/>
    </row>
    <row r="29" spans="1:45" ht="12.75" customHeight="1">
      <c r="A29" s="327"/>
      <c r="B29" s="156" t="str">
        <f>IF(T_LIVRAISON_Livraison[[#This Row],[  Référence]]="","",ROW()-6)</f>
        <v/>
      </c>
      <c r="C29" s="171"/>
      <c r="D29" s="175"/>
      <c r="E29" s="226" t="str">
        <f>IFERROR(INDEX(T_BDD_Références[DESIGNATION],MATCH(T_LIVRAISON_Livraison[[#This Row],[  Référence]],T_BDD_Références[REFERENCE],0),FALSE),"")</f>
        <v/>
      </c>
      <c r="F29" s="169" t="str">
        <f>IFERROR(INDEX(T_BDD_Références[[UNITE ]],MATCH(T_LIVRAISON_Livraison[[#This Row],[  Référence]],T_BDD_Références[REFERENCE],0),FALSE),"")</f>
        <v/>
      </c>
      <c r="G29" s="168" t="str">
        <f>IFERROR(INDEX(T_BDD_Références[PRIX],MATCH(T_LIVRAISON_Livraison[[#This Row],[  Référence]],T_BDD_Références[REFERENCE],0),FALSE),"")</f>
        <v/>
      </c>
      <c r="H29" s="170"/>
      <c r="I29" s="172" t="str">
        <f>IFERROR(T_LIVRAISON_Livraison[[#This Row],[Unite]]*T_LIVRAISON_Livraison[[#This Row],[Prix]]*T_LIVRAISON_Livraison[[#This Row],[Carton]]*N$4,"")</f>
        <v/>
      </c>
      <c r="J29" s="363" t="str">
        <f t="shared" si="0"/>
        <v>117/2017</v>
      </c>
      <c r="K29" s="366"/>
      <c r="L29" s="325"/>
      <c r="M29" s="325"/>
      <c r="N29" s="325"/>
      <c r="O29" s="325"/>
      <c r="P29" s="325"/>
      <c r="Q29" s="326"/>
      <c r="R29" s="326"/>
      <c r="S29" s="327"/>
      <c r="T29" s="273" t="str">
        <f t="shared" si="2"/>
        <v/>
      </c>
      <c r="U29" s="1"/>
      <c r="V29" s="1"/>
      <c r="W29" s="1"/>
      <c r="X29" s="275" t="str">
        <f t="array" ref="X29">(INDEX($T:$T,MIN(IF(COUNTIF(X$6:X28,$T$7:$T$100)=0,ROW($T$7:$T$100))))&amp;"")</f>
        <v/>
      </c>
      <c r="Y29" s="274" t="str">
        <f t="shared" si="1"/>
        <v/>
      </c>
      <c r="Z29" s="1"/>
      <c r="AA29" s="267" t="str">
        <f t="shared" si="3"/>
        <v/>
      </c>
      <c r="AB29" s="267" t="str">
        <f t="shared" si="4"/>
        <v/>
      </c>
      <c r="AJ29" s="270">
        <f>IFERROR(INDEX(T_STOCKS[],MATCH(C29,T_STOCKS[REFERENCE],0),8),"")</f>
        <v>0</v>
      </c>
      <c r="AK29" s="270">
        <f>IFERROR(INDEX(T_STOCKS[],MATCH(C29,T_STOCKS[REFERENCE],0),3),"")</f>
        <v>0</v>
      </c>
      <c r="AL29" s="270">
        <f>IFERROR(INDEX(T_STOCKS[],MATCH(C29,T_STOCKS[REFERENCE],0),4),"")</f>
        <v>0</v>
      </c>
      <c r="AM29" s="270">
        <f>IFERROR(INDEX(T_STOCKS[],MATCH(C29,T_STOCKS[REFERENCE],0),5),"")</f>
        <v>0</v>
      </c>
      <c r="AN29" s="270">
        <f>IFERROR(INDEX(T_STOCKS[],MATCH(C29,T_STOCKS[REFERENCE],0),6),"")</f>
        <v>0</v>
      </c>
    </row>
    <row r="30" spans="1:45" ht="12.75" customHeight="1">
      <c r="A30" s="327"/>
      <c r="B30" s="156" t="str">
        <f>IF(T_LIVRAISON_Livraison[[#This Row],[  Référence]]="","",ROW()-6)</f>
        <v/>
      </c>
      <c r="C30" s="171"/>
      <c r="D30" s="175"/>
      <c r="E30" s="226" t="str">
        <f>IFERROR(INDEX(T_BDD_Références[DESIGNATION],MATCH(T_LIVRAISON_Livraison[[#This Row],[  Référence]],T_BDD_Références[REFERENCE],0),FALSE),"")</f>
        <v/>
      </c>
      <c r="F30" s="169" t="str">
        <f>IFERROR(INDEX(T_BDD_Références[[UNITE ]],MATCH(T_LIVRAISON_Livraison[[#This Row],[  Référence]],T_BDD_Références[REFERENCE],0),FALSE),"")</f>
        <v/>
      </c>
      <c r="G30" s="168" t="str">
        <f>IFERROR(INDEX(T_BDD_Références[PRIX],MATCH(T_LIVRAISON_Livraison[[#This Row],[  Référence]],T_BDD_Références[REFERENCE],0),FALSE),"")</f>
        <v/>
      </c>
      <c r="H30" s="170"/>
      <c r="I30" s="172" t="str">
        <f>IFERROR(T_LIVRAISON_Livraison[[#This Row],[Unite]]*T_LIVRAISON_Livraison[[#This Row],[Prix]]*T_LIVRAISON_Livraison[[#This Row],[Carton]]*N$4,"")</f>
        <v/>
      </c>
      <c r="J30" s="363" t="str">
        <f t="shared" si="0"/>
        <v>117/2017</v>
      </c>
      <c r="K30" s="366"/>
      <c r="L30" s="325"/>
      <c r="M30" s="325"/>
      <c r="N30" s="325"/>
      <c r="O30" s="325"/>
      <c r="P30" s="325"/>
      <c r="Q30" s="326"/>
      <c r="R30" s="326"/>
      <c r="S30" s="327"/>
      <c r="T30" s="273" t="str">
        <f t="shared" si="2"/>
        <v/>
      </c>
      <c r="U30" s="1"/>
      <c r="V30" s="1"/>
      <c r="W30" s="1"/>
      <c r="X30" s="275" t="str">
        <f t="array" ref="X30">(INDEX($T:$T,MIN(IF(COUNTIF(X$6:X29,$T$7:$T$100)=0,ROW($T$7:$T$100))))&amp;"")</f>
        <v/>
      </c>
      <c r="Y30" s="274" t="str">
        <f t="shared" si="1"/>
        <v/>
      </c>
      <c r="Z30" s="1"/>
      <c r="AA30" s="267" t="str">
        <f t="shared" si="3"/>
        <v/>
      </c>
      <c r="AB30" s="267" t="str">
        <f t="shared" si="4"/>
        <v/>
      </c>
      <c r="AJ30" s="270">
        <f>IFERROR(INDEX(T_STOCKS[],MATCH(C30,T_STOCKS[REFERENCE],0),8),"")</f>
        <v>0</v>
      </c>
      <c r="AK30" s="270">
        <f>IFERROR(INDEX(T_STOCKS[],MATCH(C30,T_STOCKS[REFERENCE],0),3),"")</f>
        <v>0</v>
      </c>
      <c r="AL30" s="270">
        <f>IFERROR(INDEX(T_STOCKS[],MATCH(C30,T_STOCKS[REFERENCE],0),4),"")</f>
        <v>0</v>
      </c>
      <c r="AM30" s="270">
        <f>IFERROR(INDEX(T_STOCKS[],MATCH(C30,T_STOCKS[REFERENCE],0),5),"")</f>
        <v>0</v>
      </c>
      <c r="AN30" s="270">
        <f>IFERROR(INDEX(T_STOCKS[],MATCH(C30,T_STOCKS[REFERENCE],0),6),"")</f>
        <v>0</v>
      </c>
    </row>
    <row r="31" spans="1:45" ht="12.75" customHeight="1">
      <c r="A31" s="327"/>
      <c r="B31" s="156" t="str">
        <f>IF(T_LIVRAISON_Livraison[[#This Row],[  Référence]]="","",ROW()-6)</f>
        <v/>
      </c>
      <c r="C31" s="171"/>
      <c r="D31" s="175"/>
      <c r="E31" s="226" t="str">
        <f>IFERROR(INDEX(T_BDD_Références[DESIGNATION],MATCH(T_LIVRAISON_Livraison[[#This Row],[  Référence]],T_BDD_Références[REFERENCE],0),FALSE),"")</f>
        <v/>
      </c>
      <c r="F31" s="169" t="str">
        <f>IFERROR(INDEX(T_BDD_Références[[UNITE ]],MATCH(T_LIVRAISON_Livraison[[#This Row],[  Référence]],T_BDD_Références[REFERENCE],0),FALSE),"")</f>
        <v/>
      </c>
      <c r="G31" s="168" t="str">
        <f>IFERROR(INDEX(T_BDD_Références[PRIX],MATCH(T_LIVRAISON_Livraison[[#This Row],[  Référence]],T_BDD_Références[REFERENCE],0),FALSE),"")</f>
        <v/>
      </c>
      <c r="H31" s="170"/>
      <c r="I31" s="172" t="str">
        <f>IFERROR(T_LIVRAISON_Livraison[[#This Row],[Unite]]*T_LIVRAISON_Livraison[[#This Row],[Prix]]*T_LIVRAISON_Livraison[[#This Row],[Carton]]*N$4,"")</f>
        <v/>
      </c>
      <c r="J31" s="363" t="str">
        <f t="shared" si="0"/>
        <v>117/2017</v>
      </c>
      <c r="K31" s="366"/>
      <c r="L31" s="325"/>
      <c r="M31" s="325"/>
      <c r="N31" s="325"/>
      <c r="O31" s="325"/>
      <c r="P31" s="325"/>
      <c r="Q31" s="326"/>
      <c r="R31" s="326"/>
      <c r="S31" s="326"/>
      <c r="T31" s="273" t="str">
        <f t="shared" si="2"/>
        <v/>
      </c>
      <c r="U31" s="1"/>
      <c r="V31" s="1"/>
      <c r="W31" s="1"/>
      <c r="X31" s="275" t="str">
        <f t="array" ref="X31">(INDEX($T:$T,MIN(IF(COUNTIF(X$6:X30,$T$7:$T$100)=0,ROW($T$7:$T$100))))&amp;"")</f>
        <v/>
      </c>
      <c r="Y31" s="274" t="str">
        <f t="shared" si="1"/>
        <v/>
      </c>
      <c r="Z31" s="1"/>
      <c r="AA31" s="267" t="str">
        <f t="shared" si="3"/>
        <v/>
      </c>
      <c r="AB31" s="267" t="str">
        <f t="shared" si="4"/>
        <v/>
      </c>
      <c r="AJ31" s="270">
        <f>IFERROR(INDEX(T_STOCKS[],MATCH(C31,T_STOCKS[REFERENCE],0),8),"")</f>
        <v>0</v>
      </c>
      <c r="AK31" s="270">
        <f>IFERROR(INDEX(T_STOCKS[],MATCH(C31,T_STOCKS[REFERENCE],0),3),"")</f>
        <v>0</v>
      </c>
      <c r="AL31" s="270">
        <f>IFERROR(INDEX(T_STOCKS[],MATCH(C31,T_STOCKS[REFERENCE],0),4),"")</f>
        <v>0</v>
      </c>
      <c r="AM31" s="270">
        <f>IFERROR(INDEX(T_STOCKS[],MATCH(C31,T_STOCKS[REFERENCE],0),5),"")</f>
        <v>0</v>
      </c>
      <c r="AN31" s="270">
        <f>IFERROR(INDEX(T_STOCKS[],MATCH(C31,T_STOCKS[REFERENCE],0),6),"")</f>
        <v>0</v>
      </c>
    </row>
    <row r="32" spans="1:45" ht="12.75" customHeight="1">
      <c r="A32" s="327"/>
      <c r="B32" s="156" t="str">
        <f>IF(T_LIVRAISON_Livraison[[#This Row],[  Référence]]="","",ROW()-6)</f>
        <v/>
      </c>
      <c r="C32" s="171"/>
      <c r="D32" s="175"/>
      <c r="E32" s="226" t="str">
        <f>IFERROR(INDEX(T_BDD_Références[DESIGNATION],MATCH(T_LIVRAISON_Livraison[[#This Row],[  Référence]],T_BDD_Références[REFERENCE],0),FALSE),"")</f>
        <v/>
      </c>
      <c r="F32" s="169" t="str">
        <f>IFERROR(INDEX(T_BDD_Références[[UNITE ]],MATCH(T_LIVRAISON_Livraison[[#This Row],[  Référence]],T_BDD_Références[REFERENCE],0),FALSE),"")</f>
        <v/>
      </c>
      <c r="G32" s="168" t="str">
        <f>IFERROR(INDEX(T_BDD_Références[PRIX],MATCH(T_LIVRAISON_Livraison[[#This Row],[  Référence]],T_BDD_Références[REFERENCE],0),FALSE),"")</f>
        <v/>
      </c>
      <c r="H32" s="170"/>
      <c r="I32" s="172" t="str">
        <f>IFERROR(T_LIVRAISON_Livraison[[#This Row],[Unite]]*T_LIVRAISON_Livraison[[#This Row],[Prix]]*T_LIVRAISON_Livraison[[#This Row],[Carton]]*N$4,"")</f>
        <v/>
      </c>
      <c r="J32" s="363" t="str">
        <f t="shared" si="0"/>
        <v>117/2017</v>
      </c>
      <c r="K32" s="366"/>
      <c r="L32" s="325"/>
      <c r="M32" s="325"/>
      <c r="N32" s="325"/>
      <c r="O32" s="325"/>
      <c r="P32" s="325"/>
      <c r="Q32" s="326"/>
      <c r="R32" s="326"/>
      <c r="S32" s="326"/>
      <c r="T32" s="273" t="str">
        <f t="shared" si="2"/>
        <v/>
      </c>
      <c r="U32" s="1"/>
      <c r="V32" s="1"/>
      <c r="W32" s="1"/>
      <c r="X32" s="275" t="str">
        <f t="array" ref="X32">(INDEX($T:$T,MIN(IF(COUNTIF(X$6:X31,$T$7:$T$100)=0,ROW($T$7:$T$100))))&amp;"")</f>
        <v/>
      </c>
      <c r="Y32" s="274" t="str">
        <f t="shared" si="1"/>
        <v/>
      </c>
      <c r="Z32" s="1"/>
      <c r="AA32" s="267" t="str">
        <f t="shared" si="3"/>
        <v/>
      </c>
      <c r="AB32" s="267" t="str">
        <f t="shared" si="4"/>
        <v/>
      </c>
      <c r="AJ32" s="270">
        <f>IFERROR(INDEX(T_STOCKS[],MATCH(C32,T_STOCKS[REFERENCE],0),8),"")</f>
        <v>0</v>
      </c>
      <c r="AK32" s="270">
        <f>IFERROR(INDEX(T_STOCKS[],MATCH(C32,T_STOCKS[REFERENCE],0),3),"")</f>
        <v>0</v>
      </c>
      <c r="AL32" s="270">
        <f>IFERROR(INDEX(T_STOCKS[],MATCH(C32,T_STOCKS[REFERENCE],0),4),"")</f>
        <v>0</v>
      </c>
      <c r="AM32" s="270">
        <f>IFERROR(INDEX(T_STOCKS[],MATCH(C32,T_STOCKS[REFERENCE],0),5),"")</f>
        <v>0</v>
      </c>
      <c r="AN32" s="270">
        <f>IFERROR(INDEX(T_STOCKS[],MATCH(C32,T_STOCKS[REFERENCE],0),6),"")</f>
        <v>0</v>
      </c>
    </row>
    <row r="33" spans="1:40" ht="12.75" customHeight="1">
      <c r="A33" s="327"/>
      <c r="B33" s="156" t="str">
        <f>IF(T_LIVRAISON_Livraison[[#This Row],[  Référence]]="","",ROW()-6)</f>
        <v/>
      </c>
      <c r="C33" s="171"/>
      <c r="D33" s="175"/>
      <c r="E33" s="226" t="str">
        <f>IFERROR(INDEX(T_BDD_Références[DESIGNATION],MATCH(T_LIVRAISON_Livraison[[#This Row],[  Référence]],T_BDD_Références[REFERENCE],0),FALSE),"")</f>
        <v/>
      </c>
      <c r="F33" s="169" t="str">
        <f>IFERROR(INDEX(T_BDD_Références[[UNITE ]],MATCH(T_LIVRAISON_Livraison[[#This Row],[  Référence]],T_BDD_Références[REFERENCE],0),FALSE),"")</f>
        <v/>
      </c>
      <c r="G33" s="168" t="str">
        <f>IFERROR(INDEX(T_BDD_Références[PRIX],MATCH(T_LIVRAISON_Livraison[[#This Row],[  Référence]],T_BDD_Références[REFERENCE],0),FALSE),"")</f>
        <v/>
      </c>
      <c r="H33" s="170"/>
      <c r="I33" s="172" t="str">
        <f>IFERROR(T_LIVRAISON_Livraison[[#This Row],[Unite]]*T_LIVRAISON_Livraison[[#This Row],[Prix]]*T_LIVRAISON_Livraison[[#This Row],[Carton]]*N$4,"")</f>
        <v/>
      </c>
      <c r="J33" s="363" t="str">
        <f t="shared" si="0"/>
        <v>117/2017</v>
      </c>
      <c r="K33" s="366"/>
      <c r="L33" s="325"/>
      <c r="M33" s="325"/>
      <c r="N33" s="325"/>
      <c r="O33" s="325"/>
      <c r="P33" s="325"/>
      <c r="Q33" s="326"/>
      <c r="R33" s="326"/>
      <c r="S33" s="326"/>
      <c r="T33" s="273" t="str">
        <f t="shared" si="2"/>
        <v/>
      </c>
      <c r="U33" s="1"/>
      <c r="V33" s="1"/>
      <c r="W33" s="1"/>
      <c r="X33" s="275" t="str">
        <f t="array" ref="X33">(INDEX($T:$T,MIN(IF(COUNTIF(X$6:X32,$T$7:$T$100)=0,ROW($T$7:$T$100))))&amp;"")</f>
        <v/>
      </c>
      <c r="Y33" s="274" t="str">
        <f t="shared" si="1"/>
        <v/>
      </c>
      <c r="Z33" s="1"/>
      <c r="AA33" s="267" t="str">
        <f t="shared" si="3"/>
        <v/>
      </c>
      <c r="AB33" s="267" t="str">
        <f t="shared" si="4"/>
        <v/>
      </c>
      <c r="AJ33" s="270">
        <f>IFERROR(INDEX(T_STOCKS[],MATCH(C33,T_STOCKS[REFERENCE],0),8),"")</f>
        <v>0</v>
      </c>
      <c r="AK33" s="270">
        <f>IFERROR(INDEX(T_STOCKS[],MATCH(C33,T_STOCKS[REFERENCE],0),3),"")</f>
        <v>0</v>
      </c>
      <c r="AL33" s="270">
        <f>IFERROR(INDEX(T_STOCKS[],MATCH(C33,T_STOCKS[REFERENCE],0),4),"")</f>
        <v>0</v>
      </c>
      <c r="AM33" s="270">
        <f>IFERROR(INDEX(T_STOCKS[],MATCH(C33,T_STOCKS[REFERENCE],0),5),"")</f>
        <v>0</v>
      </c>
      <c r="AN33" s="270">
        <f>IFERROR(INDEX(T_STOCKS[],MATCH(C33,T_STOCKS[REFERENCE],0),6),"")</f>
        <v>0</v>
      </c>
    </row>
    <row r="34" spans="1:40" ht="12" customHeight="1">
      <c r="A34" s="327"/>
      <c r="B34" s="156" t="str">
        <f>IF(T_LIVRAISON_Livraison[[#This Row],[  Référence]]="","",ROW()-6)</f>
        <v/>
      </c>
      <c r="C34" s="171"/>
      <c r="D34" s="175"/>
      <c r="E34" s="226" t="str">
        <f>IFERROR(INDEX(T_BDD_Références[DESIGNATION],MATCH(T_LIVRAISON_Livraison[[#This Row],[  Référence]],T_BDD_Références[REFERENCE],0),FALSE),"")</f>
        <v/>
      </c>
      <c r="F34" s="169" t="str">
        <f>IFERROR(INDEX(T_BDD_Références[[UNITE ]],MATCH(T_LIVRAISON_Livraison[[#This Row],[  Référence]],T_BDD_Références[REFERENCE],0),FALSE),"")</f>
        <v/>
      </c>
      <c r="G34" s="168" t="str">
        <f>IFERROR(INDEX(T_BDD_Références[PRIX],MATCH(T_LIVRAISON_Livraison[[#This Row],[  Référence]],T_BDD_Références[REFERENCE],0),FALSE),"")</f>
        <v/>
      </c>
      <c r="H34" s="170"/>
      <c r="I34" s="172" t="str">
        <f>IFERROR(T_LIVRAISON_Livraison[[#This Row],[Unite]]*T_LIVRAISON_Livraison[[#This Row],[Prix]]*T_LIVRAISON_Livraison[[#This Row],[Carton]]*N$4,"")</f>
        <v/>
      </c>
      <c r="J34" s="363" t="str">
        <f t="shared" si="0"/>
        <v>117/2017</v>
      </c>
      <c r="K34" s="366"/>
      <c r="L34" s="328"/>
      <c r="M34" s="328"/>
      <c r="N34" s="325"/>
      <c r="O34" s="325"/>
      <c r="P34" s="325"/>
      <c r="Q34" s="326"/>
      <c r="R34" s="329"/>
      <c r="S34" s="326"/>
      <c r="T34" s="273" t="str">
        <f t="shared" si="2"/>
        <v/>
      </c>
      <c r="U34" s="1"/>
      <c r="V34" s="1"/>
      <c r="W34" s="1"/>
      <c r="X34" s="275" t="str">
        <f t="array" ref="X34">(INDEX($T:$T,MIN(IF(COUNTIF(X$6:X33,$T$7:$T$100)=0,ROW($T$7:$T$100))))&amp;"")</f>
        <v/>
      </c>
      <c r="Y34" s="274" t="str">
        <f t="shared" si="1"/>
        <v/>
      </c>
      <c r="Z34" s="1"/>
      <c r="AA34" s="267" t="str">
        <f t="shared" si="3"/>
        <v/>
      </c>
      <c r="AB34" s="267" t="str">
        <f t="shared" si="4"/>
        <v/>
      </c>
      <c r="AJ34" s="270">
        <f>IFERROR(INDEX(T_STOCKS[],MATCH(C34,T_STOCKS[REFERENCE],0),8),"")</f>
        <v>0</v>
      </c>
      <c r="AK34" s="270">
        <f>IFERROR(INDEX(T_STOCKS[],MATCH(C34,T_STOCKS[REFERENCE],0),3),"")</f>
        <v>0</v>
      </c>
      <c r="AL34" s="270">
        <f>IFERROR(INDEX(T_STOCKS[],MATCH(C34,T_STOCKS[REFERENCE],0),4),"")</f>
        <v>0</v>
      </c>
      <c r="AM34" s="270">
        <f>IFERROR(INDEX(T_STOCKS[],MATCH(C34,T_STOCKS[REFERENCE],0),5),"")</f>
        <v>0</v>
      </c>
      <c r="AN34" s="270">
        <f>IFERROR(INDEX(T_STOCKS[],MATCH(C34,T_STOCKS[REFERENCE],0),6),"")</f>
        <v>0</v>
      </c>
    </row>
    <row r="35" spans="1:40" ht="12" customHeight="1">
      <c r="A35" s="327"/>
      <c r="B35" s="156" t="str">
        <f>IF(T_LIVRAISON_Livraison[[#This Row],[  Référence]]="","",ROW()-6)</f>
        <v/>
      </c>
      <c r="C35" s="171"/>
      <c r="D35" s="175"/>
      <c r="E35" s="226" t="str">
        <f>IFERROR(INDEX(T_BDD_Références[DESIGNATION],MATCH(T_LIVRAISON_Livraison[[#This Row],[  Référence]],T_BDD_Références[REFERENCE],0),FALSE),"")</f>
        <v/>
      </c>
      <c r="F35" s="169" t="str">
        <f>IFERROR(INDEX(T_BDD_Références[[UNITE ]],MATCH(T_LIVRAISON_Livraison[[#This Row],[  Référence]],T_BDD_Références[REFERENCE],0),FALSE),"")</f>
        <v/>
      </c>
      <c r="G35" s="168" t="str">
        <f>IFERROR(INDEX(T_BDD_Références[PRIX],MATCH(T_LIVRAISON_Livraison[[#This Row],[  Référence]],T_BDD_Références[REFERENCE],0),FALSE),"")</f>
        <v/>
      </c>
      <c r="H35" s="170"/>
      <c r="I35" s="172" t="str">
        <f>IFERROR(T_LIVRAISON_Livraison[[#This Row],[Unite]]*T_LIVRAISON_Livraison[[#This Row],[Prix]]*T_LIVRAISON_Livraison[[#This Row],[Carton]]*N$4,"")</f>
        <v/>
      </c>
      <c r="J35" s="363" t="str">
        <f t="shared" si="0"/>
        <v>117/2017</v>
      </c>
      <c r="K35" s="366"/>
      <c r="L35" s="328"/>
      <c r="M35" s="330"/>
      <c r="N35" s="325"/>
      <c r="O35" s="325"/>
      <c r="P35" s="325"/>
      <c r="Q35" s="327"/>
      <c r="R35" s="327"/>
      <c r="S35" s="327"/>
      <c r="T35" s="273" t="str">
        <f t="shared" si="2"/>
        <v/>
      </c>
      <c r="U35" s="1"/>
      <c r="V35" s="1"/>
      <c r="W35" s="1"/>
      <c r="X35" s="275" t="str">
        <f t="array" ref="X35">(INDEX($T:$T,MIN(IF(COUNTIF(X$6:X34,$T$7:$T$100)=0,ROW($T$7:$T$100))))&amp;"")</f>
        <v/>
      </c>
      <c r="Y35" s="274" t="str">
        <f t="shared" si="1"/>
        <v/>
      </c>
      <c r="Z35" s="1"/>
      <c r="AA35" s="267" t="str">
        <f t="shared" si="3"/>
        <v/>
      </c>
      <c r="AB35" s="267" t="str">
        <f t="shared" si="4"/>
        <v/>
      </c>
      <c r="AJ35" s="270">
        <f>IFERROR(INDEX(T_STOCKS[],MATCH(C35,T_STOCKS[REFERENCE],0),8),"")</f>
        <v>0</v>
      </c>
      <c r="AK35" s="270">
        <f>IFERROR(INDEX(T_STOCKS[],MATCH(C35,T_STOCKS[REFERENCE],0),3),"")</f>
        <v>0</v>
      </c>
      <c r="AL35" s="270">
        <f>IFERROR(INDEX(T_STOCKS[],MATCH(C35,T_STOCKS[REFERENCE],0),4),"")</f>
        <v>0</v>
      </c>
      <c r="AM35" s="270">
        <f>IFERROR(INDEX(T_STOCKS[],MATCH(C35,T_STOCKS[REFERENCE],0),5),"")</f>
        <v>0</v>
      </c>
      <c r="AN35" s="270">
        <f>IFERROR(INDEX(T_STOCKS[],MATCH(C35,T_STOCKS[REFERENCE],0),6),"")</f>
        <v>0</v>
      </c>
    </row>
    <row r="36" spans="1:40" ht="0.75" customHeight="1">
      <c r="A36" s="327"/>
      <c r="B36" s="156" t="str">
        <f>IF(T_LIVRAISON_Livraison[[#This Row],[  Référence]]="","",ROW()-6)</f>
        <v/>
      </c>
      <c r="C36" s="171"/>
      <c r="D36" s="175"/>
      <c r="E36" s="226" t="str">
        <f>IFERROR(INDEX(T_BDD_Références[DESIGNATION],MATCH(T_LIVRAISON_Livraison[[#This Row],[  Référence]],T_BDD_Références[REFERENCE],0),FALSE),"")</f>
        <v/>
      </c>
      <c r="F36" s="169" t="str">
        <f>IFERROR(INDEX(T_BDD_Références[[UNITE ]],MATCH(T_LIVRAISON_Livraison[[#This Row],[  Référence]],T_BDD_Références[REFERENCE],0),FALSE),"")</f>
        <v/>
      </c>
      <c r="G36" s="168" t="str">
        <f>IFERROR(INDEX(T_BDD_Références[PRIX],MATCH(T_LIVRAISON_Livraison[[#This Row],[  Référence]],T_BDD_Références[REFERENCE],0),FALSE),"")</f>
        <v/>
      </c>
      <c r="H36" s="170"/>
      <c r="I36" s="172" t="str">
        <f>IFERROR(T_LIVRAISON_Livraison[[#This Row],[Unite]]*T_LIVRAISON_Livraison[[#This Row],[Prix]]*T_LIVRAISON_Livraison[[#This Row],[Carton]]*N$4,"")</f>
        <v/>
      </c>
      <c r="J36" s="363" t="e">
        <f t="shared" si="0"/>
        <v>#VALUE!</v>
      </c>
      <c r="K36" s="366" t="e">
        <f>IF(I$2="N° Bon Avoir","",IF(T_LIVRAISON_Encaissement[[#This Row],[Montant]]=0,"Non Paye","Paye"))</f>
        <v>#VALUE!</v>
      </c>
      <c r="L36" s="328"/>
      <c r="M36" s="330"/>
      <c r="N36" s="325"/>
      <c r="O36" s="325"/>
      <c r="P36" s="325"/>
      <c r="Q36" s="327"/>
      <c r="R36" s="327"/>
      <c r="S36" s="327"/>
      <c r="T36" s="1"/>
      <c r="U36" s="1"/>
      <c r="V36" s="1"/>
      <c r="W36" s="1"/>
      <c r="X36" s="272"/>
      <c r="Y36" s="2" t="str">
        <f>IF(X36&lt;&gt;"",COUNTIF(T:T,X36),"")</f>
        <v/>
      </c>
      <c r="Z36" s="1"/>
      <c r="AA36" s="267" t="str">
        <f>IF(AND(D36=AK$5,H36&gt;AK35),"attention","")</f>
        <v/>
      </c>
      <c r="AB36" s="268"/>
      <c r="AJ36" s="270">
        <f>IFERROR(INDEX(T_STOCKS[],MATCH(C36,T_STOCKS[REFERENCE],0),8),"")</f>
        <v>0</v>
      </c>
      <c r="AK36" s="270">
        <f>IFERROR(INDEX(T_STOCKS[],MATCH(C36,T_STOCKS[REFERENCE],0),3),"")</f>
        <v>0</v>
      </c>
      <c r="AL36" s="270">
        <f>IFERROR(INDEX(T_STOCKS[],MATCH(C36,T_STOCKS[REFERENCE],0),4),"")</f>
        <v>0</v>
      </c>
      <c r="AM36" s="270">
        <f>IFERROR(INDEX(T_STOCKS[],MATCH(C36,T_STOCKS[REFERENCE],0),5),"")</f>
        <v>0</v>
      </c>
      <c r="AN36" s="270">
        <f>IFERROR(INDEX(T_STOCKS[],MATCH(C36,T_STOCKS[REFERENCE],0),6),"")</f>
        <v>0</v>
      </c>
    </row>
    <row r="37" spans="1:40" ht="12" customHeight="1">
      <c r="A37" s="327"/>
      <c r="B37" s="380"/>
      <c r="C37" s="381"/>
      <c r="D37" s="382"/>
      <c r="E37" s="383" t="s">
        <v>77</v>
      </c>
      <c r="F37" s="384"/>
      <c r="G37" s="385" t="s">
        <v>84</v>
      </c>
      <c r="H37" s="386">
        <f>SUM(T_LIVRAISON_Livraison[Carton])</f>
        <v>0</v>
      </c>
      <c r="I37" s="387">
        <f>SUM(T_LIVRAISON_Livraison[Montant])</f>
        <v>0</v>
      </c>
      <c r="J37" s="360"/>
      <c r="K37" s="353"/>
      <c r="L37" s="328"/>
      <c r="M37" s="330"/>
      <c r="N37" s="325"/>
      <c r="O37" s="325"/>
      <c r="P37" s="325"/>
      <c r="Q37" s="327"/>
      <c r="R37" s="327"/>
      <c r="S37" s="327"/>
      <c r="T37" s="1"/>
      <c r="U37" s="1"/>
      <c r="V37" s="1"/>
      <c r="W37" s="1"/>
      <c r="X37" s="1"/>
      <c r="Y37" s="1"/>
      <c r="Z37" s="1"/>
      <c r="AN37" s="70"/>
    </row>
    <row r="38" spans="1:40" s="108" customFormat="1" ht="11.25" customHeight="1">
      <c r="A38" s="329"/>
      <c r="B38" s="126"/>
      <c r="C38" s="446" t="s">
        <v>404</v>
      </c>
      <c r="D38" s="107"/>
      <c r="E38" s="107"/>
      <c r="F38" s="462" t="s">
        <v>90</v>
      </c>
      <c r="G38" s="463"/>
      <c r="H38" s="203" t="str">
        <f>IF(C4="SAAD BENYAHIA",5%,IF(C4="BRICHA",0.7%,IF(C4="HASSANE/BOUBKER",1%,"")))</f>
        <v/>
      </c>
      <c r="I38" s="155" t="str">
        <f>IFERROR(I37*H38,"")</f>
        <v/>
      </c>
      <c r="J38" s="368"/>
      <c r="K38" s="368"/>
      <c r="L38" s="328"/>
      <c r="M38" s="332"/>
      <c r="N38" s="325"/>
      <c r="O38" s="325"/>
      <c r="P38" s="325"/>
      <c r="Q38" s="329"/>
      <c r="R38" s="329"/>
      <c r="S38" s="329"/>
      <c r="T38" s="106"/>
      <c r="U38" s="106"/>
      <c r="V38" s="106"/>
      <c r="W38" s="1"/>
      <c r="X38" s="1"/>
      <c r="Y38" s="1"/>
      <c r="Z38" s="1"/>
      <c r="AJ38" s="271"/>
      <c r="AK38" s="271"/>
      <c r="AL38" s="271"/>
      <c r="AM38" s="271"/>
    </row>
    <row r="39" spans="1:40" s="108" customFormat="1" ht="15" customHeight="1">
      <c r="A39" s="329"/>
      <c r="B39" s="429"/>
      <c r="C39" s="430"/>
      <c r="D39" s="431"/>
      <c r="E39" s="431"/>
      <c r="F39" s="464"/>
      <c r="G39" s="465"/>
      <c r="H39" s="432"/>
      <c r="I39" s="433"/>
      <c r="J39" s="368" t="s">
        <v>91</v>
      </c>
      <c r="K39" s="368"/>
      <c r="L39" s="333"/>
      <c r="M39" s="332"/>
      <c r="N39" s="325"/>
      <c r="O39" s="325"/>
      <c r="P39" s="325"/>
      <c r="Q39" s="329"/>
      <c r="R39" s="329"/>
      <c r="S39" s="329"/>
      <c r="T39" s="106"/>
      <c r="U39" s="106"/>
      <c r="V39" s="106"/>
      <c r="W39" s="1"/>
      <c r="X39" s="1"/>
      <c r="Y39" s="1"/>
      <c r="Z39" s="1"/>
      <c r="AJ39" s="271"/>
      <c r="AK39" s="271"/>
      <c r="AL39" s="271"/>
      <c r="AM39" s="271"/>
      <c r="AN39" s="271"/>
    </row>
    <row r="40" spans="1:40" s="108" customFormat="1" ht="15" customHeight="1">
      <c r="A40" s="329"/>
      <c r="B40" s="434"/>
      <c r="C40" s="435"/>
      <c r="D40" s="436"/>
      <c r="E40" s="436"/>
      <c r="F40" s="466"/>
      <c r="G40" s="467"/>
      <c r="H40" s="437"/>
      <c r="I40" s="438"/>
      <c r="J40" s="368"/>
      <c r="K40" s="368"/>
      <c r="L40" s="333"/>
      <c r="M40" s="332"/>
      <c r="N40" s="325"/>
      <c r="O40" s="325"/>
      <c r="P40" s="325"/>
      <c r="Q40" s="329"/>
      <c r="R40" s="329"/>
      <c r="S40" s="329"/>
      <c r="T40" s="106"/>
      <c r="U40" s="106"/>
      <c r="V40" s="106"/>
      <c r="W40" s="1"/>
      <c r="X40" s="1"/>
      <c r="Y40" s="1"/>
      <c r="Z40" s="1"/>
      <c r="AJ40" s="271"/>
      <c r="AK40" s="271"/>
      <c r="AL40" s="271"/>
      <c r="AM40" s="271"/>
      <c r="AN40" s="271"/>
    </row>
    <row r="41" spans="1:40" s="108" customFormat="1" ht="15" customHeight="1">
      <c r="A41" s="329"/>
      <c r="B41" s="429"/>
      <c r="C41" s="430"/>
      <c r="D41" s="431"/>
      <c r="E41" s="431"/>
      <c r="F41" s="464"/>
      <c r="G41" s="465"/>
      <c r="H41" s="432"/>
      <c r="I41" s="433"/>
      <c r="J41" s="368"/>
      <c r="K41" s="368"/>
      <c r="L41" s="333"/>
      <c r="M41" s="326"/>
      <c r="N41" s="325"/>
      <c r="O41" s="325"/>
      <c r="P41" s="325"/>
      <c r="Q41" s="329"/>
      <c r="R41" s="329"/>
      <c r="S41" s="329"/>
      <c r="T41" s="106"/>
      <c r="U41" s="106"/>
      <c r="V41" s="106"/>
      <c r="W41" s="1"/>
      <c r="X41" s="1"/>
      <c r="Y41" s="1"/>
      <c r="Z41" s="1"/>
      <c r="AJ41" s="271"/>
      <c r="AK41" s="271"/>
      <c r="AL41" s="271"/>
      <c r="AM41" s="271"/>
      <c r="AN41" s="271"/>
    </row>
    <row r="42" spans="1:40" s="108" customFormat="1" ht="15" customHeight="1">
      <c r="A42" s="329"/>
      <c r="B42" s="439"/>
      <c r="C42" s="440"/>
      <c r="D42" s="447"/>
      <c r="E42" s="448"/>
      <c r="F42" s="468"/>
      <c r="G42" s="469"/>
      <c r="H42" s="441"/>
      <c r="I42" s="438"/>
      <c r="J42" s="368"/>
      <c r="K42" s="368"/>
      <c r="L42" s="325"/>
      <c r="M42" s="326"/>
      <c r="N42" s="326"/>
      <c r="O42" s="329"/>
      <c r="P42" s="329"/>
      <c r="Q42" s="329"/>
      <c r="R42" s="329"/>
      <c r="S42" s="329"/>
      <c r="T42" s="106"/>
      <c r="U42" s="106"/>
      <c r="V42" s="106"/>
      <c r="W42" s="1"/>
      <c r="X42" s="1"/>
      <c r="Y42" s="1"/>
      <c r="Z42" s="1"/>
      <c r="AJ42" s="271"/>
      <c r="AK42" s="271"/>
      <c r="AL42" s="271"/>
      <c r="AM42" s="271"/>
      <c r="AN42" s="271"/>
    </row>
    <row r="43" spans="1:40" ht="15" customHeight="1">
      <c r="A43" s="327"/>
      <c r="B43" s="429"/>
      <c r="C43" s="430"/>
      <c r="D43" s="449"/>
      <c r="E43" s="450"/>
      <c r="F43" s="464"/>
      <c r="G43" s="465"/>
      <c r="H43" s="432"/>
      <c r="I43" s="433"/>
      <c r="J43" s="360"/>
      <c r="K43" s="353"/>
      <c r="L43" s="325"/>
      <c r="M43" s="326"/>
      <c r="N43" s="326"/>
      <c r="O43" s="327"/>
      <c r="P43" s="327"/>
      <c r="Q43" s="327"/>
      <c r="R43" s="327"/>
      <c r="S43" s="327"/>
      <c r="T43" s="1"/>
      <c r="U43" s="1"/>
      <c r="V43" s="1"/>
      <c r="W43" s="1"/>
      <c r="X43" s="1"/>
      <c r="Y43" s="1"/>
      <c r="Z43" s="1"/>
    </row>
    <row r="44" spans="1:40" ht="15" customHeight="1">
      <c r="A44" s="327"/>
      <c r="B44" s="439"/>
      <c r="C44" s="440"/>
      <c r="D44" s="447"/>
      <c r="E44" s="448"/>
      <c r="F44" s="468"/>
      <c r="G44" s="469"/>
      <c r="H44" s="441"/>
      <c r="I44" s="438"/>
      <c r="J44" s="369"/>
      <c r="K44" s="356"/>
      <c r="L44" s="325"/>
      <c r="M44" s="326"/>
      <c r="N44" s="326"/>
      <c r="O44" s="327"/>
      <c r="P44" s="327"/>
      <c r="Q44" s="327"/>
      <c r="R44" s="327"/>
      <c r="S44" s="327"/>
      <c r="T44" s="1"/>
      <c r="U44" s="1"/>
      <c r="V44" s="1"/>
      <c r="W44" s="1"/>
      <c r="X44" s="1"/>
      <c r="Y44" s="1"/>
      <c r="Z44" s="1"/>
    </row>
    <row r="45" spans="1:40" ht="10.5" customHeight="1">
      <c r="A45" s="327"/>
      <c r="B45" s="442"/>
      <c r="C45" s="443"/>
      <c r="D45" s="451"/>
      <c r="E45" s="452"/>
      <c r="F45" s="470"/>
      <c r="G45" s="471"/>
      <c r="H45" s="444"/>
      <c r="I45" s="445"/>
      <c r="J45" s="369"/>
      <c r="K45" s="356"/>
      <c r="L45" s="325"/>
      <c r="M45" s="325"/>
      <c r="N45" s="325"/>
      <c r="O45" s="325"/>
      <c r="P45" s="325"/>
      <c r="Q45" s="326"/>
      <c r="R45" s="326"/>
      <c r="S45" s="327"/>
      <c r="T45" s="1"/>
      <c r="U45" s="1"/>
      <c r="V45" s="1"/>
      <c r="W45" s="1"/>
      <c r="X45" s="1"/>
      <c r="Y45" s="1"/>
      <c r="Z45" s="1"/>
    </row>
    <row r="46" spans="1:40" ht="11.25" customHeight="1">
      <c r="A46" s="327"/>
      <c r="B46" s="461"/>
      <c r="C46" s="461"/>
      <c r="D46" s="461"/>
      <c r="E46" s="461"/>
      <c r="F46" s="461"/>
      <c r="G46" s="461"/>
      <c r="H46" s="461"/>
      <c r="I46" s="388">
        <f>I37-SUM(I38:I42)</f>
        <v>0</v>
      </c>
      <c r="J46" s="370"/>
      <c r="K46" s="370"/>
      <c r="L46" s="325"/>
      <c r="M46" s="325"/>
      <c r="N46" s="325"/>
      <c r="O46" s="325"/>
      <c r="P46" s="325"/>
      <c r="Q46" s="326"/>
      <c r="R46" s="326"/>
      <c r="S46" s="327"/>
      <c r="T46" s="1"/>
      <c r="U46" s="1"/>
      <c r="V46" s="1"/>
      <c r="W46" s="1"/>
      <c r="X46" s="2"/>
      <c r="Y46" s="2"/>
      <c r="Z46" s="1"/>
    </row>
    <row r="47" spans="1:40" ht="10.5" customHeight="1">
      <c r="A47" s="327"/>
      <c r="B47" s="460" t="s">
        <v>405</v>
      </c>
      <c r="C47" s="460"/>
      <c r="D47" s="460"/>
      <c r="E47" s="460"/>
      <c r="F47" s="460"/>
      <c r="G47" s="460"/>
      <c r="H47" s="460"/>
      <c r="I47" s="460"/>
      <c r="J47" s="403"/>
      <c r="K47" s="404"/>
      <c r="L47" s="325"/>
      <c r="M47" s="325"/>
      <c r="N47" s="325"/>
      <c r="O47" s="325"/>
      <c r="P47" s="325"/>
      <c r="Q47" s="326"/>
      <c r="R47" s="326"/>
      <c r="S47" s="327"/>
      <c r="T47" s="1"/>
      <c r="U47" s="1"/>
      <c r="V47" s="1"/>
      <c r="W47" s="1"/>
      <c r="X47" s="2"/>
      <c r="Y47" s="2"/>
      <c r="Z47" s="1"/>
    </row>
    <row r="48" spans="1:40" ht="12" customHeight="1">
      <c r="A48" s="327"/>
      <c r="B48" s="459" t="s">
        <v>406</v>
      </c>
      <c r="C48" s="459"/>
      <c r="D48" s="459"/>
      <c r="E48" s="459"/>
      <c r="F48" s="459"/>
      <c r="G48" s="459"/>
      <c r="H48" s="459"/>
      <c r="I48" s="459"/>
      <c r="J48" s="404"/>
      <c r="K48" s="404"/>
      <c r="L48" s="325"/>
      <c r="M48" s="325"/>
      <c r="N48" s="325"/>
      <c r="O48" s="325"/>
      <c r="P48" s="325"/>
      <c r="Q48" s="326"/>
      <c r="R48" s="326"/>
      <c r="S48" s="327"/>
      <c r="T48" s="1"/>
      <c r="U48" s="1"/>
      <c r="V48" s="1"/>
      <c r="W48" s="1"/>
      <c r="X48" s="2"/>
      <c r="Y48" s="2"/>
      <c r="Z48" s="1"/>
    </row>
    <row r="49" spans="1:26" ht="12" customHeight="1">
      <c r="A49" s="327"/>
      <c r="B49" s="458"/>
      <c r="C49" s="458"/>
      <c r="D49" s="458"/>
      <c r="E49" s="458"/>
      <c r="F49" s="458"/>
      <c r="G49" s="458"/>
      <c r="H49" s="458"/>
      <c r="I49" s="458"/>
      <c r="J49" s="404"/>
      <c r="K49" s="404"/>
      <c r="L49" s="325"/>
      <c r="M49" s="325"/>
      <c r="N49" s="325"/>
      <c r="O49" s="325"/>
      <c r="P49" s="325"/>
      <c r="Q49" s="326"/>
      <c r="R49" s="326"/>
      <c r="S49" s="327"/>
      <c r="T49" s="1"/>
      <c r="U49" s="1"/>
      <c r="V49" s="1"/>
      <c r="W49" s="1"/>
      <c r="X49" s="2"/>
      <c r="Y49" s="2"/>
      <c r="Z49" s="1"/>
    </row>
    <row r="50" spans="1:26" ht="12" customHeight="1">
      <c r="A50" s="327"/>
      <c r="B50" s="347"/>
      <c r="C50" s="336"/>
      <c r="D50" s="325"/>
      <c r="E50" s="325"/>
      <c r="F50" s="325"/>
      <c r="G50" s="325"/>
      <c r="H50" s="325"/>
      <c r="I50" s="405"/>
      <c r="J50" s="404"/>
      <c r="K50" s="404"/>
      <c r="L50" s="325"/>
      <c r="M50" s="325"/>
      <c r="N50" s="325"/>
      <c r="O50" s="325"/>
      <c r="P50" s="325"/>
      <c r="Q50" s="326"/>
      <c r="R50" s="326"/>
      <c r="S50" s="327"/>
      <c r="T50" s="1"/>
      <c r="U50" s="1"/>
      <c r="V50" s="1"/>
      <c r="W50" s="1"/>
      <c r="X50" s="2"/>
      <c r="Y50" s="2"/>
      <c r="Z50" s="1"/>
    </row>
    <row r="51" spans="1:26">
      <c r="A51" s="327"/>
      <c r="B51" s="347"/>
      <c r="C51" s="336"/>
      <c r="D51" s="325"/>
      <c r="E51" s="325"/>
      <c r="F51" s="325"/>
      <c r="G51" s="325"/>
      <c r="H51" s="325"/>
      <c r="I51" s="405"/>
      <c r="J51" s="345"/>
      <c r="K51" s="325"/>
      <c r="L51" s="325"/>
      <c r="M51" s="325"/>
      <c r="N51" s="325"/>
      <c r="O51" s="325"/>
      <c r="P51" s="325"/>
      <c r="Q51" s="326"/>
      <c r="R51" s="326"/>
      <c r="S51" s="327"/>
      <c r="T51" s="1"/>
      <c r="U51" s="1"/>
      <c r="V51" s="1"/>
      <c r="W51" s="1"/>
      <c r="X51" s="2"/>
      <c r="Y51" s="2"/>
      <c r="Z51" s="1"/>
    </row>
    <row r="52" spans="1:26">
      <c r="A52" s="327"/>
      <c r="B52" s="347"/>
      <c r="C52" s="336"/>
      <c r="D52" s="325"/>
      <c r="E52" s="325"/>
      <c r="F52" s="325"/>
      <c r="G52" s="325"/>
      <c r="H52" s="325"/>
      <c r="I52" s="405"/>
      <c r="J52" s="345"/>
      <c r="K52" s="325"/>
      <c r="L52" s="325"/>
      <c r="M52" s="325"/>
      <c r="N52" s="325"/>
      <c r="O52" s="325"/>
      <c r="P52" s="325"/>
      <c r="Q52" s="326"/>
      <c r="R52" s="326"/>
      <c r="S52" s="327"/>
      <c r="T52" s="1"/>
      <c r="U52" s="1"/>
      <c r="V52" s="1"/>
      <c r="W52" s="1"/>
      <c r="X52" s="2"/>
      <c r="Y52" s="2"/>
      <c r="Z52" s="1"/>
    </row>
    <row r="53" spans="1:26">
      <c r="A53" s="327"/>
      <c r="B53" s="347"/>
      <c r="C53" s="336"/>
      <c r="D53" s="325"/>
      <c r="E53" s="325"/>
      <c r="F53" s="325"/>
      <c r="G53" s="325"/>
      <c r="H53" s="325"/>
      <c r="I53" s="405"/>
      <c r="J53" s="345"/>
      <c r="K53" s="325"/>
      <c r="L53" s="325"/>
      <c r="M53" s="325"/>
      <c r="N53" s="325"/>
      <c r="O53" s="325"/>
      <c r="P53" s="325"/>
      <c r="Q53" s="326"/>
      <c r="R53" s="326"/>
      <c r="S53" s="327"/>
      <c r="T53" s="1"/>
      <c r="U53" s="1"/>
      <c r="V53" s="1"/>
      <c r="W53" s="1"/>
      <c r="X53" s="2"/>
      <c r="Y53" s="2"/>
      <c r="Z53" s="1"/>
    </row>
    <row r="54" spans="1:26">
      <c r="A54" s="327"/>
      <c r="B54" s="347"/>
      <c r="C54" s="336"/>
      <c r="D54" s="325"/>
      <c r="E54" s="325"/>
      <c r="F54" s="325"/>
      <c r="G54" s="325"/>
      <c r="H54" s="325"/>
      <c r="I54" s="405"/>
      <c r="J54" s="345"/>
      <c r="K54" s="325"/>
      <c r="L54" s="325"/>
      <c r="M54" s="325"/>
      <c r="N54" s="325"/>
      <c r="O54" s="325"/>
      <c r="P54" s="325"/>
      <c r="Q54" s="326"/>
      <c r="R54" s="326"/>
      <c r="S54" s="327"/>
      <c r="T54" s="1"/>
      <c r="U54" s="1"/>
      <c r="V54" s="1"/>
      <c r="W54" s="1"/>
      <c r="X54" s="2"/>
      <c r="Y54" s="2"/>
      <c r="Z54" s="1"/>
    </row>
    <row r="55" spans="1:26">
      <c r="A55" s="327"/>
      <c r="B55" s="347"/>
      <c r="C55" s="336"/>
      <c r="D55" s="325"/>
      <c r="E55" s="325"/>
      <c r="F55" s="325"/>
      <c r="G55" s="325"/>
      <c r="H55" s="325"/>
      <c r="I55" s="405"/>
      <c r="J55" s="345"/>
      <c r="K55" s="325"/>
      <c r="L55" s="325"/>
      <c r="M55" s="325"/>
      <c r="N55" s="325"/>
      <c r="O55" s="325"/>
      <c r="P55" s="325"/>
      <c r="Q55" s="326"/>
      <c r="R55" s="326"/>
      <c r="S55" s="327"/>
      <c r="T55" s="1"/>
      <c r="U55" s="1"/>
      <c r="V55" s="1"/>
      <c r="W55" s="1"/>
      <c r="X55" s="2"/>
      <c r="Y55" s="2"/>
      <c r="Z55" s="1"/>
    </row>
    <row r="56" spans="1:26">
      <c r="A56" s="327"/>
      <c r="B56" s="347"/>
      <c r="C56" s="336"/>
      <c r="D56" s="325"/>
      <c r="E56" s="325"/>
      <c r="F56" s="325"/>
      <c r="G56" s="325"/>
      <c r="H56" s="325"/>
      <c r="I56" s="405"/>
      <c r="J56" s="345"/>
      <c r="K56" s="325"/>
      <c r="L56" s="325"/>
      <c r="M56" s="325"/>
      <c r="N56" s="325"/>
      <c r="O56" s="325"/>
      <c r="P56" s="325"/>
      <c r="Q56" s="326"/>
      <c r="R56" s="326"/>
      <c r="S56" s="327"/>
      <c r="T56" s="1"/>
      <c r="U56" s="1"/>
      <c r="V56" s="1"/>
      <c r="W56" s="1"/>
      <c r="X56" s="2"/>
      <c r="Y56" s="2"/>
      <c r="Z56" s="1"/>
    </row>
    <row r="57" spans="1:26" ht="15.75" thickBot="1">
      <c r="A57" s="327"/>
      <c r="B57" s="347"/>
      <c r="C57" s="336"/>
      <c r="D57" s="325"/>
      <c r="E57" s="325"/>
      <c r="F57" s="325"/>
      <c r="G57" s="325"/>
      <c r="H57" s="325"/>
      <c r="I57" s="405"/>
      <c r="J57" s="345"/>
      <c r="K57" s="325"/>
      <c r="L57" s="325"/>
      <c r="M57" s="325"/>
      <c r="N57" s="325"/>
      <c r="O57" s="325"/>
      <c r="P57" s="325"/>
      <c r="Q57" s="326"/>
      <c r="R57" s="326"/>
      <c r="S57" s="327"/>
      <c r="T57" s="1"/>
      <c r="U57" s="1"/>
      <c r="V57" s="1"/>
      <c r="W57" s="1"/>
      <c r="X57" s="2"/>
      <c r="Y57" s="2"/>
      <c r="Z57" s="1"/>
    </row>
    <row r="58" spans="1:26">
      <c r="A58" s="327"/>
      <c r="B58" s="347"/>
      <c r="C58" s="406"/>
      <c r="D58" s="407"/>
      <c r="E58" s="325"/>
      <c r="F58" s="325"/>
      <c r="G58" s="325"/>
      <c r="H58" s="325"/>
      <c r="I58" s="405"/>
      <c r="J58" s="345"/>
      <c r="K58" s="325"/>
      <c r="L58" s="325"/>
      <c r="M58" s="325"/>
      <c r="N58" s="325"/>
      <c r="O58" s="325"/>
      <c r="P58" s="325"/>
      <c r="Q58" s="326"/>
      <c r="R58" s="326"/>
      <c r="S58" s="327"/>
      <c r="T58" s="1"/>
      <c r="U58" s="1"/>
      <c r="V58" s="1"/>
      <c r="W58" s="1"/>
      <c r="X58" s="2"/>
      <c r="Y58" s="2"/>
      <c r="Z58" s="1"/>
    </row>
    <row r="59" spans="1:26">
      <c r="A59" s="327"/>
      <c r="B59" s="347"/>
      <c r="C59" s="157" t="s">
        <v>49</v>
      </c>
      <c r="D59" s="149">
        <f>$K$2</f>
        <v>0</v>
      </c>
      <c r="E59" s="410" t="s">
        <v>4</v>
      </c>
      <c r="F59" s="411">
        <f>IFERROR(INDEX(T_STOCKS[],MATCH(J$2,T_STOCKS[REFERENCE],0),3),"")</f>
        <v>0</v>
      </c>
      <c r="G59" s="325"/>
      <c r="H59" s="405"/>
      <c r="I59" s="405"/>
      <c r="J59" s="345"/>
      <c r="K59" s="325"/>
      <c r="L59" s="325"/>
      <c r="M59" s="325"/>
      <c r="N59" s="325"/>
      <c r="O59" s="325"/>
      <c r="P59" s="325"/>
      <c r="Q59" s="326"/>
      <c r="R59" s="326"/>
      <c r="S59" s="327"/>
      <c r="T59" s="1"/>
      <c r="U59" s="1"/>
      <c r="V59" s="1"/>
      <c r="W59" s="1"/>
      <c r="X59" s="2"/>
      <c r="Y59" s="2"/>
      <c r="Z59" s="1"/>
    </row>
    <row r="60" spans="1:26">
      <c r="A60" s="327"/>
      <c r="B60" s="347"/>
      <c r="C60" s="157" t="str">
        <f>$L$1</f>
        <v>HAY SINAII</v>
      </c>
      <c r="D60" s="149">
        <f>$N$2</f>
        <v>0</v>
      </c>
      <c r="E60" s="410" t="s">
        <v>5</v>
      </c>
      <c r="F60" s="411">
        <f>IFERROR(INDEX(T_STOCKS[],MATCH(J$2,T_STOCKS[REFERENCE],0),4),"")</f>
        <v>0</v>
      </c>
      <c r="G60" s="325"/>
      <c r="H60" s="405"/>
      <c r="I60" s="405"/>
      <c r="J60" s="345"/>
      <c r="K60" s="325"/>
      <c r="L60" s="325"/>
      <c r="M60" s="325"/>
      <c r="N60" s="325"/>
      <c r="O60" s="325"/>
      <c r="P60" s="325"/>
      <c r="Q60" s="326"/>
      <c r="R60" s="326"/>
      <c r="S60" s="327"/>
      <c r="T60" s="1"/>
      <c r="U60" s="1"/>
      <c r="V60" s="1"/>
      <c r="W60" s="1"/>
      <c r="X60" s="2"/>
      <c r="Y60" s="2"/>
      <c r="Z60" s="1"/>
    </row>
    <row r="61" spans="1:26" ht="15.75" thickBot="1">
      <c r="A61" s="327"/>
      <c r="B61" s="347"/>
      <c r="C61" s="158" t="s">
        <v>5</v>
      </c>
      <c r="D61" s="149">
        <f>$L$2</f>
        <v>0</v>
      </c>
      <c r="E61" s="410" t="s">
        <v>393</v>
      </c>
      <c r="F61" s="411">
        <f>IFERROR(INDEX(T_STOCKS[],MATCH(J$2,T_STOCKS[REFERENCE],0),5),"")</f>
        <v>0</v>
      </c>
      <c r="G61" s="325"/>
      <c r="H61" s="405"/>
      <c r="I61" s="405"/>
      <c r="J61" s="345"/>
      <c r="K61" s="325"/>
      <c r="L61" s="325"/>
      <c r="M61" s="325"/>
      <c r="N61" s="325"/>
      <c r="O61" s="325"/>
      <c r="P61" s="325"/>
      <c r="Q61" s="326"/>
      <c r="R61" s="326"/>
      <c r="S61" s="327"/>
      <c r="T61" s="1"/>
      <c r="U61" s="1"/>
      <c r="V61" s="1"/>
      <c r="W61" s="1"/>
      <c r="X61" s="2"/>
      <c r="Y61" s="2"/>
      <c r="Z61" s="1"/>
    </row>
    <row r="62" spans="1:26">
      <c r="A62" s="327"/>
      <c r="B62" s="347"/>
      <c r="C62" s="157" t="s">
        <v>393</v>
      </c>
      <c r="D62" s="149" t="s">
        <v>96</v>
      </c>
      <c r="E62" s="410" t="s">
        <v>265</v>
      </c>
      <c r="F62" s="411">
        <f>IFERROR(INDEX(T_STOCKS[],MATCH(J$2,T_STOCKS[REFERENCE],0),6),"")</f>
        <v>0</v>
      </c>
      <c r="G62" s="325"/>
      <c r="H62" s="405"/>
      <c r="I62" s="405"/>
      <c r="J62" s="345"/>
      <c r="K62" s="325"/>
      <c r="L62" s="325"/>
      <c r="M62" s="325"/>
      <c r="N62" s="325"/>
      <c r="O62" s="325"/>
      <c r="P62" s="325"/>
      <c r="Q62" s="326"/>
      <c r="R62" s="326"/>
      <c r="S62" s="327"/>
      <c r="T62" s="1"/>
      <c r="U62" s="1"/>
      <c r="V62" s="1"/>
      <c r="W62" s="1"/>
      <c r="X62" s="2"/>
      <c r="Y62" s="2"/>
      <c r="Z62" s="1"/>
    </row>
    <row r="63" spans="1:26" ht="15.75" thickBot="1">
      <c r="A63" s="327"/>
      <c r="B63" s="347"/>
      <c r="C63" s="157" t="s">
        <v>97</v>
      </c>
      <c r="D63" s="150">
        <f>$M$2</f>
        <v>0</v>
      </c>
      <c r="E63" s="410" t="s">
        <v>58</v>
      </c>
      <c r="F63" s="411">
        <f>IFERROR(INDEX(T_STOCKS[],MATCH(J$2,T_STOCKS[REFERENCE],0),7),"")</f>
        <v>0</v>
      </c>
      <c r="G63" s="325"/>
      <c r="H63" s="405"/>
      <c r="I63" s="405"/>
      <c r="J63" s="345"/>
      <c r="K63" s="325"/>
      <c r="L63" s="325"/>
      <c r="M63" s="325"/>
      <c r="N63" s="325"/>
      <c r="O63" s="325"/>
      <c r="P63" s="325"/>
      <c r="Q63" s="326"/>
      <c r="R63" s="326"/>
      <c r="S63" s="327"/>
      <c r="T63" s="1"/>
      <c r="U63" s="1"/>
      <c r="V63" s="1"/>
      <c r="W63" s="1"/>
      <c r="X63" s="2"/>
      <c r="Y63" s="2"/>
      <c r="Z63" s="1"/>
    </row>
    <row r="64" spans="1:26" ht="15.75" thickBot="1">
      <c r="A64" s="405"/>
      <c r="B64" s="408"/>
      <c r="C64" s="158" t="s">
        <v>81</v>
      </c>
      <c r="D64" s="150"/>
      <c r="E64" s="410" t="s">
        <v>266</v>
      </c>
      <c r="F64" s="411">
        <f>IFERROR(INDEX(T_STOCKS[],MATCH(J$2,T_STOCKS[REFERENCE],0),8),"")</f>
        <v>0</v>
      </c>
      <c r="G64" s="325"/>
      <c r="H64" s="405"/>
      <c r="I64" s="405"/>
      <c r="J64" s="345"/>
      <c r="K64" s="325"/>
      <c r="L64" s="325"/>
      <c r="M64" s="325"/>
      <c r="N64" s="325"/>
      <c r="O64" s="325"/>
      <c r="P64" s="325"/>
      <c r="Q64" s="326"/>
      <c r="R64" s="326"/>
      <c r="S64" s="327"/>
      <c r="T64" s="1"/>
      <c r="U64" s="1"/>
      <c r="V64" s="1"/>
      <c r="W64" s="1"/>
      <c r="X64" s="2"/>
      <c r="Y64" s="2"/>
      <c r="Z64" s="1"/>
    </row>
    <row r="65" spans="1:26">
      <c r="A65" s="405"/>
      <c r="B65" s="408"/>
      <c r="C65" s="409"/>
      <c r="D65" s="405"/>
      <c r="E65" s="405"/>
      <c r="F65" s="405"/>
      <c r="G65" s="325"/>
      <c r="H65" s="405"/>
      <c r="I65" s="405"/>
      <c r="J65" s="345"/>
      <c r="K65" s="325"/>
      <c r="L65" s="325"/>
      <c r="M65" s="325"/>
      <c r="N65" s="325"/>
      <c r="O65" s="325"/>
      <c r="P65" s="325"/>
      <c r="Q65" s="326"/>
      <c r="R65" s="326"/>
      <c r="S65" s="327"/>
      <c r="T65" s="1"/>
      <c r="U65" s="1"/>
      <c r="V65" s="1"/>
      <c r="W65" s="1"/>
      <c r="X65" s="2"/>
      <c r="Y65" s="2"/>
      <c r="Z65" s="1"/>
    </row>
    <row r="66" spans="1:26">
      <c r="A66" s="405"/>
      <c r="B66" s="408"/>
      <c r="C66" s="409"/>
      <c r="D66" s="405"/>
      <c r="E66" s="405"/>
      <c r="F66" s="405"/>
      <c r="G66" s="405"/>
      <c r="H66" s="405"/>
      <c r="I66" s="405"/>
      <c r="J66" s="345"/>
      <c r="K66" s="325"/>
      <c r="L66" s="325"/>
      <c r="M66" s="325"/>
      <c r="N66" s="325"/>
      <c r="O66" s="325"/>
      <c r="P66" s="325"/>
      <c r="Q66" s="326"/>
      <c r="R66" s="326"/>
      <c r="S66" s="327"/>
      <c r="T66" s="1"/>
      <c r="U66" s="1"/>
      <c r="V66" s="1"/>
      <c r="W66" s="1"/>
      <c r="X66" s="2"/>
      <c r="Y66" s="2"/>
      <c r="Z66" s="1"/>
    </row>
  </sheetData>
  <dataConsolidate/>
  <mergeCells count="12">
    <mergeCell ref="B49:I49"/>
    <mergeCell ref="B48:I48"/>
    <mergeCell ref="B47:I47"/>
    <mergeCell ref="B46:H46"/>
    <mergeCell ref="F38:G38"/>
    <mergeCell ref="F39:G39"/>
    <mergeCell ref="F40:G40"/>
    <mergeCell ref="F42:G42"/>
    <mergeCell ref="F44:G44"/>
    <mergeCell ref="F41:G41"/>
    <mergeCell ref="F43:G43"/>
    <mergeCell ref="F45:G45"/>
  </mergeCells>
  <conditionalFormatting sqref="R2 K1:K2">
    <cfRule type="cellIs" dxfId="175" priority="87" operator="lessThan">
      <formula>0</formula>
    </cfRule>
  </conditionalFormatting>
  <conditionalFormatting sqref="G1">
    <cfRule type="cellIs" dxfId="174" priority="84" operator="equal">
      <formula>"Attention"</formula>
    </cfRule>
  </conditionalFormatting>
  <conditionalFormatting sqref="G2:I2">
    <cfRule type="cellIs" dxfId="173" priority="80" operator="equal">
      <formula>"N° Bon Avoir"</formula>
    </cfRule>
  </conditionalFormatting>
  <conditionalFormatting sqref="I7:I36">
    <cfRule type="cellIs" dxfId="172" priority="79" operator="lessThan">
      <formula>0</formula>
    </cfRule>
  </conditionalFormatting>
  <conditionalFormatting sqref="C7:C35 H7:H35">
    <cfRule type="expression" dxfId="171" priority="76">
      <formula>AND($H$1&gt;1)</formula>
    </cfRule>
  </conditionalFormatting>
  <conditionalFormatting sqref="B8:B35 B7:I23">
    <cfRule type="expression" priority="72">
      <formula>AND($G1&gt;1)</formula>
    </cfRule>
  </conditionalFormatting>
  <conditionalFormatting sqref="E5">
    <cfRule type="cellIs" dxfId="170" priority="4" operator="equal">
      <formula>"Dépassement du Stock"</formula>
    </cfRule>
  </conditionalFormatting>
  <conditionalFormatting sqref="I38">
    <cfRule type="cellIs" dxfId="169" priority="2" operator="between">
      <formula>0</formula>
      <formula>10000</formula>
    </cfRule>
  </conditionalFormatting>
  <dataValidations count="4">
    <dataValidation type="custom" showInputMessage="1" showErrorMessage="1" error="Client non saisie" sqref="C4">
      <formula1>H4&lt;&gt;0</formula1>
    </dataValidation>
    <dataValidation type="custom" errorStyle="warning" allowBlank="1" showInputMessage="1" showErrorMessage="1" error="Attention N° bon VIDE " sqref="H4">
      <formula1>C4&lt;&gt;0</formula1>
    </dataValidation>
    <dataValidation type="list" allowBlank="1" showInputMessage="1" showErrorMessage="1" sqref="L7:L12">
      <formula1>LV_Reglement</formula1>
    </dataValidation>
    <dataValidation type="list" allowBlank="1" showInputMessage="1" showErrorMessage="1" error="ATTENTION " sqref="I2">
      <formula1>$AG$1:$AG$3</formula1>
    </dataValidation>
  </dataValidations>
  <pageMargins left="0" right="0" top="0" bottom="0" header="0.19685039370078741" footer="0"/>
  <pageSetup paperSize="9" orientation="portrait" blackAndWhite="1" r:id="rId1"/>
  <drawing r:id="rId2"/>
  <legacyDrawing r:id="rId3"/>
  <controls>
    <control shapeId="1046" r:id="rId4" name="ComboBox2"/>
    <control shapeId="1045" r:id="rId5" name="ComboBox1"/>
    <control shapeId="1044" r:id="rId6" name="CommandButton1"/>
    <control shapeId="1048" r:id="rId7" name="ComboBox3"/>
  </controls>
  <tableParts count="2"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A1:W47"/>
  <sheetViews>
    <sheetView showGridLines="0" zoomScale="90" zoomScaleNormal="90" workbookViewId="0">
      <pane xSplit="3" ySplit="2" topLeftCell="M27" activePane="bottomRight" state="frozen"/>
      <selection activeCell="A37" sqref="A37"/>
      <selection pane="topRight" activeCell="A37" sqref="A37"/>
      <selection pane="bottomLeft" activeCell="A37" sqref="A37"/>
      <selection pane="bottomRight" activeCell="C28" sqref="C28"/>
    </sheetView>
  </sheetViews>
  <sheetFormatPr baseColWidth="10" defaultRowHeight="15"/>
  <cols>
    <col min="1" max="1" width="24" style="7" customWidth="1"/>
    <col min="2" max="2" width="11.140625" style="101" bestFit="1" customWidth="1"/>
    <col min="3" max="3" width="18.7109375" style="154" customWidth="1"/>
    <col min="4" max="4" width="15" style="7" bestFit="1" customWidth="1"/>
    <col min="5" max="5" width="27.85546875" style="7" bestFit="1" customWidth="1"/>
    <col min="6" max="6" width="8.42578125" style="6" bestFit="1" customWidth="1"/>
    <col min="7" max="7" width="9.42578125" style="6" customWidth="1"/>
    <col min="8" max="8" width="11.42578125" style="7" bestFit="1" customWidth="1"/>
    <col min="9" max="9" width="11.28515625" style="6" bestFit="1" customWidth="1"/>
    <col min="10" max="10" width="14.140625" style="284" customWidth="1"/>
    <col min="11" max="11" width="10.140625" style="90" customWidth="1"/>
    <col min="12" max="12" width="12.140625" style="74" bestFit="1" customWidth="1"/>
    <col min="13" max="13" width="10.28515625" style="75" bestFit="1" customWidth="1"/>
    <col min="14" max="14" width="8.7109375" style="75" customWidth="1"/>
    <col min="15" max="15" width="11.28515625" style="166" bestFit="1" customWidth="1"/>
    <col min="16" max="16" width="18.42578125" style="76" bestFit="1" customWidth="1"/>
    <col min="17" max="17" width="11.5703125" style="177" customWidth="1"/>
    <col min="18" max="18" width="13.85546875" style="283" bestFit="1" customWidth="1"/>
    <col min="19" max="19" width="11.7109375" style="113" bestFit="1" customWidth="1"/>
    <col min="20" max="20" width="16.7109375" style="77" customWidth="1"/>
    <col min="21" max="21" width="14.140625" style="100" customWidth="1"/>
    <col min="22" max="22" width="26.5703125" style="76" customWidth="1"/>
    <col min="23" max="23" width="21" style="75" customWidth="1"/>
    <col min="24" max="16384" width="11.42578125" style="75"/>
  </cols>
  <sheetData>
    <row r="1" spans="1:23" ht="24" customHeight="1">
      <c r="A1" s="285" t="s">
        <v>321</v>
      </c>
      <c r="B1" s="288" t="s">
        <v>78</v>
      </c>
      <c r="C1" s="289" t="s">
        <v>421</v>
      </c>
      <c r="D1" s="290" t="s">
        <v>14</v>
      </c>
      <c r="E1" s="290" t="s">
        <v>0</v>
      </c>
      <c r="F1" s="290" t="s">
        <v>21</v>
      </c>
      <c r="G1" s="290" t="s">
        <v>2</v>
      </c>
      <c r="H1" s="290" t="s">
        <v>10</v>
      </c>
      <c r="I1" s="290" t="s">
        <v>11</v>
      </c>
      <c r="J1" s="291" t="s">
        <v>3</v>
      </c>
      <c r="K1" s="292" t="s">
        <v>72</v>
      </c>
      <c r="L1" s="290" t="s">
        <v>29</v>
      </c>
      <c r="M1" s="5" t="s">
        <v>15</v>
      </c>
      <c r="N1" s="5" t="s">
        <v>16</v>
      </c>
      <c r="O1" s="5" t="s">
        <v>17</v>
      </c>
      <c r="P1" s="5" t="s">
        <v>18</v>
      </c>
      <c r="Q1" s="176" t="s">
        <v>68</v>
      </c>
      <c r="R1" s="281" t="s">
        <v>59</v>
      </c>
      <c r="S1" s="111" t="s">
        <v>19</v>
      </c>
      <c r="T1" s="55" t="s">
        <v>38</v>
      </c>
      <c r="U1" s="99" t="s">
        <v>62</v>
      </c>
      <c r="V1" s="102" t="s">
        <v>79</v>
      </c>
      <c r="W1" s="200" t="s">
        <v>415</v>
      </c>
    </row>
    <row r="2" spans="1:23">
      <c r="K2" s="89"/>
      <c r="L2" s="8"/>
      <c r="M2" s="6"/>
      <c r="N2" s="6"/>
      <c r="O2" s="7"/>
      <c r="P2" s="54"/>
      <c r="Q2" s="101"/>
      <c r="R2" s="282"/>
      <c r="S2" s="112"/>
      <c r="T2" s="56"/>
      <c r="U2" s="167"/>
      <c r="V2" s="75"/>
      <c r="W2" s="201" t="str">
        <f>IF(AND(T_LIVRAISONS_Livraisons[[#This Row],[Bon Livr]]='Import bon liv'!$H$4,T_LIVRAISONS_Livraisons[[#This Row],[Nom de clients]]='Import bon liv'!$C$4),ROW(),"")</f>
        <v/>
      </c>
    </row>
    <row r="3" spans="1:23">
      <c r="A3" s="7" t="s">
        <v>249</v>
      </c>
      <c r="B3" s="101">
        <v>42738</v>
      </c>
      <c r="C3" s="154" t="s">
        <v>367</v>
      </c>
      <c r="D3" s="7" t="s">
        <v>350</v>
      </c>
      <c r="E3" s="7" t="s">
        <v>351</v>
      </c>
      <c r="F3" s="6">
        <v>180</v>
      </c>
      <c r="G3" s="399">
        <v>6.5</v>
      </c>
      <c r="H3" s="7" t="s">
        <v>4</v>
      </c>
      <c r="I3" s="6">
        <v>2</v>
      </c>
      <c r="J3" s="284">
        <v>2340</v>
      </c>
      <c r="K3" s="324" t="s">
        <v>373</v>
      </c>
      <c r="M3" s="6"/>
      <c r="N3" s="6"/>
      <c r="P3" s="54"/>
      <c r="Q3" s="101"/>
      <c r="R3" s="282"/>
      <c r="S3" s="112"/>
      <c r="T3" s="56"/>
      <c r="U3" s="167"/>
      <c r="V3" s="75"/>
      <c r="W3" s="201" t="str">
        <f>IF(AND(T_LIVRAISONS_Livraisons[[#This Row],[Bon Livr]]='Import bon liv'!$H$4,T_LIVRAISONS_Livraisons[[#This Row],[Nom de clients]]='Import bon liv'!$C$4),ROW(),"")</f>
        <v/>
      </c>
    </row>
    <row r="4" spans="1:23">
      <c r="A4" s="7" t="s">
        <v>249</v>
      </c>
      <c r="B4" s="101">
        <v>42738</v>
      </c>
      <c r="C4" s="154" t="s">
        <v>367</v>
      </c>
      <c r="D4" s="7" t="s">
        <v>105</v>
      </c>
      <c r="E4" s="7" t="s">
        <v>106</v>
      </c>
      <c r="F4" s="6">
        <v>240</v>
      </c>
      <c r="G4" s="399">
        <v>5</v>
      </c>
      <c r="H4" s="7" t="s">
        <v>4</v>
      </c>
      <c r="I4" s="6">
        <v>1</v>
      </c>
      <c r="J4" s="284">
        <v>1200</v>
      </c>
      <c r="K4" s="324" t="s">
        <v>373</v>
      </c>
      <c r="M4" s="6"/>
      <c r="N4" s="6"/>
      <c r="P4" s="54"/>
      <c r="Q4" s="101"/>
      <c r="R4" s="282"/>
      <c r="S4" s="112"/>
      <c r="T4" s="56"/>
      <c r="U4" s="167"/>
      <c r="V4" s="75"/>
      <c r="W4" s="201" t="str">
        <f>IF(AND(T_LIVRAISONS_Livraisons[[#This Row],[Bon Livr]]='Import bon liv'!$H$4,T_LIVRAISONS_Livraisons[[#This Row],[Nom de clients]]='Import bon liv'!$C$4),ROW(),"")</f>
        <v/>
      </c>
    </row>
    <row r="5" spans="1:23">
      <c r="A5" s="7" t="s">
        <v>249</v>
      </c>
      <c r="B5" s="101">
        <v>42738</v>
      </c>
      <c r="C5" s="154" t="s">
        <v>367</v>
      </c>
      <c r="D5" s="7" t="s">
        <v>349</v>
      </c>
      <c r="E5" s="7" t="s">
        <v>346</v>
      </c>
      <c r="F5" s="6">
        <v>240</v>
      </c>
      <c r="G5" s="399">
        <v>5</v>
      </c>
      <c r="H5" s="7" t="s">
        <v>4</v>
      </c>
      <c r="I5" s="6">
        <v>1</v>
      </c>
      <c r="J5" s="284">
        <v>1200</v>
      </c>
      <c r="K5" s="324" t="s">
        <v>373</v>
      </c>
      <c r="M5" s="6"/>
      <c r="N5" s="6"/>
      <c r="P5" s="54"/>
      <c r="Q5" s="101"/>
      <c r="R5" s="282"/>
      <c r="S5" s="112"/>
      <c r="T5" s="56"/>
      <c r="U5" s="167"/>
      <c r="V5" s="75"/>
      <c r="W5" s="201" t="str">
        <f>IF(AND(T_LIVRAISONS_Livraisons[[#This Row],[Bon Livr]]='Import bon liv'!$H$4,T_LIVRAISONS_Livraisons[[#This Row],[Nom de clients]]='Import bon liv'!$C$4),ROW(),"")</f>
        <v/>
      </c>
    </row>
    <row r="6" spans="1:23" s="16" customFormat="1">
      <c r="A6" s="477" t="s">
        <v>111</v>
      </c>
      <c r="B6" s="478">
        <v>42738</v>
      </c>
      <c r="C6" s="479" t="s">
        <v>369</v>
      </c>
      <c r="D6" s="477" t="s">
        <v>336</v>
      </c>
      <c r="E6" s="477" t="s">
        <v>103</v>
      </c>
      <c r="F6" s="6">
        <v>576</v>
      </c>
      <c r="G6" s="399">
        <v>2.5</v>
      </c>
      <c r="H6" s="7" t="s">
        <v>4</v>
      </c>
      <c r="I6" s="480">
        <v>2</v>
      </c>
      <c r="J6" s="284">
        <v>2880</v>
      </c>
      <c r="K6" s="481" t="s">
        <v>374</v>
      </c>
      <c r="L6" s="6" t="s">
        <v>383</v>
      </c>
      <c r="M6" s="6" t="s">
        <v>20</v>
      </c>
      <c r="N6" s="6"/>
      <c r="O6" s="6"/>
      <c r="P6" s="6"/>
      <c r="Q6" s="6"/>
      <c r="R6" s="6">
        <v>6700</v>
      </c>
      <c r="S6" s="6">
        <v>20</v>
      </c>
      <c r="T6" s="6"/>
      <c r="U6" s="6">
        <v>42795</v>
      </c>
      <c r="V6" s="6"/>
      <c r="W6" s="482" t="s">
        <v>416</v>
      </c>
    </row>
    <row r="7" spans="1:23" s="16" customFormat="1">
      <c r="A7" s="477" t="s">
        <v>111</v>
      </c>
      <c r="B7" s="478">
        <v>42738</v>
      </c>
      <c r="C7" s="479" t="s">
        <v>369</v>
      </c>
      <c r="D7" s="477" t="s">
        <v>296</v>
      </c>
      <c r="E7" s="477" t="s">
        <v>297</v>
      </c>
      <c r="F7" s="6">
        <v>240</v>
      </c>
      <c r="G7" s="399">
        <v>6</v>
      </c>
      <c r="H7" s="7" t="s">
        <v>4</v>
      </c>
      <c r="I7" s="480">
        <v>1</v>
      </c>
      <c r="J7" s="284">
        <v>1440</v>
      </c>
      <c r="K7" s="481" t="s">
        <v>374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482" t="s">
        <v>416</v>
      </c>
    </row>
    <row r="8" spans="1:23" s="16" customFormat="1">
      <c r="A8" s="477" t="s">
        <v>111</v>
      </c>
      <c r="B8" s="478">
        <v>42738</v>
      </c>
      <c r="C8" s="479" t="s">
        <v>369</v>
      </c>
      <c r="D8" s="477" t="s">
        <v>105</v>
      </c>
      <c r="E8" s="477" t="s">
        <v>106</v>
      </c>
      <c r="F8" s="6">
        <v>240</v>
      </c>
      <c r="G8" s="399">
        <v>5</v>
      </c>
      <c r="H8" s="7" t="s">
        <v>4</v>
      </c>
      <c r="I8" s="480">
        <v>1</v>
      </c>
      <c r="J8" s="284">
        <v>1200</v>
      </c>
      <c r="K8" s="481" t="s">
        <v>374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82" t="s">
        <v>416</v>
      </c>
    </row>
    <row r="9" spans="1:23" s="16" customFormat="1">
      <c r="A9" s="477" t="s">
        <v>111</v>
      </c>
      <c r="B9" s="478">
        <v>42738</v>
      </c>
      <c r="C9" s="479" t="s">
        <v>369</v>
      </c>
      <c r="D9" s="477" t="s">
        <v>349</v>
      </c>
      <c r="E9" s="477" t="s">
        <v>346</v>
      </c>
      <c r="F9" s="6">
        <v>240</v>
      </c>
      <c r="G9" s="399">
        <v>5</v>
      </c>
      <c r="H9" s="7" t="s">
        <v>4</v>
      </c>
      <c r="I9" s="480">
        <v>1</v>
      </c>
      <c r="J9" s="284">
        <v>1200</v>
      </c>
      <c r="K9" s="481" t="s">
        <v>374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482" t="s">
        <v>416</v>
      </c>
    </row>
    <row r="10" spans="1:23">
      <c r="A10" s="7" t="s">
        <v>108</v>
      </c>
      <c r="B10" s="101">
        <v>42738</v>
      </c>
      <c r="C10" s="154" t="s">
        <v>367</v>
      </c>
      <c r="D10" s="7" t="s">
        <v>338</v>
      </c>
      <c r="E10" s="7" t="s">
        <v>339</v>
      </c>
      <c r="F10" s="6">
        <v>144</v>
      </c>
      <c r="G10" s="399">
        <v>6</v>
      </c>
      <c r="H10" s="7" t="s">
        <v>4</v>
      </c>
      <c r="I10" s="6">
        <v>1</v>
      </c>
      <c r="J10" s="284">
        <v>864</v>
      </c>
      <c r="K10" s="324" t="s">
        <v>375</v>
      </c>
      <c r="L10" s="74" t="s">
        <v>383</v>
      </c>
      <c r="M10" s="6" t="s">
        <v>20</v>
      </c>
      <c r="N10" s="6"/>
      <c r="P10" s="54"/>
      <c r="Q10" s="101"/>
      <c r="R10" s="282">
        <v>3110</v>
      </c>
      <c r="S10" s="112">
        <v>34</v>
      </c>
      <c r="T10" s="56"/>
      <c r="U10" s="167">
        <v>42744</v>
      </c>
      <c r="V10" s="75"/>
      <c r="W10" s="201" t="str">
        <f>IF(AND(T_LIVRAISONS_Livraisons[[#This Row],[Bon Livr]]='Import bon liv'!$H$4,T_LIVRAISONS_Livraisons[[#This Row],[Nom de clients]]='Import bon liv'!$C$4),ROW(),"")</f>
        <v/>
      </c>
    </row>
    <row r="11" spans="1:23">
      <c r="A11" s="7" t="s">
        <v>108</v>
      </c>
      <c r="B11" s="101">
        <v>42738</v>
      </c>
      <c r="C11" s="154" t="s">
        <v>367</v>
      </c>
      <c r="D11" s="7" t="s">
        <v>336</v>
      </c>
      <c r="E11" s="7" t="s">
        <v>103</v>
      </c>
      <c r="F11" s="6">
        <v>576</v>
      </c>
      <c r="G11" s="399">
        <v>2.5</v>
      </c>
      <c r="H11" s="7" t="s">
        <v>4</v>
      </c>
      <c r="I11" s="6">
        <v>1</v>
      </c>
      <c r="J11" s="284">
        <v>1440</v>
      </c>
      <c r="K11" s="324" t="s">
        <v>375</v>
      </c>
      <c r="M11" s="6"/>
      <c r="N11" s="6"/>
      <c r="P11" s="54"/>
      <c r="Q11" s="101"/>
      <c r="R11" s="282"/>
      <c r="S11" s="112"/>
      <c r="T11" s="56"/>
      <c r="U11" s="167"/>
      <c r="V11" s="75"/>
      <c r="W11" s="201" t="str">
        <f>IF(AND(T_LIVRAISONS_Livraisons[[#This Row],[Bon Livr]]='Import bon liv'!$H$4,T_LIVRAISONS_Livraisons[[#This Row],[Nom de clients]]='Import bon liv'!$C$4),ROW(),"")</f>
        <v/>
      </c>
    </row>
    <row r="12" spans="1:23">
      <c r="A12" s="7" t="s">
        <v>108</v>
      </c>
      <c r="B12" s="101">
        <v>42738</v>
      </c>
      <c r="C12" s="154" t="s">
        <v>367</v>
      </c>
      <c r="D12" s="7" t="s">
        <v>157</v>
      </c>
      <c r="E12" s="7" t="s">
        <v>156</v>
      </c>
      <c r="F12" s="6">
        <v>60</v>
      </c>
      <c r="G12" s="399">
        <v>2</v>
      </c>
      <c r="H12" s="7" t="s">
        <v>4</v>
      </c>
      <c r="I12" s="6">
        <v>7</v>
      </c>
      <c r="J12" s="284">
        <v>840</v>
      </c>
      <c r="K12" s="324" t="s">
        <v>375</v>
      </c>
      <c r="M12" s="6"/>
      <c r="N12" s="6"/>
      <c r="P12" s="54"/>
      <c r="Q12" s="101"/>
      <c r="R12" s="282"/>
      <c r="S12" s="112"/>
      <c r="T12" s="56"/>
      <c r="U12" s="167"/>
      <c r="V12" s="75"/>
      <c r="W12" s="201" t="str">
        <f>IF(AND(T_LIVRAISONS_Livraisons[[#This Row],[Bon Livr]]='Import bon liv'!$H$4,T_LIVRAISONS_Livraisons[[#This Row],[Nom de clients]]='Import bon liv'!$C$4),ROW(),"")</f>
        <v/>
      </c>
    </row>
    <row r="13" spans="1:23">
      <c r="A13" s="7" t="s">
        <v>144</v>
      </c>
      <c r="B13" s="101">
        <v>42738</v>
      </c>
      <c r="C13" s="154" t="s">
        <v>367</v>
      </c>
      <c r="D13" s="7" t="s">
        <v>349</v>
      </c>
      <c r="E13" s="7" t="s">
        <v>346</v>
      </c>
      <c r="F13" s="6">
        <v>240</v>
      </c>
      <c r="G13" s="399">
        <v>5</v>
      </c>
      <c r="H13" s="7" t="s">
        <v>4</v>
      </c>
      <c r="I13" s="6">
        <v>1</v>
      </c>
      <c r="J13" s="284">
        <v>1200</v>
      </c>
      <c r="K13" s="324" t="s">
        <v>376</v>
      </c>
      <c r="L13" s="74" t="s">
        <v>383</v>
      </c>
      <c r="M13" s="6" t="s">
        <v>20</v>
      </c>
      <c r="N13" s="6"/>
      <c r="P13" s="54"/>
      <c r="Q13" s="101"/>
      <c r="R13" s="282">
        <v>3550</v>
      </c>
      <c r="S13" s="112">
        <v>2</v>
      </c>
      <c r="T13" s="56"/>
      <c r="U13" s="167">
        <v>42745</v>
      </c>
      <c r="V13" s="75"/>
      <c r="W13" s="201" t="str">
        <f>IF(AND(T_LIVRAISONS_Livraisons[[#This Row],[Bon Livr]]='Import bon liv'!$H$4,T_LIVRAISONS_Livraisons[[#This Row],[Nom de clients]]='Import bon liv'!$C$4),ROW(),"")</f>
        <v/>
      </c>
    </row>
    <row r="14" spans="1:23">
      <c r="A14" s="7" t="s">
        <v>144</v>
      </c>
      <c r="B14" s="101">
        <v>42738</v>
      </c>
      <c r="C14" s="154" t="s">
        <v>367</v>
      </c>
      <c r="D14" s="7" t="s">
        <v>337</v>
      </c>
      <c r="E14" s="7" t="s">
        <v>118</v>
      </c>
      <c r="F14" s="6">
        <v>192</v>
      </c>
      <c r="G14" s="399">
        <v>6</v>
      </c>
      <c r="H14" s="7" t="s">
        <v>4</v>
      </c>
      <c r="I14" s="6">
        <v>1</v>
      </c>
      <c r="J14" s="284">
        <v>1152</v>
      </c>
      <c r="K14" s="324" t="s">
        <v>376</v>
      </c>
      <c r="M14" s="6"/>
      <c r="N14" s="6"/>
      <c r="P14" s="54"/>
      <c r="Q14" s="101"/>
      <c r="R14" s="282"/>
      <c r="S14" s="112"/>
      <c r="T14" s="56"/>
      <c r="U14" s="167"/>
      <c r="V14" s="75"/>
      <c r="W14" s="201" t="str">
        <f>IF(AND(T_LIVRAISONS_Livraisons[[#This Row],[Bon Livr]]='Import bon liv'!$H$4,T_LIVRAISONS_Livraisons[[#This Row],[Nom de clients]]='Import bon liv'!$C$4),ROW(),"")</f>
        <v/>
      </c>
    </row>
    <row r="15" spans="1:23">
      <c r="A15" s="7" t="s">
        <v>144</v>
      </c>
      <c r="B15" s="101">
        <v>42738</v>
      </c>
      <c r="C15" s="154" t="s">
        <v>367</v>
      </c>
      <c r="D15" s="7" t="s">
        <v>105</v>
      </c>
      <c r="E15" s="7" t="s">
        <v>106</v>
      </c>
      <c r="F15" s="6">
        <v>240</v>
      </c>
      <c r="G15" s="399">
        <v>5</v>
      </c>
      <c r="H15" s="7" t="s">
        <v>4</v>
      </c>
      <c r="I15" s="6">
        <v>1</v>
      </c>
      <c r="J15" s="284">
        <v>1200</v>
      </c>
      <c r="K15" s="324" t="s">
        <v>376</v>
      </c>
      <c r="M15" s="6"/>
      <c r="N15" s="6"/>
      <c r="P15" s="54"/>
      <c r="Q15" s="101"/>
      <c r="R15" s="282"/>
      <c r="S15" s="112"/>
      <c r="T15" s="56"/>
      <c r="U15" s="167"/>
      <c r="V15" s="75"/>
      <c r="W15" s="201" t="str">
        <f>IF(AND(T_LIVRAISONS_Livraisons[[#This Row],[Bon Livr]]='Import bon liv'!$H$4,T_LIVRAISONS_Livraisons[[#This Row],[Nom de clients]]='Import bon liv'!$C$4),ROW(),"")</f>
        <v/>
      </c>
    </row>
    <row r="16" spans="1:23" s="16" customFormat="1">
      <c r="A16" s="477" t="s">
        <v>107</v>
      </c>
      <c r="B16" s="478">
        <v>42738</v>
      </c>
      <c r="C16" s="479" t="s">
        <v>370</v>
      </c>
      <c r="D16" s="477" t="s">
        <v>336</v>
      </c>
      <c r="E16" s="477" t="s">
        <v>103</v>
      </c>
      <c r="F16" s="6">
        <v>576</v>
      </c>
      <c r="G16" s="6">
        <v>2.5</v>
      </c>
      <c r="H16" s="6" t="s">
        <v>4</v>
      </c>
      <c r="I16" s="480">
        <v>1</v>
      </c>
      <c r="J16" s="284">
        <v>1440</v>
      </c>
      <c r="K16" s="481" t="s">
        <v>377</v>
      </c>
      <c r="L16" s="74" t="s">
        <v>383</v>
      </c>
      <c r="M16" s="74" t="s">
        <v>20</v>
      </c>
      <c r="N16" s="74"/>
      <c r="O16" s="74"/>
      <c r="P16" s="74"/>
      <c r="Q16" s="74"/>
      <c r="R16" s="74">
        <v>1440</v>
      </c>
      <c r="S16" s="74"/>
      <c r="T16" s="74"/>
      <c r="U16" s="74">
        <v>42737</v>
      </c>
      <c r="V16" s="74"/>
      <c r="W16" s="482" t="s">
        <v>417</v>
      </c>
    </row>
    <row r="17" spans="1:23">
      <c r="A17" s="7" t="s">
        <v>238</v>
      </c>
      <c r="B17" s="101">
        <v>42738</v>
      </c>
      <c r="C17" s="154" t="s">
        <v>370</v>
      </c>
      <c r="D17" s="7" t="s">
        <v>350</v>
      </c>
      <c r="E17" s="7" t="s">
        <v>351</v>
      </c>
      <c r="F17" s="6">
        <v>180</v>
      </c>
      <c r="G17" s="6">
        <v>6.5</v>
      </c>
      <c r="H17" s="6" t="s">
        <v>4</v>
      </c>
      <c r="I17" s="6">
        <v>2</v>
      </c>
      <c r="J17" s="284">
        <v>2340</v>
      </c>
      <c r="K17" s="324" t="s">
        <v>378</v>
      </c>
      <c r="L17" s="74" t="s">
        <v>383</v>
      </c>
      <c r="M17" s="74" t="s">
        <v>26</v>
      </c>
      <c r="N17" s="74"/>
      <c r="O17" s="74"/>
      <c r="P17" s="74"/>
      <c r="Q17" s="74"/>
      <c r="R17" s="74">
        <v>1900</v>
      </c>
      <c r="S17" s="74">
        <v>440</v>
      </c>
      <c r="T17" s="74"/>
      <c r="U17" s="74">
        <v>42839</v>
      </c>
      <c r="V17" s="74"/>
      <c r="W17" s="201" t="str">
        <f>IF(AND(T_LIVRAISONS_Livraisons[[#This Row],[Bon Livr]]='Import bon liv'!$H$4,T_LIVRAISONS_Livraisons[[#This Row],[Nom de clients]]='Import bon liv'!$C$4),ROW(),"")</f>
        <v/>
      </c>
    </row>
    <row r="18" spans="1:23">
      <c r="A18" s="7" t="s">
        <v>109</v>
      </c>
      <c r="B18" s="101">
        <v>42738</v>
      </c>
      <c r="C18" s="154" t="s">
        <v>371</v>
      </c>
      <c r="D18" s="7" t="s">
        <v>157</v>
      </c>
      <c r="E18" s="7" t="s">
        <v>156</v>
      </c>
      <c r="F18" s="6">
        <v>60</v>
      </c>
      <c r="G18" s="6">
        <v>2</v>
      </c>
      <c r="H18" s="6" t="s">
        <v>4</v>
      </c>
      <c r="I18" s="6">
        <v>8</v>
      </c>
      <c r="J18" s="284">
        <v>960</v>
      </c>
      <c r="K18" s="324" t="s">
        <v>379</v>
      </c>
      <c r="L18" s="74" t="s">
        <v>389</v>
      </c>
      <c r="M18" s="74" t="s">
        <v>20</v>
      </c>
      <c r="N18" s="74"/>
      <c r="O18" s="74"/>
      <c r="P18" s="74"/>
      <c r="Q18" s="74"/>
      <c r="R18" s="74">
        <v>17286</v>
      </c>
      <c r="S18" s="74"/>
      <c r="T18" s="74"/>
      <c r="U18" s="74">
        <v>42740</v>
      </c>
      <c r="V18" s="74"/>
      <c r="W18" s="201" t="str">
        <f>IF(AND(T_LIVRAISONS_Livraisons[[#This Row],[Bon Livr]]='Import bon liv'!$H$4,T_LIVRAISONS_Livraisons[[#This Row],[Nom de clients]]='Import bon liv'!$C$4),ROW(),"")</f>
        <v/>
      </c>
    </row>
    <row r="19" spans="1:23" s="16" customFormat="1">
      <c r="A19" s="477" t="s">
        <v>109</v>
      </c>
      <c r="B19" s="478">
        <v>42738</v>
      </c>
      <c r="C19" s="479" t="s">
        <v>371</v>
      </c>
      <c r="D19" s="477" t="s">
        <v>347</v>
      </c>
      <c r="E19" s="477" t="s">
        <v>328</v>
      </c>
      <c r="F19" s="6">
        <v>288</v>
      </c>
      <c r="G19" s="6">
        <v>5</v>
      </c>
      <c r="H19" s="6" t="s">
        <v>4</v>
      </c>
      <c r="I19" s="480">
        <v>2</v>
      </c>
      <c r="J19" s="284">
        <v>2880</v>
      </c>
      <c r="K19" s="481" t="s">
        <v>379</v>
      </c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482" t="s">
        <v>418</v>
      </c>
    </row>
    <row r="20" spans="1:23" s="16" customFormat="1">
      <c r="A20" s="477" t="s">
        <v>109</v>
      </c>
      <c r="B20" s="478">
        <v>42738</v>
      </c>
      <c r="C20" s="479" t="s">
        <v>371</v>
      </c>
      <c r="D20" s="477" t="s">
        <v>337</v>
      </c>
      <c r="E20" s="477" t="s">
        <v>118</v>
      </c>
      <c r="F20" s="6">
        <v>192</v>
      </c>
      <c r="G20" s="6">
        <v>6</v>
      </c>
      <c r="H20" s="6" t="s">
        <v>4</v>
      </c>
      <c r="I20" s="480">
        <v>3</v>
      </c>
      <c r="J20" s="284">
        <v>3456</v>
      </c>
      <c r="K20" s="481" t="s">
        <v>379</v>
      </c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482" t="s">
        <v>418</v>
      </c>
    </row>
    <row r="21" spans="1:23" s="16" customFormat="1">
      <c r="A21" s="477" t="s">
        <v>109</v>
      </c>
      <c r="B21" s="478">
        <v>42738</v>
      </c>
      <c r="C21" s="479" t="s">
        <v>371</v>
      </c>
      <c r="D21" s="477" t="s">
        <v>350</v>
      </c>
      <c r="E21" s="477" t="s">
        <v>351</v>
      </c>
      <c r="F21" s="6">
        <v>180</v>
      </c>
      <c r="G21" s="6">
        <v>6.5</v>
      </c>
      <c r="H21" s="6" t="s">
        <v>4</v>
      </c>
      <c r="I21" s="480">
        <v>3</v>
      </c>
      <c r="J21" s="284">
        <v>3510</v>
      </c>
      <c r="K21" s="481" t="s">
        <v>379</v>
      </c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482" t="s">
        <v>418</v>
      </c>
    </row>
    <row r="22" spans="1:23" s="16" customFormat="1">
      <c r="A22" s="477" t="s">
        <v>109</v>
      </c>
      <c r="B22" s="478">
        <v>42738</v>
      </c>
      <c r="C22" s="479" t="s">
        <v>371</v>
      </c>
      <c r="D22" s="477" t="s">
        <v>130</v>
      </c>
      <c r="E22" s="477" t="s">
        <v>131</v>
      </c>
      <c r="F22" s="6">
        <v>288</v>
      </c>
      <c r="G22" s="6">
        <v>5</v>
      </c>
      <c r="H22" s="6" t="s">
        <v>4</v>
      </c>
      <c r="I22" s="480">
        <v>2</v>
      </c>
      <c r="J22" s="284">
        <v>2880</v>
      </c>
      <c r="K22" s="481" t="s">
        <v>379</v>
      </c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482" t="s">
        <v>418</v>
      </c>
    </row>
    <row r="23" spans="1:23" s="16" customFormat="1">
      <c r="A23" s="477" t="s">
        <v>109</v>
      </c>
      <c r="B23" s="478">
        <v>42738</v>
      </c>
      <c r="C23" s="479" t="s">
        <v>371</v>
      </c>
      <c r="D23" s="477" t="s">
        <v>288</v>
      </c>
      <c r="E23" s="477" t="s">
        <v>289</v>
      </c>
      <c r="F23" s="6">
        <v>240</v>
      </c>
      <c r="G23" s="6">
        <v>5.5</v>
      </c>
      <c r="H23" s="6" t="s">
        <v>4</v>
      </c>
      <c r="I23" s="480">
        <v>1</v>
      </c>
      <c r="J23" s="284">
        <v>1320</v>
      </c>
      <c r="K23" s="481" t="s">
        <v>379</v>
      </c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482" t="s">
        <v>418</v>
      </c>
    </row>
    <row r="24" spans="1:23" s="16" customFormat="1">
      <c r="A24" s="477" t="s">
        <v>109</v>
      </c>
      <c r="B24" s="478">
        <v>42738</v>
      </c>
      <c r="C24" s="479" t="s">
        <v>371</v>
      </c>
      <c r="D24" s="477" t="s">
        <v>114</v>
      </c>
      <c r="E24" s="477" t="s">
        <v>115</v>
      </c>
      <c r="F24" s="6">
        <v>240</v>
      </c>
      <c r="G24" s="6">
        <v>5.5</v>
      </c>
      <c r="H24" s="6" t="s">
        <v>4</v>
      </c>
      <c r="I24" s="480">
        <v>1</v>
      </c>
      <c r="J24" s="284">
        <v>1320</v>
      </c>
      <c r="K24" s="481" t="s">
        <v>379</v>
      </c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482" t="s">
        <v>418</v>
      </c>
    </row>
    <row r="25" spans="1:23" s="16" customFormat="1">
      <c r="A25" s="477" t="s">
        <v>109</v>
      </c>
      <c r="B25" s="478">
        <v>42738</v>
      </c>
      <c r="C25" s="479" t="s">
        <v>371</v>
      </c>
      <c r="D25" s="477" t="s">
        <v>137</v>
      </c>
      <c r="E25" s="477" t="s">
        <v>298</v>
      </c>
      <c r="F25" s="6">
        <v>192</v>
      </c>
      <c r="G25" s="6">
        <v>5</v>
      </c>
      <c r="H25" s="6" t="s">
        <v>4</v>
      </c>
      <c r="I25" s="480">
        <v>1</v>
      </c>
      <c r="J25" s="284">
        <v>960</v>
      </c>
      <c r="K25" s="481" t="s">
        <v>379</v>
      </c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482" t="s">
        <v>418</v>
      </c>
    </row>
    <row r="26" spans="1:23">
      <c r="A26" s="7" t="s">
        <v>101</v>
      </c>
      <c r="B26" s="101">
        <v>42738</v>
      </c>
      <c r="C26" s="154" t="s">
        <v>372</v>
      </c>
      <c r="D26" s="7" t="s">
        <v>350</v>
      </c>
      <c r="E26" s="7" t="s">
        <v>351</v>
      </c>
      <c r="F26" s="6">
        <v>180</v>
      </c>
      <c r="G26" s="6">
        <v>6.5</v>
      </c>
      <c r="H26" s="6" t="s">
        <v>4</v>
      </c>
      <c r="I26" s="6">
        <v>2</v>
      </c>
      <c r="J26" s="284">
        <v>2340</v>
      </c>
      <c r="K26" s="324" t="s">
        <v>380</v>
      </c>
      <c r="L26" s="74" t="s">
        <v>383</v>
      </c>
      <c r="M26" s="74" t="s">
        <v>20</v>
      </c>
      <c r="N26" s="74"/>
      <c r="O26" s="74"/>
      <c r="P26" s="74"/>
      <c r="Q26" s="74"/>
      <c r="R26" s="74">
        <v>2300</v>
      </c>
      <c r="S26" s="74">
        <v>40</v>
      </c>
      <c r="T26" s="74"/>
      <c r="U26" s="74">
        <v>42784</v>
      </c>
      <c r="V26" s="74"/>
      <c r="W26" s="201"/>
    </row>
    <row r="27" spans="1:23">
      <c r="A27" s="7" t="s">
        <v>73</v>
      </c>
      <c r="B27" s="101">
        <v>42738</v>
      </c>
      <c r="C27" s="154" t="s">
        <v>372</v>
      </c>
      <c r="D27" s="7" t="s">
        <v>350</v>
      </c>
      <c r="E27" s="7" t="s">
        <v>351</v>
      </c>
      <c r="F27" s="6">
        <v>180</v>
      </c>
      <c r="G27" s="6">
        <v>6.5</v>
      </c>
      <c r="H27" s="6" t="s">
        <v>4</v>
      </c>
      <c r="I27" s="6">
        <v>1</v>
      </c>
      <c r="J27" s="284">
        <v>1170</v>
      </c>
      <c r="K27" s="324" t="s">
        <v>381</v>
      </c>
      <c r="L27" s="74" t="s">
        <v>368</v>
      </c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201" t="str">
        <f>IF(AND(T_LIVRAISONS_Livraisons[[#This Row],[Bon Livr]]='Import bon liv'!$H$4,T_LIVRAISONS_Livraisons[[#This Row],[Nom de clients]]='Import bon liv'!$C$4),ROW(),"")</f>
        <v/>
      </c>
    </row>
    <row r="28" spans="1:23">
      <c r="A28" s="7" t="s">
        <v>73</v>
      </c>
      <c r="B28" s="101">
        <v>42738</v>
      </c>
      <c r="C28" s="154" t="s">
        <v>372</v>
      </c>
      <c r="D28" s="7" t="s">
        <v>344</v>
      </c>
      <c r="E28" s="7" t="s">
        <v>345</v>
      </c>
      <c r="F28" s="6">
        <v>192</v>
      </c>
      <c r="G28" s="6">
        <v>6.5</v>
      </c>
      <c r="H28" s="6" t="s">
        <v>4</v>
      </c>
      <c r="I28" s="6">
        <v>1</v>
      </c>
      <c r="J28" s="284">
        <v>1248</v>
      </c>
      <c r="K28" s="324" t="s">
        <v>381</v>
      </c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201" t="str">
        <f>IF(AND(T_LIVRAISONS_Livraisons[[#This Row],[Bon Livr]]='Import bon liv'!$H$4,T_LIVRAISONS_Livraisons[[#This Row],[Nom de clients]]='Import bon liv'!$C$4),ROW(),"")</f>
        <v/>
      </c>
    </row>
    <row r="29" spans="1:23">
      <c r="A29" s="7" t="s">
        <v>133</v>
      </c>
      <c r="B29" s="101">
        <v>42738</v>
      </c>
      <c r="C29" s="154" t="s">
        <v>372</v>
      </c>
      <c r="D29" s="7" t="s">
        <v>350</v>
      </c>
      <c r="E29" s="7" t="s">
        <v>351</v>
      </c>
      <c r="F29" s="6">
        <v>180</v>
      </c>
      <c r="G29" s="6">
        <v>6.5</v>
      </c>
      <c r="H29" s="6" t="s">
        <v>4</v>
      </c>
      <c r="I29" s="6">
        <v>3</v>
      </c>
      <c r="J29" s="284">
        <v>3510</v>
      </c>
      <c r="K29" s="324" t="s">
        <v>382</v>
      </c>
      <c r="L29" s="74" t="s">
        <v>389</v>
      </c>
      <c r="M29" s="74" t="s">
        <v>24</v>
      </c>
      <c r="N29" s="74"/>
      <c r="O29" s="74"/>
      <c r="P29" s="74"/>
      <c r="Q29" s="74"/>
      <c r="R29" s="74">
        <v>5000</v>
      </c>
      <c r="S29" s="74"/>
      <c r="T29" s="74"/>
      <c r="U29" s="74">
        <v>42807</v>
      </c>
      <c r="V29" s="74"/>
      <c r="W29" s="201" t="str">
        <f>IF(AND(T_LIVRAISONS_Livraisons[[#This Row],[Bon Livr]]='Import bon liv'!$H$4,T_LIVRAISONS_Livraisons[[#This Row],[Nom de clients]]='Import bon liv'!$C$4),ROW(),"")</f>
        <v/>
      </c>
    </row>
    <row r="30" spans="1:23">
      <c r="A30" s="7" t="s">
        <v>133</v>
      </c>
      <c r="B30" s="101">
        <v>42738</v>
      </c>
      <c r="C30" s="154" t="s">
        <v>372</v>
      </c>
      <c r="D30" s="7" t="s">
        <v>336</v>
      </c>
      <c r="E30" s="7" t="s">
        <v>103</v>
      </c>
      <c r="F30" s="6">
        <v>576</v>
      </c>
      <c r="G30" s="6">
        <v>2.5</v>
      </c>
      <c r="H30" s="6" t="s">
        <v>4</v>
      </c>
      <c r="I30" s="6">
        <v>2</v>
      </c>
      <c r="J30" s="284">
        <v>2880</v>
      </c>
      <c r="K30" s="324" t="s">
        <v>382</v>
      </c>
      <c r="L30" s="74" t="s">
        <v>383</v>
      </c>
      <c r="M30" s="74" t="s">
        <v>24</v>
      </c>
      <c r="N30" s="74"/>
      <c r="O30" s="74"/>
      <c r="P30" s="74"/>
      <c r="Q30" s="74"/>
      <c r="R30" s="74">
        <v>5000</v>
      </c>
      <c r="S30" s="74"/>
      <c r="T30" s="74"/>
      <c r="U30" s="74">
        <v>42833</v>
      </c>
      <c r="V30" s="74"/>
      <c r="W30" s="201" t="str">
        <f>IF(AND(T_LIVRAISONS_Livraisons[[#This Row],[Bon Livr]]='Import bon liv'!$H$4,T_LIVRAISONS_Livraisons[[#This Row],[Nom de clients]]='Import bon liv'!$C$4),ROW(),"")</f>
        <v/>
      </c>
    </row>
    <row r="31" spans="1:23">
      <c r="A31" s="7" t="s">
        <v>133</v>
      </c>
      <c r="B31" s="101">
        <v>42738</v>
      </c>
      <c r="C31" s="154" t="s">
        <v>372</v>
      </c>
      <c r="D31" s="7" t="s">
        <v>158</v>
      </c>
      <c r="E31" s="7" t="s">
        <v>159</v>
      </c>
      <c r="F31" s="6">
        <v>144</v>
      </c>
      <c r="G31" s="6">
        <v>4</v>
      </c>
      <c r="H31" s="6" t="s">
        <v>4</v>
      </c>
      <c r="I31" s="6">
        <v>2</v>
      </c>
      <c r="J31" s="284">
        <v>1152</v>
      </c>
      <c r="K31" s="324" t="s">
        <v>382</v>
      </c>
      <c r="L31" s="74" t="s">
        <v>383</v>
      </c>
      <c r="M31" s="74" t="s">
        <v>20</v>
      </c>
      <c r="N31" s="74"/>
      <c r="O31" s="74"/>
      <c r="P31" s="74"/>
      <c r="Q31" s="74"/>
      <c r="R31" s="74">
        <v>30</v>
      </c>
      <c r="S31" s="74">
        <v>8</v>
      </c>
      <c r="T31" s="74"/>
      <c r="U31" s="74">
        <v>42833</v>
      </c>
      <c r="V31" s="74"/>
      <c r="W31" s="201" t="str">
        <f>IF(AND(T_LIVRAISONS_Livraisons[[#This Row],[Bon Livr]]='Import bon liv'!$H$4,T_LIVRAISONS_Livraisons[[#This Row],[Nom de clients]]='Import bon liv'!$C$4),ROW(),"")</f>
        <v/>
      </c>
    </row>
    <row r="32" spans="1:23">
      <c r="A32" s="7" t="s">
        <v>133</v>
      </c>
      <c r="B32" s="101">
        <v>42738</v>
      </c>
      <c r="C32" s="154" t="s">
        <v>372</v>
      </c>
      <c r="D32" s="7" t="s">
        <v>344</v>
      </c>
      <c r="E32" s="7" t="s">
        <v>345</v>
      </c>
      <c r="F32" s="6">
        <v>192</v>
      </c>
      <c r="G32" s="6">
        <v>6.5</v>
      </c>
      <c r="H32" s="6" t="s">
        <v>4</v>
      </c>
      <c r="I32" s="6">
        <v>2</v>
      </c>
      <c r="J32" s="284">
        <v>2496</v>
      </c>
      <c r="K32" s="324" t="s">
        <v>382</v>
      </c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201" t="str">
        <f>IF(AND(T_LIVRAISONS_Livraisons[[#This Row],[Bon Livr]]='Import bon liv'!$H$4,T_LIVRAISONS_Livraisons[[#This Row],[Nom de clients]]='Import bon liv'!$C$4),ROW(),"")</f>
        <v/>
      </c>
    </row>
    <row r="33" spans="1:23" s="16" customFormat="1">
      <c r="A33" s="477" t="s">
        <v>127</v>
      </c>
      <c r="B33" s="478">
        <v>42738</v>
      </c>
      <c r="C33" s="479" t="s">
        <v>372</v>
      </c>
      <c r="D33" s="477" t="s">
        <v>272</v>
      </c>
      <c r="E33" s="477" t="s">
        <v>273</v>
      </c>
      <c r="F33" s="6">
        <v>192</v>
      </c>
      <c r="G33" s="6">
        <v>5.5</v>
      </c>
      <c r="H33" s="6" t="s">
        <v>5</v>
      </c>
      <c r="I33" s="480">
        <v>1</v>
      </c>
      <c r="J33" s="284">
        <v>1056</v>
      </c>
      <c r="K33" s="481" t="s">
        <v>384</v>
      </c>
      <c r="L33" s="74" t="s">
        <v>383</v>
      </c>
      <c r="M33" s="74" t="s">
        <v>20</v>
      </c>
      <c r="N33" s="74"/>
      <c r="O33" s="74"/>
      <c r="P33" s="74"/>
      <c r="Q33" s="74"/>
      <c r="R33" s="74">
        <v>1000</v>
      </c>
      <c r="S33" s="74">
        <v>56</v>
      </c>
      <c r="T33" s="74"/>
      <c r="U33" s="74"/>
      <c r="V33" s="74"/>
      <c r="W33" s="482" t="s">
        <v>419</v>
      </c>
    </row>
    <row r="34" spans="1:23" s="16" customFormat="1">
      <c r="A34" s="477" t="s">
        <v>127</v>
      </c>
      <c r="B34" s="478">
        <v>42739</v>
      </c>
      <c r="C34" s="479" t="s">
        <v>385</v>
      </c>
      <c r="D34" s="477" t="s">
        <v>272</v>
      </c>
      <c r="E34" s="477" t="s">
        <v>273</v>
      </c>
      <c r="F34" s="6">
        <v>192</v>
      </c>
      <c r="G34" s="6">
        <v>5.5</v>
      </c>
      <c r="H34" s="6" t="s">
        <v>5</v>
      </c>
      <c r="I34" s="480">
        <v>5</v>
      </c>
      <c r="J34" s="284">
        <v>5280</v>
      </c>
      <c r="K34" s="481" t="s">
        <v>386</v>
      </c>
      <c r="L34" s="74" t="s">
        <v>383</v>
      </c>
      <c r="M34" s="74" t="s">
        <v>20</v>
      </c>
      <c r="N34" s="74"/>
      <c r="O34" s="74"/>
      <c r="P34" s="74"/>
      <c r="Q34" s="74"/>
      <c r="R34" s="74">
        <v>5016</v>
      </c>
      <c r="S34" s="74">
        <v>264</v>
      </c>
      <c r="T34" s="74"/>
      <c r="U34" s="74"/>
      <c r="V34" s="74"/>
      <c r="W34" s="482" t="s">
        <v>419</v>
      </c>
    </row>
    <row r="35" spans="1:23">
      <c r="A35" s="7" t="s">
        <v>111</v>
      </c>
      <c r="B35" s="101">
        <v>42740</v>
      </c>
      <c r="C35" s="154" t="s">
        <v>385</v>
      </c>
      <c r="D35" s="7" t="s">
        <v>337</v>
      </c>
      <c r="E35" s="7" t="s">
        <v>118</v>
      </c>
      <c r="F35" s="6">
        <v>192</v>
      </c>
      <c r="G35" s="6">
        <v>6</v>
      </c>
      <c r="H35" s="6" t="s">
        <v>4</v>
      </c>
      <c r="I35" s="6">
        <v>2</v>
      </c>
      <c r="J35" s="284">
        <v>2304</v>
      </c>
      <c r="K35" s="89" t="s">
        <v>396</v>
      </c>
      <c r="L35" s="74" t="s">
        <v>383</v>
      </c>
      <c r="M35" s="74" t="s">
        <v>20</v>
      </c>
      <c r="N35" s="74"/>
      <c r="O35" s="74"/>
      <c r="P35" s="74"/>
      <c r="Q35" s="74"/>
      <c r="R35" s="74">
        <v>2300</v>
      </c>
      <c r="S35" s="74">
        <v>4</v>
      </c>
      <c r="T35" s="74"/>
      <c r="U35" s="74">
        <v>42767</v>
      </c>
      <c r="V35" s="74"/>
      <c r="W35" s="201" t="str">
        <f>IF(AND(T_LIVRAISONS_Livraisons[[#This Row],[Bon Livr]]='Import bon liv'!$H$4,T_LIVRAISONS_Livraisons[[#This Row],[Nom de clients]]='Import bon liv'!$C$4),ROW(),"")</f>
        <v/>
      </c>
    </row>
    <row r="36" spans="1:23">
      <c r="A36" s="7" t="s">
        <v>108</v>
      </c>
      <c r="B36" s="101">
        <v>42740</v>
      </c>
      <c r="C36" s="154" t="s">
        <v>385</v>
      </c>
      <c r="D36" s="7" t="s">
        <v>114</v>
      </c>
      <c r="E36" s="7" t="s">
        <v>115</v>
      </c>
      <c r="F36" s="6">
        <v>240</v>
      </c>
      <c r="G36" s="6">
        <v>5.5</v>
      </c>
      <c r="H36" s="6" t="s">
        <v>4</v>
      </c>
      <c r="I36" s="6">
        <v>1</v>
      </c>
      <c r="J36" s="284">
        <v>1320</v>
      </c>
      <c r="K36" s="89" t="s">
        <v>397</v>
      </c>
      <c r="L36" s="74" t="s">
        <v>383</v>
      </c>
      <c r="M36" s="74" t="s">
        <v>20</v>
      </c>
      <c r="N36" s="74"/>
      <c r="O36" s="74"/>
      <c r="P36" s="74"/>
      <c r="Q36" s="74"/>
      <c r="R36" s="74">
        <v>2640</v>
      </c>
      <c r="S36" s="74"/>
      <c r="T36" s="74"/>
      <c r="U36" s="74">
        <v>42744</v>
      </c>
      <c r="V36" s="74"/>
      <c r="W36" s="201" t="str">
        <f>IF(AND(T_LIVRAISONS_Livraisons[[#This Row],[Bon Livr]]='Import bon liv'!$H$4,T_LIVRAISONS_Livraisons[[#This Row],[Nom de clients]]='Import bon liv'!$C$4),ROW(),"")</f>
        <v/>
      </c>
    </row>
    <row r="37" spans="1:23">
      <c r="A37" s="7" t="s">
        <v>108</v>
      </c>
      <c r="B37" s="101">
        <v>42740</v>
      </c>
      <c r="C37" s="154" t="s">
        <v>385</v>
      </c>
      <c r="D37" s="7" t="s">
        <v>288</v>
      </c>
      <c r="E37" s="7" t="s">
        <v>289</v>
      </c>
      <c r="F37" s="6">
        <v>240</v>
      </c>
      <c r="G37" s="6">
        <v>5.5</v>
      </c>
      <c r="H37" s="6" t="s">
        <v>4</v>
      </c>
      <c r="I37" s="6">
        <v>1</v>
      </c>
      <c r="J37" s="284">
        <v>1320</v>
      </c>
      <c r="K37" s="89" t="s">
        <v>397</v>
      </c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201" t="str">
        <f>IF(AND(T_LIVRAISONS_Livraisons[[#This Row],[Bon Livr]]='Import bon liv'!$H$4,T_LIVRAISONS_Livraisons[[#This Row],[Nom de clients]]='Import bon liv'!$C$4),ROW(),"")</f>
        <v/>
      </c>
    </row>
    <row r="38" spans="1:23">
      <c r="A38" s="7" t="s">
        <v>123</v>
      </c>
      <c r="B38" s="101">
        <v>42740</v>
      </c>
      <c r="C38" s="154" t="s">
        <v>385</v>
      </c>
      <c r="D38" s="7" t="s">
        <v>336</v>
      </c>
      <c r="E38" s="7" t="s">
        <v>103</v>
      </c>
      <c r="F38" s="6">
        <v>576</v>
      </c>
      <c r="G38" s="6">
        <v>2.5</v>
      </c>
      <c r="H38" s="6" t="s">
        <v>4</v>
      </c>
      <c r="I38" s="6">
        <v>1</v>
      </c>
      <c r="J38" s="284">
        <v>1440</v>
      </c>
      <c r="K38" s="89" t="s">
        <v>398</v>
      </c>
      <c r="L38" s="74" t="s">
        <v>389</v>
      </c>
      <c r="M38" s="74" t="s">
        <v>20</v>
      </c>
      <c r="N38" s="74"/>
      <c r="O38" s="74"/>
      <c r="P38" s="74"/>
      <c r="Q38" s="74"/>
      <c r="R38" s="74">
        <v>3000</v>
      </c>
      <c r="S38" s="74"/>
      <c r="T38" s="74"/>
      <c r="U38" s="74">
        <v>42773</v>
      </c>
      <c r="V38" s="74"/>
      <c r="W38" s="201" t="str">
        <f>IF(AND(T_LIVRAISONS_Livraisons[[#This Row],[Bon Livr]]='Import bon liv'!$H$4,T_LIVRAISONS_Livraisons[[#This Row],[Nom de clients]]='Import bon liv'!$C$4),ROW(),"")</f>
        <v/>
      </c>
    </row>
    <row r="39" spans="1:23">
      <c r="A39" s="7" t="s">
        <v>123</v>
      </c>
      <c r="B39" s="101">
        <v>42740</v>
      </c>
      <c r="C39" s="154" t="s">
        <v>385</v>
      </c>
      <c r="D39" s="7" t="s">
        <v>349</v>
      </c>
      <c r="E39" s="7" t="s">
        <v>346</v>
      </c>
      <c r="F39" s="6">
        <v>240</v>
      </c>
      <c r="G39" s="6">
        <v>5</v>
      </c>
      <c r="H39" s="6" t="s">
        <v>4</v>
      </c>
      <c r="I39" s="6">
        <v>1</v>
      </c>
      <c r="J39" s="284">
        <v>1200</v>
      </c>
      <c r="K39" s="89" t="s">
        <v>398</v>
      </c>
      <c r="L39" s="74" t="s">
        <v>383</v>
      </c>
      <c r="M39" s="74" t="s">
        <v>20</v>
      </c>
      <c r="N39" s="74"/>
      <c r="O39" s="74"/>
      <c r="P39" s="74"/>
      <c r="Q39" s="74"/>
      <c r="R39" s="74">
        <v>1350</v>
      </c>
      <c r="S39" s="74">
        <v>18</v>
      </c>
      <c r="T39" s="74"/>
      <c r="U39" s="74">
        <v>42800</v>
      </c>
      <c r="V39" s="74"/>
      <c r="W39" s="201" t="str">
        <f>IF(AND(T_LIVRAISONS_Livraisons[[#This Row],[Bon Livr]]='Import bon liv'!$H$4,T_LIVRAISONS_Livraisons[[#This Row],[Nom de clients]]='Import bon liv'!$C$4),ROW(),"")</f>
        <v/>
      </c>
    </row>
    <row r="40" spans="1:23">
      <c r="A40" s="7" t="s">
        <v>123</v>
      </c>
      <c r="B40" s="101">
        <v>42740</v>
      </c>
      <c r="C40" s="154" t="s">
        <v>385</v>
      </c>
      <c r="D40" s="7" t="s">
        <v>290</v>
      </c>
      <c r="E40" s="7" t="s">
        <v>291</v>
      </c>
      <c r="F40" s="6">
        <v>192</v>
      </c>
      <c r="G40" s="6">
        <v>9</v>
      </c>
      <c r="H40" s="6" t="s">
        <v>4</v>
      </c>
      <c r="I40" s="6">
        <v>1</v>
      </c>
      <c r="J40" s="284">
        <v>1728</v>
      </c>
      <c r="K40" s="89" t="s">
        <v>398</v>
      </c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201" t="str">
        <f>IF(AND(T_LIVRAISONS_Livraisons[[#This Row],[Bon Livr]]='Import bon liv'!$H$4,T_LIVRAISONS_Livraisons[[#This Row],[Nom de clients]]='Import bon liv'!$C$4),ROW(),"")</f>
        <v/>
      </c>
    </row>
    <row r="41" spans="1:23">
      <c r="A41" s="7" t="s">
        <v>197</v>
      </c>
      <c r="B41" s="101">
        <v>42740</v>
      </c>
      <c r="C41" s="154" t="s">
        <v>385</v>
      </c>
      <c r="D41" s="7" t="s">
        <v>348</v>
      </c>
      <c r="E41" s="7" t="s">
        <v>352</v>
      </c>
      <c r="F41" s="6">
        <v>120</v>
      </c>
      <c r="G41" s="6">
        <v>9</v>
      </c>
      <c r="H41" s="6" t="s">
        <v>4</v>
      </c>
      <c r="I41" s="6">
        <v>1</v>
      </c>
      <c r="J41" s="284">
        <v>1080</v>
      </c>
      <c r="K41" s="89" t="s">
        <v>399</v>
      </c>
      <c r="L41" s="74" t="s">
        <v>383</v>
      </c>
      <c r="M41" s="74" t="s">
        <v>23</v>
      </c>
      <c r="N41" s="74"/>
      <c r="O41" s="74"/>
      <c r="P41" s="74"/>
      <c r="Q41" s="74"/>
      <c r="R41" s="74">
        <v>5000</v>
      </c>
      <c r="S41" s="74">
        <v>16</v>
      </c>
      <c r="T41" s="74"/>
      <c r="U41" s="74">
        <v>42852</v>
      </c>
      <c r="V41" s="74"/>
      <c r="W41" s="201" t="str">
        <f>IF(AND(T_LIVRAISONS_Livraisons[[#This Row],[Bon Livr]]='Import bon liv'!$H$4,T_LIVRAISONS_Livraisons[[#This Row],[Nom de clients]]='Import bon liv'!$C$4),ROW(),"")</f>
        <v/>
      </c>
    </row>
    <row r="42" spans="1:23">
      <c r="A42" s="7" t="s">
        <v>197</v>
      </c>
      <c r="B42" s="101">
        <v>42740</v>
      </c>
      <c r="C42" s="154" t="s">
        <v>385</v>
      </c>
      <c r="D42" s="7" t="s">
        <v>294</v>
      </c>
      <c r="E42" s="7" t="s">
        <v>295</v>
      </c>
      <c r="F42" s="6">
        <v>144</v>
      </c>
      <c r="G42" s="6">
        <v>9</v>
      </c>
      <c r="H42" s="6" t="s">
        <v>4</v>
      </c>
      <c r="I42" s="6">
        <v>1</v>
      </c>
      <c r="J42" s="284">
        <v>1296</v>
      </c>
      <c r="K42" s="89" t="s">
        <v>399</v>
      </c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201" t="str">
        <f>IF(AND(T_LIVRAISONS_Livraisons[[#This Row],[Bon Livr]]='Import bon liv'!$H$4,T_LIVRAISONS_Livraisons[[#This Row],[Nom de clients]]='Import bon liv'!$C$4),ROW(),"")</f>
        <v/>
      </c>
    </row>
    <row r="43" spans="1:23">
      <c r="A43" s="7" t="s">
        <v>197</v>
      </c>
      <c r="B43" s="101">
        <v>42740</v>
      </c>
      <c r="C43" s="154" t="s">
        <v>385</v>
      </c>
      <c r="D43" s="7" t="s">
        <v>349</v>
      </c>
      <c r="E43" s="7" t="s">
        <v>346</v>
      </c>
      <c r="F43" s="6">
        <v>240</v>
      </c>
      <c r="G43" s="6">
        <v>5</v>
      </c>
      <c r="H43" s="6" t="s">
        <v>4</v>
      </c>
      <c r="I43" s="6">
        <v>1</v>
      </c>
      <c r="J43" s="284">
        <v>1200</v>
      </c>
      <c r="K43" s="89" t="s">
        <v>399</v>
      </c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201" t="str">
        <f>IF(AND(T_LIVRAISONS_Livraisons[[#This Row],[Bon Livr]]='Import bon liv'!$H$4,T_LIVRAISONS_Livraisons[[#This Row],[Nom de clients]]='Import bon liv'!$C$4),ROW(),"")</f>
        <v/>
      </c>
    </row>
    <row r="44" spans="1:23">
      <c r="A44" s="7" t="s">
        <v>197</v>
      </c>
      <c r="B44" s="101">
        <v>42740</v>
      </c>
      <c r="C44" s="154" t="s">
        <v>385</v>
      </c>
      <c r="D44" s="7" t="s">
        <v>342</v>
      </c>
      <c r="E44" s="7" t="s">
        <v>343</v>
      </c>
      <c r="F44" s="6">
        <v>48</v>
      </c>
      <c r="G44" s="6">
        <v>30</v>
      </c>
      <c r="H44" s="6" t="s">
        <v>4</v>
      </c>
      <c r="I44" s="6">
        <v>1</v>
      </c>
      <c r="J44" s="284">
        <v>1440</v>
      </c>
      <c r="K44" s="89" t="s">
        <v>399</v>
      </c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201" t="str">
        <f>IF(AND(T_LIVRAISONS_Livraisons[[#This Row],[Bon Livr]]='Import bon liv'!$H$4,T_LIVRAISONS_Livraisons[[#This Row],[Nom de clients]]='Import bon liv'!$C$4),ROW(),"")</f>
        <v/>
      </c>
    </row>
    <row r="45" spans="1:23">
      <c r="A45" s="7" t="s">
        <v>127</v>
      </c>
      <c r="B45" s="101">
        <v>42740</v>
      </c>
      <c r="C45" s="154" t="s">
        <v>387</v>
      </c>
      <c r="D45" s="7" t="s">
        <v>272</v>
      </c>
      <c r="E45" s="7" t="s">
        <v>273</v>
      </c>
      <c r="F45" s="6">
        <v>192</v>
      </c>
      <c r="G45" s="6">
        <v>5.5</v>
      </c>
      <c r="H45" s="6" t="s">
        <v>5</v>
      </c>
      <c r="I45" s="6">
        <v>6</v>
      </c>
      <c r="J45" s="284">
        <v>6336</v>
      </c>
      <c r="K45" s="89" t="s">
        <v>400</v>
      </c>
      <c r="L45" s="74" t="s">
        <v>383</v>
      </c>
      <c r="M45" s="74" t="s">
        <v>20</v>
      </c>
      <c r="N45" s="74"/>
      <c r="O45" s="74"/>
      <c r="P45" s="74"/>
      <c r="Q45" s="74"/>
      <c r="R45" s="74">
        <v>6020</v>
      </c>
      <c r="S45" s="74">
        <v>316</v>
      </c>
      <c r="T45" s="74"/>
      <c r="U45" s="74"/>
      <c r="V45" s="74"/>
      <c r="W45" s="201" t="str">
        <f>IF(AND(T_LIVRAISONS_Livraisons[[#This Row],[Bon Livr]]='Import bon liv'!$H$4,T_LIVRAISONS_Livraisons[[#This Row],[Nom de clients]]='Import bon liv'!$C$4),ROW(),"")</f>
        <v/>
      </c>
    </row>
    <row r="46" spans="1:23" s="16" customFormat="1">
      <c r="A46" s="477" t="s">
        <v>109</v>
      </c>
      <c r="B46" s="478">
        <v>42745</v>
      </c>
      <c r="C46" s="479" t="s">
        <v>388</v>
      </c>
      <c r="D46" s="477" t="s">
        <v>119</v>
      </c>
      <c r="E46" s="477" t="s">
        <v>120</v>
      </c>
      <c r="F46" s="6">
        <v>216</v>
      </c>
      <c r="G46" s="6">
        <v>3.75</v>
      </c>
      <c r="H46" s="6" t="s">
        <v>4</v>
      </c>
      <c r="I46" s="480">
        <v>1</v>
      </c>
      <c r="J46" s="284">
        <v>810</v>
      </c>
      <c r="K46" s="483" t="s">
        <v>401</v>
      </c>
      <c r="L46" s="74" t="s">
        <v>383</v>
      </c>
      <c r="M46" s="74" t="s">
        <v>20</v>
      </c>
      <c r="N46" s="74"/>
      <c r="O46" s="74"/>
      <c r="P46" s="74"/>
      <c r="Q46" s="74"/>
      <c r="R46" s="74">
        <v>2520</v>
      </c>
      <c r="S46" s="74">
        <v>18</v>
      </c>
      <c r="T46" s="74"/>
      <c r="U46" s="74">
        <v>42775</v>
      </c>
      <c r="V46" s="74"/>
      <c r="W46" s="482" t="s">
        <v>420</v>
      </c>
    </row>
    <row r="47" spans="1:23" s="16" customFormat="1">
      <c r="A47" s="477" t="s">
        <v>109</v>
      </c>
      <c r="B47" s="478">
        <v>42745</v>
      </c>
      <c r="C47" s="479" t="s">
        <v>388</v>
      </c>
      <c r="D47" s="477" t="s">
        <v>336</v>
      </c>
      <c r="E47" s="477" t="s">
        <v>103</v>
      </c>
      <c r="F47" s="6">
        <v>576</v>
      </c>
      <c r="G47" s="6">
        <v>3</v>
      </c>
      <c r="H47" s="6" t="s">
        <v>4</v>
      </c>
      <c r="I47" s="480">
        <v>1</v>
      </c>
      <c r="J47" s="284">
        <v>1728</v>
      </c>
      <c r="K47" s="483" t="s">
        <v>401</v>
      </c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482" t="s">
        <v>420</v>
      </c>
    </row>
  </sheetData>
  <dataConsolidate/>
  <conditionalFormatting sqref="C1:C1048576">
    <cfRule type="cellIs" dxfId="10" priority="22" operator="equal">
      <formula>"ENCAISSEMENT"</formula>
    </cfRule>
  </conditionalFormatting>
  <conditionalFormatting sqref="M1:M1048576">
    <cfRule type="cellIs" dxfId="9" priority="3" operator="equal">
      <formula>"VIRMENT"</formula>
    </cfRule>
    <cfRule type="cellIs" dxfId="8" priority="20" operator="equal">
      <formula>"EFFET"</formula>
    </cfRule>
    <cfRule type="cellIs" dxfId="7" priority="21" operator="equal">
      <formula>"CHEQUE"</formula>
    </cfRule>
  </conditionalFormatting>
  <conditionalFormatting sqref="N1:N1048576 P1:P1048576">
    <cfRule type="cellIs" dxfId="6" priority="19" operator="notEqual">
      <formula>0</formula>
    </cfRule>
  </conditionalFormatting>
  <conditionalFormatting sqref="Q1:Q1048576 O1:O1048576">
    <cfRule type="cellIs" dxfId="5" priority="18" operator="greaterThan">
      <formula>0</formula>
    </cfRule>
  </conditionalFormatting>
  <conditionalFormatting sqref="L1:L1048576 L16:V47">
    <cfRule type="cellIs" dxfId="4" priority="17" operator="equal">
      <formula>"Non Paye"</formula>
    </cfRule>
  </conditionalFormatting>
  <conditionalFormatting sqref="K1:K1048576">
    <cfRule type="containsText" dxfId="3" priority="11" operator="containsText" text="Avoir">
      <formula>NOT(ISERROR(SEARCH("Avoir",K1)))</formula>
    </cfRule>
  </conditionalFormatting>
  <conditionalFormatting sqref="A1:J1048576">
    <cfRule type="expression" dxfId="2" priority="10">
      <formula>AND($J1&lt;0)</formula>
    </cfRule>
  </conditionalFormatting>
  <conditionalFormatting sqref="R1:R1048576">
    <cfRule type="cellIs" dxfId="1" priority="2" operator="greaterThan">
      <formula>0</formula>
    </cfRule>
  </conditionalFormatting>
  <conditionalFormatting sqref="L6:V9">
    <cfRule type="expression" dxfId="11" priority="1">
      <formula>AND($J6&lt;0)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P30"/>
  <sheetViews>
    <sheetView tabSelected="1" zoomScale="87" zoomScaleNormal="87" workbookViewId="0">
      <selection activeCell="J20" sqref="J20"/>
    </sheetView>
  </sheetViews>
  <sheetFormatPr baseColWidth="10" defaultRowHeight="15"/>
  <cols>
    <col min="1" max="1" width="21.85546875" customWidth="1"/>
    <col min="2" max="2" width="12.5703125" style="486" customWidth="1"/>
    <col min="3" max="3" width="14.28515625" customWidth="1"/>
    <col min="4" max="4" width="9.5703125" customWidth="1"/>
    <col min="5" max="5" width="25" bestFit="1" customWidth="1"/>
    <col min="6" max="6" width="8.85546875" style="51" bestFit="1" customWidth="1"/>
    <col min="7" max="7" width="10.28515625" customWidth="1"/>
    <col min="8" max="8" width="13" bestFit="1" customWidth="1"/>
    <col min="9" max="9" width="4" customWidth="1"/>
    <col min="10" max="10" width="10.42578125" customWidth="1"/>
    <col min="11" max="11" width="9.42578125" customWidth="1"/>
    <col min="12" max="12" width="13.7109375" customWidth="1"/>
    <col min="13" max="13" width="22.28515625" bestFit="1" customWidth="1"/>
    <col min="14" max="14" width="21" customWidth="1"/>
    <col min="15" max="15" width="18.42578125" customWidth="1"/>
    <col min="16" max="16" width="14.28515625" customWidth="1"/>
  </cols>
  <sheetData>
    <row r="1" spans="1:16">
      <c r="A1" s="487" t="s">
        <v>321</v>
      </c>
      <c r="B1" s="488" t="s">
        <v>78</v>
      </c>
      <c r="C1" s="487" t="s">
        <v>421</v>
      </c>
      <c r="D1" s="487" t="s">
        <v>14</v>
      </c>
      <c r="E1" s="487" t="s">
        <v>0</v>
      </c>
      <c r="F1" s="488" t="s">
        <v>11</v>
      </c>
      <c r="G1" s="487" t="s">
        <v>72</v>
      </c>
      <c r="H1" s="487" t="s">
        <v>415</v>
      </c>
    </row>
    <row r="2" spans="1:16">
      <c r="A2" s="260" t="s">
        <v>111</v>
      </c>
      <c r="B2" s="485">
        <v>42738</v>
      </c>
      <c r="C2" s="260" t="s">
        <v>369</v>
      </c>
      <c r="D2" s="260" t="s">
        <v>336</v>
      </c>
      <c r="E2" s="260" t="s">
        <v>103</v>
      </c>
      <c r="F2" s="484">
        <v>2</v>
      </c>
      <c r="G2" s="260" t="s">
        <v>374</v>
      </c>
      <c r="H2" s="260" t="s">
        <v>416</v>
      </c>
    </row>
    <row r="3" spans="1:16">
      <c r="A3" s="260" t="s">
        <v>111</v>
      </c>
      <c r="B3" s="485">
        <v>42738</v>
      </c>
      <c r="C3" s="260" t="s">
        <v>369</v>
      </c>
      <c r="D3" s="260" t="s">
        <v>296</v>
      </c>
      <c r="E3" s="260" t="s">
        <v>297</v>
      </c>
      <c r="F3" s="484">
        <v>1</v>
      </c>
      <c r="G3" s="260" t="s">
        <v>374</v>
      </c>
      <c r="H3" s="260" t="s">
        <v>416</v>
      </c>
      <c r="M3" s="501" t="s">
        <v>423</v>
      </c>
      <c r="N3" s="491" t="s">
        <v>418</v>
      </c>
    </row>
    <row r="4" spans="1:16">
      <c r="A4" s="260" t="s">
        <v>111</v>
      </c>
      <c r="B4" s="485">
        <v>42738</v>
      </c>
      <c r="C4" s="260" t="s">
        <v>369</v>
      </c>
      <c r="D4" s="260" t="s">
        <v>105</v>
      </c>
      <c r="E4" s="260" t="s">
        <v>106</v>
      </c>
      <c r="F4" s="484">
        <v>1</v>
      </c>
      <c r="G4" s="260" t="s">
        <v>374</v>
      </c>
      <c r="H4" s="260" t="s">
        <v>416</v>
      </c>
      <c r="M4" s="499" t="s">
        <v>107</v>
      </c>
      <c r="N4" s="484" t="s">
        <v>420</v>
      </c>
    </row>
    <row r="5" spans="1:16">
      <c r="A5" s="260" t="s">
        <v>111</v>
      </c>
      <c r="B5" s="485">
        <v>42738</v>
      </c>
      <c r="C5" s="260" t="s">
        <v>369</v>
      </c>
      <c r="D5" s="260" t="s">
        <v>349</v>
      </c>
      <c r="E5" s="260" t="s">
        <v>346</v>
      </c>
      <c r="F5" s="484">
        <v>1</v>
      </c>
      <c r="G5" s="260" t="s">
        <v>374</v>
      </c>
      <c r="H5" s="260" t="s">
        <v>416</v>
      </c>
      <c r="M5" s="500" t="s">
        <v>109</v>
      </c>
      <c r="N5" s="484"/>
    </row>
    <row r="6" spans="1:16">
      <c r="A6" s="260" t="s">
        <v>107</v>
      </c>
      <c r="B6" s="485">
        <v>42738</v>
      </c>
      <c r="C6" s="260" t="s">
        <v>370</v>
      </c>
      <c r="D6" s="260" t="s">
        <v>336</v>
      </c>
      <c r="E6" s="260" t="s">
        <v>103</v>
      </c>
      <c r="F6" s="484">
        <v>1</v>
      </c>
      <c r="G6" s="260" t="s">
        <v>377</v>
      </c>
      <c r="H6" s="260" t="s">
        <v>417</v>
      </c>
      <c r="M6" s="499" t="s">
        <v>127</v>
      </c>
      <c r="N6" s="484"/>
    </row>
    <row r="7" spans="1:16">
      <c r="A7" s="489" t="s">
        <v>109</v>
      </c>
      <c r="B7" s="490">
        <v>42738</v>
      </c>
      <c r="C7" s="489" t="s">
        <v>371</v>
      </c>
      <c r="D7" s="489" t="s">
        <v>347</v>
      </c>
      <c r="E7" s="489" t="s">
        <v>328</v>
      </c>
      <c r="F7" s="491">
        <v>2</v>
      </c>
      <c r="G7" s="489" t="s">
        <v>379</v>
      </c>
      <c r="H7" s="489" t="s">
        <v>418</v>
      </c>
      <c r="M7" s="484"/>
      <c r="N7" s="484"/>
    </row>
    <row r="8" spans="1:16">
      <c r="A8" s="489" t="s">
        <v>109</v>
      </c>
      <c r="B8" s="490">
        <v>42738</v>
      </c>
      <c r="C8" s="489" t="s">
        <v>371</v>
      </c>
      <c r="D8" s="502" t="s">
        <v>337</v>
      </c>
      <c r="E8" s="502" t="s">
        <v>118</v>
      </c>
      <c r="F8" s="503">
        <v>3</v>
      </c>
      <c r="G8" s="489" t="s">
        <v>379</v>
      </c>
      <c r="H8" s="489" t="s">
        <v>418</v>
      </c>
      <c r="M8" s="484"/>
      <c r="N8" s="484"/>
    </row>
    <row r="9" spans="1:16">
      <c r="A9" s="489" t="s">
        <v>109</v>
      </c>
      <c r="B9" s="490">
        <v>42738</v>
      </c>
      <c r="C9" s="489" t="s">
        <v>371</v>
      </c>
      <c r="D9" s="489" t="s">
        <v>350</v>
      </c>
      <c r="E9" s="489" t="s">
        <v>351</v>
      </c>
      <c r="F9" s="491">
        <v>3</v>
      </c>
      <c r="G9" s="489" t="s">
        <v>379</v>
      </c>
      <c r="H9" s="489" t="s">
        <v>418</v>
      </c>
      <c r="M9" s="484"/>
      <c r="N9" s="484"/>
    </row>
    <row r="10" spans="1:16">
      <c r="A10" s="489" t="s">
        <v>109</v>
      </c>
      <c r="B10" s="490">
        <v>42738</v>
      </c>
      <c r="C10" s="489" t="s">
        <v>371</v>
      </c>
      <c r="D10" s="502" t="s">
        <v>130</v>
      </c>
      <c r="E10" s="502" t="s">
        <v>131</v>
      </c>
      <c r="F10" s="503">
        <v>2</v>
      </c>
      <c r="G10" s="489" t="s">
        <v>379</v>
      </c>
      <c r="H10" s="489" t="s">
        <v>418</v>
      </c>
      <c r="M10" s="484"/>
      <c r="N10" s="484"/>
    </row>
    <row r="11" spans="1:16">
      <c r="A11" s="489" t="s">
        <v>109</v>
      </c>
      <c r="B11" s="490">
        <v>42738</v>
      </c>
      <c r="C11" s="489" t="s">
        <v>371</v>
      </c>
      <c r="D11" s="489" t="s">
        <v>288</v>
      </c>
      <c r="E11" s="489" t="s">
        <v>289</v>
      </c>
      <c r="F11" s="491">
        <v>1</v>
      </c>
      <c r="G11" s="489" t="s">
        <v>379</v>
      </c>
      <c r="H11" s="489" t="s">
        <v>418</v>
      </c>
    </row>
    <row r="12" spans="1:16">
      <c r="A12" s="489" t="s">
        <v>109</v>
      </c>
      <c r="B12" s="490">
        <v>42738</v>
      </c>
      <c r="C12" s="489" t="s">
        <v>371</v>
      </c>
      <c r="D12" s="489" t="s">
        <v>114</v>
      </c>
      <c r="E12" s="489" t="s">
        <v>115</v>
      </c>
      <c r="F12" s="491">
        <v>1</v>
      </c>
      <c r="G12" s="489" t="s">
        <v>379</v>
      </c>
      <c r="H12" s="489" t="s">
        <v>418</v>
      </c>
    </row>
    <row r="13" spans="1:16" ht="15.75">
      <c r="A13" s="489" t="s">
        <v>109</v>
      </c>
      <c r="B13" s="490">
        <v>42738</v>
      </c>
      <c r="C13" s="489" t="s">
        <v>371</v>
      </c>
      <c r="D13" s="504" t="s">
        <v>137</v>
      </c>
      <c r="E13" s="504" t="s">
        <v>298</v>
      </c>
      <c r="F13" s="505">
        <v>1</v>
      </c>
      <c r="G13" s="489" t="s">
        <v>379</v>
      </c>
      <c r="H13" s="489" t="s">
        <v>418</v>
      </c>
      <c r="L13" s="485">
        <v>42745</v>
      </c>
      <c r="M13" s="484" t="s">
        <v>347</v>
      </c>
      <c r="N13" s="494" t="s">
        <v>328</v>
      </c>
      <c r="O13" s="493"/>
      <c r="P13" s="493">
        <v>2</v>
      </c>
    </row>
    <row r="14" spans="1:16" ht="15.75">
      <c r="A14" s="260" t="s">
        <v>127</v>
      </c>
      <c r="B14" s="485">
        <v>42738</v>
      </c>
      <c r="C14" s="260" t="s">
        <v>372</v>
      </c>
      <c r="D14" s="260" t="s">
        <v>272</v>
      </c>
      <c r="E14" s="260" t="s">
        <v>273</v>
      </c>
      <c r="F14" s="484">
        <v>1</v>
      </c>
      <c r="G14" s="260" t="s">
        <v>384</v>
      </c>
      <c r="H14" s="260" t="s">
        <v>419</v>
      </c>
      <c r="L14" s="485"/>
      <c r="M14" s="492" t="s">
        <v>337</v>
      </c>
      <c r="N14" s="495" t="s">
        <v>118</v>
      </c>
      <c r="O14" s="497">
        <v>2</v>
      </c>
      <c r="P14" s="496">
        <v>1</v>
      </c>
    </row>
    <row r="15" spans="1:16" ht="15.75">
      <c r="A15" s="260" t="s">
        <v>127</v>
      </c>
      <c r="B15" s="485">
        <v>42739</v>
      </c>
      <c r="C15" s="260" t="s">
        <v>385</v>
      </c>
      <c r="D15" s="260" t="s">
        <v>272</v>
      </c>
      <c r="E15" s="260" t="s">
        <v>273</v>
      </c>
      <c r="F15" s="484">
        <v>5</v>
      </c>
      <c r="G15" s="260" t="s">
        <v>386</v>
      </c>
      <c r="H15" s="260" t="s">
        <v>419</v>
      </c>
      <c r="L15" s="484"/>
      <c r="M15" s="484" t="s">
        <v>350</v>
      </c>
      <c r="N15" s="494" t="s">
        <v>351</v>
      </c>
      <c r="O15" s="498"/>
      <c r="P15" s="493">
        <v>3</v>
      </c>
    </row>
    <row r="16" spans="1:16" ht="15.75">
      <c r="A16" s="260" t="s">
        <v>109</v>
      </c>
      <c r="B16" s="485">
        <v>42745</v>
      </c>
      <c r="C16" s="260" t="s">
        <v>388</v>
      </c>
      <c r="D16" s="260" t="s">
        <v>119</v>
      </c>
      <c r="E16" s="260" t="s">
        <v>120</v>
      </c>
      <c r="F16" s="484">
        <v>1</v>
      </c>
      <c r="G16" s="260" t="s">
        <v>401</v>
      </c>
      <c r="H16" s="260" t="s">
        <v>420</v>
      </c>
      <c r="L16" s="484"/>
      <c r="M16" s="492" t="s">
        <v>130</v>
      </c>
      <c r="N16" s="495" t="s">
        <v>131</v>
      </c>
      <c r="O16" s="497">
        <v>2</v>
      </c>
      <c r="P16" s="496">
        <v>0</v>
      </c>
    </row>
    <row r="17" spans="1:16" ht="15.75">
      <c r="A17" s="260" t="s">
        <v>109</v>
      </c>
      <c r="B17" s="485">
        <v>42745</v>
      </c>
      <c r="C17" s="260" t="s">
        <v>388</v>
      </c>
      <c r="D17" s="260" t="s">
        <v>336</v>
      </c>
      <c r="E17" s="260" t="s">
        <v>103</v>
      </c>
      <c r="F17" s="484">
        <v>1</v>
      </c>
      <c r="G17" s="260" t="s">
        <v>401</v>
      </c>
      <c r="H17" s="260" t="s">
        <v>420</v>
      </c>
      <c r="L17" s="484"/>
      <c r="M17" s="484" t="s">
        <v>288</v>
      </c>
      <c r="N17" s="494" t="s">
        <v>289</v>
      </c>
      <c r="O17" s="498"/>
      <c r="P17" s="493">
        <v>1</v>
      </c>
    </row>
    <row r="18" spans="1:16" ht="15.75">
      <c r="L18" s="484"/>
      <c r="M18" s="484" t="s">
        <v>114</v>
      </c>
      <c r="N18" s="494" t="s">
        <v>115</v>
      </c>
      <c r="O18" s="498"/>
      <c r="P18" s="493">
        <v>1</v>
      </c>
    </row>
    <row r="19" spans="1:16" ht="15.75">
      <c r="L19" s="484"/>
      <c r="M19" s="492" t="s">
        <v>137</v>
      </c>
      <c r="N19" s="495" t="s">
        <v>298</v>
      </c>
      <c r="O19" s="497">
        <v>1</v>
      </c>
      <c r="P19" s="496">
        <v>0</v>
      </c>
    </row>
    <row r="20" spans="1:16" ht="15.75">
      <c r="L20" s="484"/>
      <c r="M20" s="484"/>
      <c r="N20" s="484"/>
      <c r="O20" s="493"/>
      <c r="P20" s="493"/>
    </row>
    <row r="21" spans="1:16" ht="15.75">
      <c r="L21" s="484"/>
      <c r="M21" s="484"/>
      <c r="N21" s="484"/>
      <c r="O21" s="493"/>
      <c r="P21" s="493"/>
    </row>
    <row r="22" spans="1:16" ht="15.75">
      <c r="L22" s="484"/>
      <c r="M22" s="484"/>
      <c r="N22" s="484"/>
      <c r="O22" s="493"/>
      <c r="P22" s="493"/>
    </row>
    <row r="23" spans="1:16" ht="15.75">
      <c r="L23" s="484"/>
      <c r="M23" s="484"/>
      <c r="N23" s="484"/>
      <c r="O23" s="493"/>
      <c r="P23" s="493"/>
    </row>
    <row r="24" spans="1:16" ht="15.75">
      <c r="L24" s="484"/>
      <c r="M24" s="484"/>
      <c r="N24" s="484"/>
      <c r="O24" s="493"/>
      <c r="P24" s="493"/>
    </row>
    <row r="25" spans="1:16" ht="15.75">
      <c r="L25" s="484"/>
      <c r="M25" s="484"/>
      <c r="N25" s="484"/>
      <c r="O25" s="493"/>
      <c r="P25" s="493"/>
    </row>
    <row r="30" spans="1:16">
      <c r="J30" t="s">
        <v>422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tabColor theme="0"/>
  </sheetPr>
  <dimension ref="A1:W299"/>
  <sheetViews>
    <sheetView showGridLines="0" topLeftCell="A3" workbookViewId="0">
      <pane ySplit="1" topLeftCell="A77" activePane="bottomLeft" state="frozenSplit"/>
      <selection activeCell="A37" sqref="A37"/>
      <selection pane="bottomLeft" activeCell="B110" sqref="B110"/>
    </sheetView>
  </sheetViews>
  <sheetFormatPr baseColWidth="10" defaultRowHeight="15"/>
  <cols>
    <col min="1" max="1" width="11.42578125" style="80"/>
    <col min="2" max="2" width="29" style="80" bestFit="1" customWidth="1"/>
    <col min="3" max="3" width="22.85546875" style="81" customWidth="1"/>
    <col min="4" max="4" width="43.140625" style="82" customWidth="1"/>
    <col min="5" max="5" width="22.28515625" style="83" customWidth="1"/>
    <col min="6" max="6" width="21" style="82" customWidth="1"/>
    <col min="7" max="7" width="5.85546875" style="80" customWidth="1"/>
    <col min="8" max="16384" width="11.42578125" style="80"/>
  </cols>
  <sheetData>
    <row r="1" spans="1:23">
      <c r="A1" s="9"/>
      <c r="B1" s="9"/>
      <c r="C1" s="65"/>
      <c r="D1" s="10"/>
      <c r="E1" s="12"/>
      <c r="F1" s="10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ht="29.25" customHeight="1">
      <c r="A2" s="9"/>
      <c r="B2" s="9"/>
      <c r="C2" s="65"/>
      <c r="D2" s="11" t="s">
        <v>37</v>
      </c>
      <c r="E2" s="12"/>
      <c r="F2" s="10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6.25" customHeight="1">
      <c r="A3" s="9"/>
      <c r="B3" s="18" t="s">
        <v>33</v>
      </c>
      <c r="C3" s="45" t="s">
        <v>34</v>
      </c>
      <c r="D3" s="45" t="s">
        <v>35</v>
      </c>
      <c r="E3" s="46" t="s">
        <v>36</v>
      </c>
      <c r="F3" s="45" t="s">
        <v>19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>
      <c r="A4" s="9"/>
      <c r="B4" s="44" t="str">
        <f>IFERROR(T_BDD_Clients[[#This Row],[Clients]],"")</f>
        <v>ABDELGHNI Marrakech</v>
      </c>
      <c r="C4" s="66">
        <f>IFERROR(T_SOLDE_Solde[[#This Row],[Total Bons ]]-(T_SOLDE_Solde[[#This Row],[Total Versement]]+T_SOLDE_Solde[[#This Row],[Remise]]),"")</f>
        <v>0</v>
      </c>
      <c r="D4" s="28">
        <f>SUMIF(T_LIVRAISONS_Livraisons[Nom de clients],T_SOLDE_Solde[[#This Row],[Nom  Clients]],T_LIVRAISONS_Livraisons[Montant])</f>
        <v>0</v>
      </c>
      <c r="E4" s="31">
        <f>SUMIF(T_LIVRAISONS_Livraisons[Nom de clients],T_SOLDE_Solde[[#This Row],[Nom  Clients]],T_LIVRAISONS_Livraisons[Encaisst])</f>
        <v>0</v>
      </c>
      <c r="F4" s="28">
        <f>SUMIF(T_LIVRAISONS_Livraisons[Nom de clients],T_SOLDE_Solde[[#This Row],[Nom  Clients]],T_LIVRAISONS_Livraisons[Remise])</f>
        <v>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>
      <c r="A5" s="9"/>
      <c r="B5" s="26" t="str">
        <f>IFERROR(T_BDD_Clients[[#This Row],[Clients]],"")</f>
        <v>ABDELHADI FES</v>
      </c>
      <c r="C5" s="67">
        <f>IFERROR(T_SOLDE_Solde[[#This Row],[Total Bons ]]-(T_SOLDE_Solde[[#This Row],[Total Versement]]+T_SOLDE_Solde[[#This Row],[Remise]]),"")</f>
        <v>0</v>
      </c>
      <c r="D5" s="30">
        <f>SUMIF(T_LIVRAISONS_Livraisons[Nom de clients],T_SOLDE_Solde[[#This Row],[Nom  Clients]],T_LIVRAISONS_Livraisons[Montant])</f>
        <v>0</v>
      </c>
      <c r="E5" s="31">
        <f>SUMIF(T_LIVRAISONS_Livraisons[Nom de clients],T_SOLDE_Solde[[#This Row],[Nom  Clients]],T_LIVRAISONS_Livraisons[Encaisst])</f>
        <v>0</v>
      </c>
      <c r="F5" s="32">
        <f>SUMIF(T_LIVRAISONS_Livraisons[Nom de clients],T_SOLDE_Solde[[#This Row],[Nom  Clients]],T_LIVRAISONS_Livraisons[Remise])</f>
        <v>0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>
      <c r="A6" s="9"/>
      <c r="B6" s="26">
        <f>IFERROR(T_BDD_Clients[[#This Row],[Clients]],"")</f>
        <v>0</v>
      </c>
      <c r="C6" s="67">
        <f>IFERROR(T_SOLDE_Solde[[#This Row],[Total Bons ]]-(T_SOLDE_Solde[[#This Row],[Total Versement]]+T_SOLDE_Solde[[#This Row],[Remise]]),"")</f>
        <v>0</v>
      </c>
      <c r="D6" s="29">
        <f>SUMIF(T_LIVRAISONS_Livraisons[Nom de clients],T_SOLDE_Solde[[#This Row],[Nom  Clients]],T_LIVRAISONS_Livraisons[Montant])</f>
        <v>0</v>
      </c>
      <c r="E6" s="33">
        <f>SUMIF(T_LIVRAISONS_Livraisons[Nom de clients],T_SOLDE_Solde[[#This Row],[Nom  Clients]],T_LIVRAISONS_Livraisons[Encaisst])</f>
        <v>0</v>
      </c>
      <c r="F6" s="27">
        <f>SUMIF(T_LIVRAISONS_Livraisons[Nom de clients],T_SOLDE_Solde[[#This Row],[Nom  Clients]],T_LIVRAISONS_Livraisons[Remise])</f>
        <v>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>
      <c r="A7" s="9"/>
      <c r="B7" s="26">
        <f>IFERROR(T_BDD_Clients[[#This Row],[Clients]],"")</f>
        <v>0</v>
      </c>
      <c r="C7" s="67">
        <f>IFERROR(T_SOLDE_Solde[[#This Row],[Total Bons ]]-(T_SOLDE_Solde[[#This Row],[Total Versement]]+T_SOLDE_Solde[[#This Row],[Remise]]),"")</f>
        <v>0</v>
      </c>
      <c r="D7" s="29">
        <f>SUMIF(T_LIVRAISONS_Livraisons[Nom de clients],T_SOLDE_Solde[[#This Row],[Nom  Clients]],T_LIVRAISONS_Livraisons[Montant])</f>
        <v>0</v>
      </c>
      <c r="E7" s="33">
        <f>SUMIF(T_LIVRAISONS_Livraisons[Nom de clients],T_SOLDE_Solde[[#This Row],[Nom  Clients]],T_LIVRAISONS_Livraisons[Encaisst])</f>
        <v>0</v>
      </c>
      <c r="F7" s="27">
        <f>SUMIF(T_LIVRAISONS_Livraisons[Nom de clients],T_SOLDE_Solde[[#This Row],[Nom  Clients]],T_LIVRAISONS_Livraisons[Remise])</f>
        <v>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9"/>
      <c r="B8" s="26">
        <f>IFERROR(T_BDD_Clients[[#This Row],[Clients]],"")</f>
        <v>0</v>
      </c>
      <c r="C8" s="67">
        <f>IFERROR(T_SOLDE_Solde[[#This Row],[Total Bons ]]-(T_SOLDE_Solde[[#This Row],[Total Versement]]+T_SOLDE_Solde[[#This Row],[Remise]]),"")</f>
        <v>0</v>
      </c>
      <c r="D8" s="29">
        <f>SUMIF(T_LIVRAISONS_Livraisons[Nom de clients],T_SOLDE_Solde[[#This Row],[Nom  Clients]],T_LIVRAISONS_Livraisons[Montant])</f>
        <v>0</v>
      </c>
      <c r="E8" s="33">
        <f>SUMIF(T_LIVRAISONS_Livraisons[Nom de clients],T_SOLDE_Solde[[#This Row],[Nom  Clients]],T_LIVRAISONS_Livraisons[Encaisst])</f>
        <v>0</v>
      </c>
      <c r="F8" s="27">
        <f>SUMIF(T_LIVRAISONS_Livraisons[Nom de clients],T_SOLDE_Solde[[#This Row],[Nom  Clients]],T_LIVRAISONS_Livraisons[Remise])</f>
        <v>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>
      <c r="A9" s="9"/>
      <c r="B9" s="26" t="str">
        <f>IFERROR(T_BDD_Clients[[#This Row],[Clients]],"")</f>
        <v>ABDELKRIM KISSARIYA</v>
      </c>
      <c r="C9" s="67">
        <f>IFERROR(T_SOLDE_Solde[[#This Row],[Total Bons ]]-(T_SOLDE_Solde[[#This Row],[Total Versement]]+T_SOLDE_Solde[[#This Row],[Remise]]),"")</f>
        <v>2418</v>
      </c>
      <c r="D9" s="29">
        <f>SUMIF(T_LIVRAISONS_Livraisons[Nom de clients],T_SOLDE_Solde[[#This Row],[Nom  Clients]],T_LIVRAISONS_Livraisons[Montant])</f>
        <v>2418</v>
      </c>
      <c r="E9" s="33">
        <f>SUMIF(T_LIVRAISONS_Livraisons[Nom de clients],T_SOLDE_Solde[[#This Row],[Nom  Clients]],T_LIVRAISONS_Livraisons[Encaisst])</f>
        <v>0</v>
      </c>
      <c r="F9" s="27">
        <f>SUMIF(T_LIVRAISONS_Livraisons[Nom de clients],T_SOLDE_Solde[[#This Row],[Nom  Clients]],T_LIVRAISONS_Livraisons[Remise])</f>
        <v>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9"/>
      <c r="B10" s="26" t="str">
        <f>IFERROR(T_BDD_Clients[[#This Row],[Clients]],"")</f>
        <v xml:space="preserve">ABDELLAH OUARZAZATE </v>
      </c>
      <c r="C10" s="67">
        <f>IFERROR(T_SOLDE_Solde[[#This Row],[Total Bons ]]-(T_SOLDE_Solde[[#This Row],[Total Versement]]+T_SOLDE_Solde[[#This Row],[Remise]]),"")</f>
        <v>0</v>
      </c>
      <c r="D10" s="29">
        <f>SUMIF(T_LIVRAISONS_Livraisons[Nom de clients],T_SOLDE_Solde[[#This Row],[Nom  Clients]],T_LIVRAISONS_Livraisons[Montant])</f>
        <v>0</v>
      </c>
      <c r="E10" s="33">
        <f>SUMIF(T_LIVRAISONS_Livraisons[Nom de clients],T_SOLDE_Solde[[#This Row],[Nom  Clients]],T_LIVRAISONS_Livraisons[Encaisst])</f>
        <v>0</v>
      </c>
      <c r="F10" s="27">
        <f>SUMIF(T_LIVRAISONS_Livraisons[Nom de clients],T_SOLDE_Solde[[#This Row],[Nom  Clients]],T_LIVRAISONS_Livraisons[Remise])</f>
        <v>0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>
      <c r="A11" s="9"/>
      <c r="B11" s="26" t="str">
        <f>IFERROR(T_BDD_Clients[[#This Row],[Clients]],"")</f>
        <v>ABDELMALEK FES</v>
      </c>
      <c r="C11" s="67">
        <f>IFERROR(T_SOLDE_Solde[[#This Row],[Total Bons ]]-(T_SOLDE_Solde[[#This Row],[Total Versement]]+T_SOLDE_Solde[[#This Row],[Remise]]),"")</f>
        <v>0</v>
      </c>
      <c r="D11" s="29">
        <f>SUMIF(T_LIVRAISONS_Livraisons[Nom de clients],T_SOLDE_Solde[[#This Row],[Nom  Clients]],T_LIVRAISONS_Livraisons[Montant])</f>
        <v>0</v>
      </c>
      <c r="E11" s="33">
        <f>SUMIF(T_LIVRAISONS_Livraisons[Nom de clients],T_SOLDE_Solde[[#This Row],[Nom  Clients]],T_LIVRAISONS_Livraisons[Encaisst])</f>
        <v>0</v>
      </c>
      <c r="F11" s="27">
        <f>SUMIF(T_LIVRAISONS_Livraisons[Nom de clients],T_SOLDE_Solde[[#This Row],[Nom  Clients]],T_LIVRAISONS_Livraisons[Remise])</f>
        <v>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>
      <c r="A12" s="9"/>
      <c r="B12" s="26" t="str">
        <f>IFERROR(T_BDD_Clients[[#This Row],[Clients]],"")</f>
        <v>Abdelwahed Hejjaji</v>
      </c>
      <c r="C12" s="67">
        <f>IFERROR(T_SOLDE_Solde[[#This Row],[Total Bons ]]-(T_SOLDE_Solde[[#This Row],[Total Versement]]+T_SOLDE_Solde[[#This Row],[Remise]]),"")</f>
        <v>0</v>
      </c>
      <c r="D12" s="29">
        <f>SUMIF(T_LIVRAISONS_Livraisons[Nom de clients],T_SOLDE_Solde[[#This Row],[Nom  Clients]],T_LIVRAISONS_Livraisons[Montant])</f>
        <v>0</v>
      </c>
      <c r="E12" s="33">
        <f>SUMIF(T_LIVRAISONS_Livraisons[Nom de clients],T_SOLDE_Solde[[#This Row],[Nom  Clients]],T_LIVRAISONS_Livraisons[Encaisst])</f>
        <v>0</v>
      </c>
      <c r="F12" s="27">
        <f>SUMIF(T_LIVRAISONS_Livraisons[Nom de clients],T_SOLDE_Solde[[#This Row],[Nom  Clients]],T_LIVRAISONS_Livraisons[Remise])</f>
        <v>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>
      <c r="A13" s="9"/>
      <c r="B13" s="26" t="str">
        <f>IFERROR(T_BDD_Clients[[#This Row],[Clients]],"")</f>
        <v>ABDERRAHIM Bni mellal</v>
      </c>
      <c r="C13" s="67">
        <f>IFERROR(T_SOLDE_Solde[[#This Row],[Total Bons ]]-(T_SOLDE_Solde[[#This Row],[Total Versement]]+T_SOLDE_Solde[[#This Row],[Remise]]),"")</f>
        <v>0</v>
      </c>
      <c r="D13" s="29">
        <f>SUMIF(T_LIVRAISONS_Livraisons[Nom de clients],T_SOLDE_Solde[[#This Row],[Nom  Clients]],T_LIVRAISONS_Livraisons[Montant])</f>
        <v>0</v>
      </c>
      <c r="E13" s="33">
        <f>SUMIF(T_LIVRAISONS_Livraisons[Nom de clients],T_SOLDE_Solde[[#This Row],[Nom  Clients]],T_LIVRAISONS_Livraisons[Encaisst])</f>
        <v>0</v>
      </c>
      <c r="F13" s="27">
        <f>SUMIF(T_LIVRAISONS_Livraisons[Nom de clients],T_SOLDE_Solde[[#This Row],[Nom  Clients]],T_LIVRAISONS_Livraisons[Remise])</f>
        <v>0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>
      <c r="A14" s="9"/>
      <c r="B14" s="26" t="str">
        <f>IFERROR(T_BDD_Clients[[#This Row],[Clients]],"")</f>
        <v>ABDERRAHIM S Bennour</v>
      </c>
      <c r="C14" s="67">
        <f>IFERROR(T_SOLDE_Solde[[#This Row],[Total Bons ]]-(T_SOLDE_Solde[[#This Row],[Total Versement]]+T_SOLDE_Solde[[#This Row],[Remise]]),"")</f>
        <v>0</v>
      </c>
      <c r="D14" s="29">
        <f>SUMIF(T_LIVRAISONS_Livraisons[Nom de clients],T_SOLDE_Solde[[#This Row],[Nom  Clients]],T_LIVRAISONS_Livraisons[Montant])</f>
        <v>0</v>
      </c>
      <c r="E14" s="33">
        <f>SUMIF(T_LIVRAISONS_Livraisons[Nom de clients],T_SOLDE_Solde[[#This Row],[Nom  Clients]],T_LIVRAISONS_Livraisons[Encaisst])</f>
        <v>0</v>
      </c>
      <c r="F14" s="27">
        <f>SUMIF(T_LIVRAISONS_Livraisons[Nom de clients],T_SOLDE_Solde[[#This Row],[Nom  Clients]],T_LIVRAISONS_Livraisons[Remise])</f>
        <v>0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>
      <c r="A15" s="9"/>
      <c r="B15" s="26" t="str">
        <f>IFERROR(T_BDD_Clients[[#This Row],[Clients]],"")</f>
        <v>Abderrahman  N21</v>
      </c>
      <c r="C15" s="67">
        <f>IFERROR(T_SOLDE_Solde[[#This Row],[Total Bons ]]-(T_SOLDE_Solde[[#This Row],[Total Versement]]+T_SOLDE_Solde[[#This Row],[Remise]]),"")</f>
        <v>0</v>
      </c>
      <c r="D15" s="29">
        <f>SUMIF(T_LIVRAISONS_Livraisons[Nom de clients],T_SOLDE_Solde[[#This Row],[Nom  Clients]],T_LIVRAISONS_Livraisons[Montant])</f>
        <v>0</v>
      </c>
      <c r="E15" s="33">
        <f>SUMIF(T_LIVRAISONS_Livraisons[Nom de clients],T_SOLDE_Solde[[#This Row],[Nom  Clients]],T_LIVRAISONS_Livraisons[Encaisst])</f>
        <v>0</v>
      </c>
      <c r="F15" s="27">
        <f>SUMIF(T_LIVRAISONS_Livraisons[Nom de clients],T_SOLDE_Solde[[#This Row],[Nom  Clients]],T_LIVRAISONS_Livraisons[Remise])</f>
        <v>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>
      <c r="A16" s="9"/>
      <c r="B16" s="26" t="str">
        <f>IFERROR(T_BDD_Clients[[#This Row],[Clients]],"")</f>
        <v>Abderrahman El Warki</v>
      </c>
      <c r="C16" s="67">
        <f>IFERROR(T_SOLDE_Solde[[#This Row],[Total Bons ]]-(T_SOLDE_Solde[[#This Row],[Total Versement]]+T_SOLDE_Solde[[#This Row],[Remise]]),"")</f>
        <v>0</v>
      </c>
      <c r="D16" s="29">
        <f>SUMIF(T_LIVRAISONS_Livraisons[Nom de clients],T_SOLDE_Solde[[#This Row],[Nom  Clients]],T_LIVRAISONS_Livraisons[Montant])</f>
        <v>0</v>
      </c>
      <c r="E16" s="33">
        <f>SUMIF(T_LIVRAISONS_Livraisons[Nom de clients],T_SOLDE_Solde[[#This Row],[Nom  Clients]],T_LIVRAISONS_Livraisons[Encaisst])</f>
        <v>0</v>
      </c>
      <c r="F16" s="27">
        <f>SUMIF(T_LIVRAISONS_Livraisons[Nom de clients],T_SOLDE_Solde[[#This Row],[Nom  Clients]],T_LIVRAISONS_Livraisons[Remise])</f>
        <v>0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>
      <c r="A17" s="9"/>
      <c r="B17" s="26" t="str">
        <f>IFERROR(T_BDD_Clients[[#This Row],[Clients]],"")</f>
        <v>ABDERRAHMAN G ALLAL</v>
      </c>
      <c r="C17" s="67">
        <f>IFERROR(T_SOLDE_Solde[[#This Row],[Total Bons ]]-(T_SOLDE_Solde[[#This Row],[Total Versement]]+T_SOLDE_Solde[[#This Row],[Remise]]),"")</f>
        <v>0</v>
      </c>
      <c r="D17" s="29">
        <f>SUMIF(T_LIVRAISONS_Livraisons[Nom de clients],T_SOLDE_Solde[[#This Row],[Nom  Clients]],T_LIVRAISONS_Livraisons[Montant])</f>
        <v>0</v>
      </c>
      <c r="E17" s="33">
        <f>SUMIF(T_LIVRAISONS_Livraisons[Nom de clients],T_SOLDE_Solde[[#This Row],[Nom  Clients]],T_LIVRAISONS_Livraisons[Encaisst])</f>
        <v>0</v>
      </c>
      <c r="F17" s="27">
        <f>SUMIF(T_LIVRAISONS_Livraisons[Nom de clients],T_SOLDE_Solde[[#This Row],[Nom  Clients]],T_LIVRAISONS_Livraisons[Remise])</f>
        <v>0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>
      <c r="A18" s="9"/>
      <c r="B18" s="26" t="str">
        <f>IFERROR(T_BDD_Clients[[#This Row],[Clients]],"")</f>
        <v>ADIL BENNIS</v>
      </c>
      <c r="C18" s="67">
        <f>IFERROR(T_SOLDE_Solde[[#This Row],[Total Bons ]]-(T_SOLDE_Solde[[#This Row],[Total Versement]]+T_SOLDE_Solde[[#This Row],[Remise]]),"")</f>
        <v>0</v>
      </c>
      <c r="D18" s="29">
        <f>SUMIF(T_LIVRAISONS_Livraisons[Nom de clients],T_SOLDE_Solde[[#This Row],[Nom  Clients]],T_LIVRAISONS_Livraisons[Montant])</f>
        <v>0</v>
      </c>
      <c r="E18" s="33">
        <f>SUMIF(T_LIVRAISONS_Livraisons[Nom de clients],T_SOLDE_Solde[[#This Row],[Nom  Clients]],T_LIVRAISONS_Livraisons[Encaisst])</f>
        <v>0</v>
      </c>
      <c r="F18" s="27">
        <f>SUMIF(T_LIVRAISONS_Livraisons[Nom de clients],T_SOLDE_Solde[[#This Row],[Nom  Clients]],T_LIVRAISONS_Livraisons[Remise])</f>
        <v>0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>
      <c r="A19" s="9"/>
      <c r="B19" s="26" t="str">
        <f>IFERROR(T_BDD_Clients[[#This Row],[Clients]],"")</f>
        <v>ADIL ERRACHDI</v>
      </c>
      <c r="C19" s="67">
        <f>IFERROR(T_SOLDE_Solde[[#This Row],[Total Bons ]]-(T_SOLDE_Solde[[#This Row],[Total Versement]]+T_SOLDE_Solde[[#This Row],[Remise]]),"")</f>
        <v>0</v>
      </c>
      <c r="D19" s="29">
        <f>SUMIF(T_LIVRAISONS_Livraisons[Nom de clients],T_SOLDE_Solde[[#This Row],[Nom  Clients]],T_LIVRAISONS_Livraisons[Montant])</f>
        <v>0</v>
      </c>
      <c r="E19" s="33">
        <f>SUMIF(T_LIVRAISONS_Livraisons[Nom de clients],T_SOLDE_Solde[[#This Row],[Nom  Clients]],T_LIVRAISONS_Livraisons[Encaisst])</f>
        <v>0</v>
      </c>
      <c r="F19" s="27">
        <f>SUMIF(T_LIVRAISONS_Livraisons[Nom de clients],T_SOLDE_Solde[[#This Row],[Nom  Clients]],T_LIVRAISONS_Livraisons[Remise])</f>
        <v>0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>
      <c r="A20" s="9"/>
      <c r="B20" s="26" t="str">
        <f>IFERROR(T_BDD_Clients[[#This Row],[Clients]],"")</f>
        <v>ADIL RBATI</v>
      </c>
      <c r="C20" s="67">
        <f>IFERROR(T_SOLDE_Solde[[#This Row],[Total Bons ]]-(T_SOLDE_Solde[[#This Row],[Total Versement]]+T_SOLDE_Solde[[#This Row],[Remise]]),"")</f>
        <v>0</v>
      </c>
      <c r="D20" s="29">
        <f>SUMIF(T_LIVRAISONS_Livraisons[Nom de clients],T_SOLDE_Solde[[#This Row],[Nom  Clients]],T_LIVRAISONS_Livraisons[Montant])</f>
        <v>0</v>
      </c>
      <c r="E20" s="33">
        <f>SUMIF(T_LIVRAISONS_Livraisons[Nom de clients],T_SOLDE_Solde[[#This Row],[Nom  Clients]],T_LIVRAISONS_Livraisons[Encaisst])</f>
        <v>0</v>
      </c>
      <c r="F20" s="27">
        <f>SUMIF(T_LIVRAISONS_Livraisons[Nom de clients],T_SOLDE_Solde[[#This Row],[Nom  Clients]],T_LIVRAISONS_Livraisons[Remise])</f>
        <v>0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>
      <c r="A21" s="9"/>
      <c r="B21" s="26" t="str">
        <f>IFERROR(T_BDD_Clients[[#This Row],[Clients]],"")</f>
        <v>AGROUCH L HOUSSINE</v>
      </c>
      <c r="C21" s="67">
        <f>IFERROR(T_SOLDE_Solde[[#This Row],[Total Bons ]]-(T_SOLDE_Solde[[#This Row],[Total Versement]]+T_SOLDE_Solde[[#This Row],[Remise]]),"")</f>
        <v>0</v>
      </c>
      <c r="D21" s="29">
        <f>SUMIF(T_LIVRAISONS_Livraisons[Nom de clients],T_SOLDE_Solde[[#This Row],[Nom  Clients]],T_LIVRAISONS_Livraisons[Montant])</f>
        <v>0</v>
      </c>
      <c r="E21" s="33">
        <f>SUMIF(T_LIVRAISONS_Livraisons[Nom de clients],T_SOLDE_Solde[[#This Row],[Nom  Clients]],T_LIVRAISONS_Livraisons[Encaisst])</f>
        <v>0</v>
      </c>
      <c r="F21" s="27">
        <f>SUMIF(T_LIVRAISONS_Livraisons[Nom de clients],T_SOLDE_Solde[[#This Row],[Nom  Clients]],T_LIVRAISONS_Livraisons[Remise])</f>
        <v>0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>
      <c r="A22" s="9"/>
      <c r="B22" s="26" t="str">
        <f>IFERROR(T_BDD_Clients[[#This Row],[Clients]],"")</f>
        <v>AHMADI ABDELALI</v>
      </c>
      <c r="C22" s="67">
        <f>IFERROR(T_SOLDE_Solde[[#This Row],[Total Bons ]]-(T_SOLDE_Solde[[#This Row],[Total Versement]]+T_SOLDE_Solde[[#This Row],[Remise]]),"")</f>
        <v>0</v>
      </c>
      <c r="D22" s="29">
        <f>SUMIF(T_LIVRAISONS_Livraisons[Nom de clients],T_SOLDE_Solde[[#This Row],[Nom  Clients]],T_LIVRAISONS_Livraisons[Montant])</f>
        <v>0</v>
      </c>
      <c r="E22" s="33">
        <f>SUMIF(T_LIVRAISONS_Livraisons[Nom de clients],T_SOLDE_Solde[[#This Row],[Nom  Clients]],T_LIVRAISONS_Livraisons[Encaisst])</f>
        <v>0</v>
      </c>
      <c r="F22" s="27">
        <f>SUMIF(T_LIVRAISONS_Livraisons[Nom de clients],T_SOLDE_Solde[[#This Row],[Nom  Clients]],T_LIVRAISONS_Livraisons[Remise])</f>
        <v>0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>
      <c r="A23" s="9"/>
      <c r="B23" s="26" t="str">
        <f>IFERROR(T_BDD_Clients[[#This Row],[Clients]],"")</f>
        <v>AHMED CHAWIYA</v>
      </c>
      <c r="C23" s="67">
        <f>IFERROR(T_SOLDE_Solde[[#This Row],[Total Bons ]]-(T_SOLDE_Solde[[#This Row],[Total Versement]]+T_SOLDE_Solde[[#This Row],[Remise]]),"")</f>
        <v>0</v>
      </c>
      <c r="D23" s="29">
        <f>SUMIF(T_LIVRAISONS_Livraisons[Nom de clients],T_SOLDE_Solde[[#This Row],[Nom  Clients]],T_LIVRAISONS_Livraisons[Montant])</f>
        <v>0</v>
      </c>
      <c r="E23" s="33">
        <f>SUMIF(T_LIVRAISONS_Livraisons[Nom de clients],T_SOLDE_Solde[[#This Row],[Nom  Clients]],T_LIVRAISONS_Livraisons[Encaisst])</f>
        <v>0</v>
      </c>
      <c r="F23" s="27">
        <f>SUMIF(T_LIVRAISONS_Livraisons[Nom de clients],T_SOLDE_Solde[[#This Row],[Nom  Clients]],T_LIVRAISONS_Livraisons[Remise])</f>
        <v>0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>
      <c r="A24" s="9"/>
      <c r="B24" s="26" t="str">
        <f>IFERROR(T_BDD_Clients[[#This Row],[Clients]],"")</f>
        <v>AHMED MOUISSI</v>
      </c>
      <c r="C24" s="67">
        <f>IFERROR(T_SOLDE_Solde[[#This Row],[Total Bons ]]-(T_SOLDE_Solde[[#This Row],[Total Versement]]+T_SOLDE_Solde[[#This Row],[Remise]]),"")</f>
        <v>0</v>
      </c>
      <c r="D24" s="29">
        <f>SUMIF(T_LIVRAISONS_Livraisons[Nom de clients],T_SOLDE_Solde[[#This Row],[Nom  Clients]],T_LIVRAISONS_Livraisons[Montant])</f>
        <v>0</v>
      </c>
      <c r="E24" s="33">
        <f>SUMIF(T_LIVRAISONS_Livraisons[Nom de clients],T_SOLDE_Solde[[#This Row],[Nom  Clients]],T_LIVRAISONS_Livraisons[Encaisst])</f>
        <v>0</v>
      </c>
      <c r="F24" s="27">
        <f>SUMIF(T_LIVRAISONS_Livraisons[Nom de clients],T_SOLDE_Solde[[#This Row],[Nom  Clients]],T_LIVRAISONS_Livraisons[Remise])</f>
        <v>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>
      <c r="A25" s="9"/>
      <c r="B25" s="26" t="str">
        <f>IFERROR(T_BDD_Clients[[#This Row],[Clients]],"")</f>
        <v>ALAMI RABAT</v>
      </c>
      <c r="C25" s="67">
        <f>IFERROR(T_SOLDE_Solde[[#This Row],[Total Bons ]]-(T_SOLDE_Solde[[#This Row],[Total Versement]]+T_SOLDE_Solde[[#This Row],[Remise]]),"")</f>
        <v>0</v>
      </c>
      <c r="D25" s="29">
        <f>SUMIF(T_LIVRAISONS_Livraisons[Nom de clients],T_SOLDE_Solde[[#This Row],[Nom  Clients]],T_LIVRAISONS_Livraisons[Montant])</f>
        <v>0</v>
      </c>
      <c r="E25" s="33">
        <f>SUMIF(T_LIVRAISONS_Livraisons[Nom de clients],T_SOLDE_Solde[[#This Row],[Nom  Clients]],T_LIVRAISONS_Livraisons[Encaisst])</f>
        <v>0</v>
      </c>
      <c r="F25" s="27">
        <f>SUMIF(T_LIVRAISONS_Livraisons[Nom de clients],T_SOLDE_Solde[[#This Row],[Nom  Clients]],T_LIVRAISONS_Livraisons[Remise])</f>
        <v>0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>
      <c r="A26" s="9"/>
      <c r="B26" s="26" t="str">
        <f>IFERROR(T_BDD_Clients[[#This Row],[Clients]],"")</f>
        <v>ALI BELHADJ</v>
      </c>
      <c r="C26" s="67">
        <f>IFERROR(T_SOLDE_Solde[[#This Row],[Total Bons ]]-(T_SOLDE_Solde[[#This Row],[Total Versement]]+T_SOLDE_Solde[[#This Row],[Remise]]),"")</f>
        <v>0</v>
      </c>
      <c r="D26" s="29">
        <f>SUMIF(T_LIVRAISONS_Livraisons[Nom de clients],T_SOLDE_Solde[[#This Row],[Nom  Clients]],T_LIVRAISONS_Livraisons[Montant])</f>
        <v>0</v>
      </c>
      <c r="E26" s="33">
        <f>SUMIF(T_LIVRAISONS_Livraisons[Nom de clients],T_SOLDE_Solde[[#This Row],[Nom  Clients]],T_LIVRAISONS_Livraisons[Encaisst])</f>
        <v>0</v>
      </c>
      <c r="F26" s="27">
        <f>SUMIF(T_LIVRAISONS_Livraisons[Nom de clients],T_SOLDE_Solde[[#This Row],[Nom  Clients]],T_LIVRAISONS_Livraisons[Remise])</f>
        <v>0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>
      <c r="A27" s="9"/>
      <c r="B27" s="26" t="str">
        <f>IFERROR(T_BDD_Clients[[#This Row],[Clients]],"")</f>
        <v>AMALIYA BOUCHAIB</v>
      </c>
      <c r="C27" s="67">
        <f>IFERROR(T_SOLDE_Solde[[#This Row],[Total Bons ]]-(T_SOLDE_Solde[[#This Row],[Total Versement]]+T_SOLDE_Solde[[#This Row],[Remise]]),"")</f>
        <v>0</v>
      </c>
      <c r="D27" s="29">
        <f>SUMIF(T_LIVRAISONS_Livraisons[Nom de clients],T_SOLDE_Solde[[#This Row],[Nom  Clients]],T_LIVRAISONS_Livraisons[Montant])</f>
        <v>0</v>
      </c>
      <c r="E27" s="33">
        <f>SUMIF(T_LIVRAISONS_Livraisons[Nom de clients],T_SOLDE_Solde[[#This Row],[Nom  Clients]],T_LIVRAISONS_Livraisons[Encaisst])</f>
        <v>0</v>
      </c>
      <c r="F27" s="27">
        <f>SUMIF(T_LIVRAISONS_Livraisons[Nom de clients],T_SOLDE_Solde[[#This Row],[Nom  Clients]],T_LIVRAISONS_Livraisons[Remise])</f>
        <v>0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>
      <c r="A28" s="9"/>
      <c r="B28" s="26" t="str">
        <f>IFERROR(T_BDD_Clients[[#This Row],[Clients]],"")</f>
        <v>AMALOU N°6</v>
      </c>
      <c r="C28" s="67">
        <f>IFERROR(T_SOLDE_Solde[[#This Row],[Total Bons ]]-(T_SOLDE_Solde[[#This Row],[Total Versement]]+T_SOLDE_Solde[[#This Row],[Remise]]),"")</f>
        <v>0</v>
      </c>
      <c r="D28" s="29">
        <f>SUMIF(T_LIVRAISONS_Livraisons[Nom de clients],T_SOLDE_Solde[[#This Row],[Nom  Clients]],T_LIVRAISONS_Livraisons[Montant])</f>
        <v>0</v>
      </c>
      <c r="E28" s="33">
        <f>SUMIF(T_LIVRAISONS_Livraisons[Nom de clients],T_SOLDE_Solde[[#This Row],[Nom  Clients]],T_LIVRAISONS_Livraisons[Encaisst])</f>
        <v>0</v>
      </c>
      <c r="F28" s="27">
        <f>SUMIF(T_LIVRAISONS_Livraisons[Nom de clients],T_SOLDE_Solde[[#This Row],[Nom  Clients]],T_LIVRAISONS_Livraisons[Remise])</f>
        <v>0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>
      <c r="A29" s="9"/>
      <c r="B29" s="26" t="str">
        <f>IFERROR(T_BDD_Clients[[#This Row],[Clients]],"")</f>
        <v>AMINE RAYSSI</v>
      </c>
      <c r="C29" s="67">
        <f>IFERROR(T_SOLDE_Solde[[#This Row],[Total Bons ]]-(T_SOLDE_Solde[[#This Row],[Total Versement]]+T_SOLDE_Solde[[#This Row],[Remise]]),"")</f>
        <v>0</v>
      </c>
      <c r="D29" s="29">
        <f>SUMIF(T_LIVRAISONS_Livraisons[Nom de clients],T_SOLDE_Solde[[#This Row],[Nom  Clients]],T_LIVRAISONS_Livraisons[Montant])</f>
        <v>0</v>
      </c>
      <c r="E29" s="33">
        <f>SUMIF(T_LIVRAISONS_Livraisons[Nom de clients],T_SOLDE_Solde[[#This Row],[Nom  Clients]],T_LIVRAISONS_Livraisons[Encaisst])</f>
        <v>0</v>
      </c>
      <c r="F29" s="27">
        <f>SUMIF(T_LIVRAISONS_Livraisons[Nom de clients],T_SOLDE_Solde[[#This Row],[Nom  Clients]],T_LIVRAISONS_Livraisons[Remise])</f>
        <v>0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>
      <c r="A30" s="9"/>
      <c r="B30" s="26" t="str">
        <f>IFERROR(T_BDD_Clients[[#This Row],[Clients]],"")</f>
        <v>AMMARI HASSANE</v>
      </c>
      <c r="C30" s="67">
        <f>IFERROR(T_SOLDE_Solde[[#This Row],[Total Bons ]]-(T_SOLDE_Solde[[#This Row],[Total Versement]]+T_SOLDE_Solde[[#This Row],[Remise]]),"")</f>
        <v>0</v>
      </c>
      <c r="D30" s="29">
        <f>SUMIF(T_LIVRAISONS_Livraisons[Nom de clients],T_SOLDE_Solde[[#This Row],[Nom  Clients]],T_LIVRAISONS_Livraisons[Montant])</f>
        <v>0</v>
      </c>
      <c r="E30" s="33">
        <f>SUMIF(T_LIVRAISONS_Livraisons[Nom de clients],T_SOLDE_Solde[[#This Row],[Nom  Clients]],T_LIVRAISONS_Livraisons[Encaisst])</f>
        <v>0</v>
      </c>
      <c r="F30" s="27">
        <f>SUMIF(T_LIVRAISONS_Livraisons[Nom de clients],T_SOLDE_Solde[[#This Row],[Nom  Clients]],T_LIVRAISONS_Livraisons[Remise])</f>
        <v>0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>
      <c r="A31" s="9"/>
      <c r="B31" s="26" t="str">
        <f>IFERROR(T_BDD_Clients[[#This Row],[Clients]],"")</f>
        <v>ATMAN KSSAR</v>
      </c>
      <c r="C31" s="67">
        <f>IFERROR(T_SOLDE_Solde[[#This Row],[Total Bons ]]-(T_SOLDE_Solde[[#This Row],[Total Versement]]+T_SOLDE_Solde[[#This Row],[Remise]]),"")</f>
        <v>0</v>
      </c>
      <c r="D31" s="29">
        <f>SUMIF(T_LIVRAISONS_Livraisons[Nom de clients],T_SOLDE_Solde[[#This Row],[Nom  Clients]],T_LIVRAISONS_Livraisons[Montant])</f>
        <v>0</v>
      </c>
      <c r="E31" s="33">
        <f>SUMIF(T_LIVRAISONS_Livraisons[Nom de clients],T_SOLDE_Solde[[#This Row],[Nom  Clients]],T_LIVRAISONS_Livraisons[Encaisst])</f>
        <v>0</v>
      </c>
      <c r="F31" s="27">
        <f>SUMIF(T_LIVRAISONS_Livraisons[Nom de clients],T_SOLDE_Solde[[#This Row],[Nom  Clients]],T_LIVRAISONS_Livraisons[Remise])</f>
        <v>0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>
      <c r="A32" s="9"/>
      <c r="B32" s="26" t="str">
        <f>IFERROR(T_BDD_Clients[[#This Row],[Clients]],"")</f>
        <v>AYYACHI</v>
      </c>
      <c r="C32" s="67">
        <f>IFERROR(T_SOLDE_Solde[[#This Row],[Total Bons ]]-(T_SOLDE_Solde[[#This Row],[Total Versement]]+T_SOLDE_Solde[[#This Row],[Remise]]),"")</f>
        <v>0</v>
      </c>
      <c r="D32" s="29">
        <f>SUMIF(T_LIVRAISONS_Livraisons[Nom de clients],T_SOLDE_Solde[[#This Row],[Nom  Clients]],T_LIVRAISONS_Livraisons[Montant])</f>
        <v>0</v>
      </c>
      <c r="E32" s="33">
        <f>SUMIF(T_LIVRAISONS_Livraisons[Nom de clients],T_SOLDE_Solde[[#This Row],[Nom  Clients]],T_LIVRAISONS_Livraisons[Encaisst])</f>
        <v>0</v>
      </c>
      <c r="F32" s="27">
        <f>SUMIF(T_LIVRAISONS_Livraisons[Nom de clients],T_SOLDE_Solde[[#This Row],[Nom  Clients]],T_LIVRAISONS_Livraisons[Remise])</f>
        <v>0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>
      <c r="A33" s="9"/>
      <c r="B33" s="26" t="str">
        <f>IFERROR(T_BDD_Clients[[#This Row],[Clients]],"")</f>
        <v>BARAKATE MED</v>
      </c>
      <c r="C33" s="67">
        <f>IFERROR(T_SOLDE_Solde[[#This Row],[Total Bons ]]-(T_SOLDE_Solde[[#This Row],[Total Versement]]+T_SOLDE_Solde[[#This Row],[Remise]]),"")</f>
        <v>0</v>
      </c>
      <c r="D33" s="29">
        <f>SUMIF(T_LIVRAISONS_Livraisons[Nom de clients],T_SOLDE_Solde[[#This Row],[Nom  Clients]],T_LIVRAISONS_Livraisons[Montant])</f>
        <v>0</v>
      </c>
      <c r="E33" s="33">
        <f>SUMIF(T_LIVRAISONS_Livraisons[Nom de clients],T_SOLDE_Solde[[#This Row],[Nom  Clients]],T_LIVRAISONS_Livraisons[Encaisst])</f>
        <v>0</v>
      </c>
      <c r="F33" s="27">
        <f>SUMIF(T_LIVRAISONS_Livraisons[Nom de clients],T_SOLDE_Solde[[#This Row],[Nom  Clients]],T_LIVRAISONS_Livraisons[Remise])</f>
        <v>0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>
      <c r="A34" s="9"/>
      <c r="B34" s="26" t="str">
        <f>IFERROR(T_BDD_Clients[[#This Row],[Clients]],"")</f>
        <v>BARIRI ASFI</v>
      </c>
      <c r="C34" s="67">
        <f>IFERROR(T_SOLDE_Solde[[#This Row],[Total Bons ]]-(T_SOLDE_Solde[[#This Row],[Total Versement]]+T_SOLDE_Solde[[#This Row],[Remise]]),"")</f>
        <v>0</v>
      </c>
      <c r="D34" s="29">
        <f>SUMIF(T_LIVRAISONS_Livraisons[Nom de clients],T_SOLDE_Solde[[#This Row],[Nom  Clients]],T_LIVRAISONS_Livraisons[Montant])</f>
        <v>0</v>
      </c>
      <c r="E34" s="33">
        <f>SUMIF(T_LIVRAISONS_Livraisons[Nom de clients],T_SOLDE_Solde[[#This Row],[Nom  Clients]],T_LIVRAISONS_Livraisons[Encaisst])</f>
        <v>0</v>
      </c>
      <c r="F34" s="27">
        <f>SUMIF(T_LIVRAISONS_Livraisons[Nom de clients],T_SOLDE_Solde[[#This Row],[Nom  Clients]],T_LIVRAISONS_Livraisons[Remise])</f>
        <v>0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>
      <c r="A35" s="9"/>
      <c r="B35" s="26" t="str">
        <f>IFERROR(T_BDD_Clients[[#This Row],[Clients]],"")</f>
        <v>BAROUDI AHMED</v>
      </c>
      <c r="C35" s="67">
        <f>IFERROR(T_SOLDE_Solde[[#This Row],[Total Bons ]]-(T_SOLDE_Solde[[#This Row],[Total Versement]]+T_SOLDE_Solde[[#This Row],[Remise]]),"")</f>
        <v>0</v>
      </c>
      <c r="D35" s="29">
        <f>SUMIF(T_LIVRAISONS_Livraisons[Nom de clients],T_SOLDE_Solde[[#This Row],[Nom  Clients]],T_LIVRAISONS_Livraisons[Montant])</f>
        <v>0</v>
      </c>
      <c r="E35" s="33">
        <f>SUMIF(T_LIVRAISONS_Livraisons[Nom de clients],T_SOLDE_Solde[[#This Row],[Nom  Clients]],T_LIVRAISONS_Livraisons[Encaisst])</f>
        <v>0</v>
      </c>
      <c r="F35" s="27">
        <f>SUMIF(T_LIVRAISONS_Livraisons[Nom de clients],T_SOLDE_Solde[[#This Row],[Nom  Clients]],T_LIVRAISONS_Livraisons[Remise])</f>
        <v>0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>
      <c r="A36" s="9"/>
      <c r="B36" s="26" t="str">
        <f>IFERROR(T_BDD_Clients[[#This Row],[Clients]],"")</f>
        <v>BELHAMID ABDERRAHIM</v>
      </c>
      <c r="C36" s="67">
        <f>IFERROR(T_SOLDE_Solde[[#This Row],[Total Bons ]]-(T_SOLDE_Solde[[#This Row],[Total Versement]]+T_SOLDE_Solde[[#This Row],[Remise]]),"")</f>
        <v>0</v>
      </c>
      <c r="D36" s="29">
        <f>SUMIF(T_LIVRAISONS_Livraisons[Nom de clients],T_SOLDE_Solde[[#This Row],[Nom  Clients]],T_LIVRAISONS_Livraisons[Montant])</f>
        <v>9024</v>
      </c>
      <c r="E36" s="33">
        <f>SUMIF(T_LIVRAISONS_Livraisons[Nom de clients],T_SOLDE_Solde[[#This Row],[Nom  Clients]],T_LIVRAISONS_Livraisons[Encaisst])</f>
        <v>9000</v>
      </c>
      <c r="F36" s="27">
        <f>SUMIF(T_LIVRAISONS_Livraisons[Nom de clients],T_SOLDE_Solde[[#This Row],[Nom  Clients]],T_LIVRAISONS_Livraisons[Remise])</f>
        <v>24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>
      <c r="A37" s="9"/>
      <c r="B37" s="26" t="str">
        <f>IFERROR(T_BDD_Clients[[#This Row],[Clients]],"")</f>
        <v>BELHAMID MOSTAPHA</v>
      </c>
      <c r="C37" s="67">
        <f>IFERROR(T_SOLDE_Solde[[#This Row],[Total Bons ]]-(T_SOLDE_Solde[[#This Row],[Total Versement]]+T_SOLDE_Solde[[#This Row],[Remise]]),"")</f>
        <v>0</v>
      </c>
      <c r="D37" s="29">
        <f>SUMIF(T_LIVRAISONS_Livraisons[Nom de clients],T_SOLDE_Solde[[#This Row],[Nom  Clients]],T_LIVRAISONS_Livraisons[Montant])</f>
        <v>4368</v>
      </c>
      <c r="E37" s="33">
        <f>SUMIF(T_LIVRAISONS_Livraisons[Nom de clients],T_SOLDE_Solde[[#This Row],[Nom  Clients]],T_LIVRAISONS_Livraisons[Encaisst])</f>
        <v>4350</v>
      </c>
      <c r="F37" s="27">
        <f>SUMIF(T_LIVRAISONS_Livraisons[Nom de clients],T_SOLDE_Solde[[#This Row],[Nom  Clients]],T_LIVRAISONS_Livraisons[Remise])</f>
        <v>18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>
      <c r="A38" s="9"/>
      <c r="B38" s="26" t="str">
        <f>IFERROR(T_BDD_Clients[[#This Row],[Clients]],"")</f>
        <v>BELIID G ALLAL</v>
      </c>
      <c r="C38" s="67">
        <f>IFERROR(T_SOLDE_Solde[[#This Row],[Total Bons ]]-(T_SOLDE_Solde[[#This Row],[Total Versement]]+T_SOLDE_Solde[[#This Row],[Remise]]),"")</f>
        <v>0</v>
      </c>
      <c r="D38" s="29">
        <f>SUMIF(T_LIVRAISONS_Livraisons[Nom de clients],T_SOLDE_Solde[[#This Row],[Nom  Clients]],T_LIVRAISONS_Livraisons[Montant])</f>
        <v>3552</v>
      </c>
      <c r="E38" s="33">
        <f>SUMIF(T_LIVRAISONS_Livraisons[Nom de clients],T_SOLDE_Solde[[#This Row],[Nom  Clients]],T_LIVRAISONS_Livraisons[Encaisst])</f>
        <v>3550</v>
      </c>
      <c r="F38" s="27">
        <f>SUMIF(T_LIVRAISONS_Livraisons[Nom de clients],T_SOLDE_Solde[[#This Row],[Nom  Clients]],T_LIVRAISONS_Livraisons[Remise])</f>
        <v>2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>
      <c r="A39" s="9"/>
      <c r="B39" s="26" t="str">
        <f>IFERROR(T_BDD_Clients[[#This Row],[Clients]],"")</f>
        <v>BEN CHIKH</v>
      </c>
      <c r="C39" s="67">
        <f>IFERROR(T_SOLDE_Solde[[#This Row],[Total Bons ]]-(T_SOLDE_Solde[[#This Row],[Total Versement]]+T_SOLDE_Solde[[#This Row],[Remise]]),"")</f>
        <v>0</v>
      </c>
      <c r="D39" s="29">
        <f>SUMIF(T_LIVRAISONS_Livraisons[Nom de clients],T_SOLDE_Solde[[#This Row],[Nom  Clients]],T_LIVRAISONS_Livraisons[Montant])</f>
        <v>0</v>
      </c>
      <c r="E39" s="33">
        <f>SUMIF(T_LIVRAISONS_Livraisons[Nom de clients],T_SOLDE_Solde[[#This Row],[Nom  Clients]],T_LIVRAISONS_Livraisons[Encaisst])</f>
        <v>0</v>
      </c>
      <c r="F39" s="27">
        <f>SUMIF(T_LIVRAISONS_Livraisons[Nom de clients],T_SOLDE_Solde[[#This Row],[Nom  Clients]],T_LIVRAISONS_Livraisons[Remise])</f>
        <v>0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>
      <c r="A40" s="9"/>
      <c r="B40" s="26" t="str">
        <f>IFERROR(T_BDD_Clients[[#This Row],[Clients]],"")</f>
        <v>BEN MOUSSA</v>
      </c>
      <c r="C40" s="67">
        <f>IFERROR(T_SOLDE_Solde[[#This Row],[Total Bons ]]-(T_SOLDE_Solde[[#This Row],[Total Versement]]+T_SOLDE_Solde[[#This Row],[Remise]]),"")</f>
        <v>0</v>
      </c>
      <c r="D40" s="29">
        <f>SUMIF(T_LIVRAISONS_Livraisons[Nom de clients],T_SOLDE_Solde[[#This Row],[Nom  Clients]],T_LIVRAISONS_Livraisons[Montant])</f>
        <v>0</v>
      </c>
      <c r="E40" s="33">
        <f>SUMIF(T_LIVRAISONS_Livraisons[Nom de clients],T_SOLDE_Solde[[#This Row],[Nom  Clients]],T_LIVRAISONS_Livraisons[Encaisst])</f>
        <v>0</v>
      </c>
      <c r="F40" s="27">
        <f>SUMIF(T_LIVRAISONS_Livraisons[Nom de clients],T_SOLDE_Solde[[#This Row],[Nom  Clients]],T_LIVRAISONS_Livraisons[Remise])</f>
        <v>0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>
      <c r="A41" s="9"/>
      <c r="B41" s="26" t="str">
        <f>IFERROR(T_BDD_Clients[[#This Row],[Clients]],"")</f>
        <v>BENISSA OUARZAZATE</v>
      </c>
      <c r="C41" s="67">
        <f>IFERROR(T_SOLDE_Solde[[#This Row],[Total Bons ]]-(T_SOLDE_Solde[[#This Row],[Total Versement]]+T_SOLDE_Solde[[#This Row],[Remise]]),"")</f>
        <v>0</v>
      </c>
      <c r="D41" s="29">
        <f>SUMIF(T_LIVRAISONS_Livraisons[Nom de clients],T_SOLDE_Solde[[#This Row],[Nom  Clients]],T_LIVRAISONS_Livraisons[Montant])</f>
        <v>0</v>
      </c>
      <c r="E41" s="33">
        <f>SUMIF(T_LIVRAISONS_Livraisons[Nom de clients],T_SOLDE_Solde[[#This Row],[Nom  Clients]],T_LIVRAISONS_Livraisons[Encaisst])</f>
        <v>0</v>
      </c>
      <c r="F41" s="27">
        <f>SUMIF(T_LIVRAISONS_Livraisons[Nom de clients],T_SOLDE_Solde[[#This Row],[Nom  Clients]],T_LIVRAISONS_Livraisons[Remise])</f>
        <v>0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>
      <c r="A42" s="9"/>
      <c r="B42" s="26" t="str">
        <f>IFERROR(T_BDD_Clients[[#This Row],[Clients]],"")</f>
        <v>BENTAHER FES</v>
      </c>
      <c r="C42" s="67">
        <f>IFERROR(T_SOLDE_Solde[[#This Row],[Total Bons ]]-(T_SOLDE_Solde[[#This Row],[Total Versement]]+T_SOLDE_Solde[[#This Row],[Remise]]),"")</f>
        <v>0</v>
      </c>
      <c r="D42" s="29">
        <f>SUMIF(T_LIVRAISONS_Livraisons[Nom de clients],T_SOLDE_Solde[[#This Row],[Nom  Clients]],T_LIVRAISONS_Livraisons[Montant])</f>
        <v>0</v>
      </c>
      <c r="E42" s="33">
        <f>SUMIF(T_LIVRAISONS_Livraisons[Nom de clients],T_SOLDE_Solde[[#This Row],[Nom  Clients]],T_LIVRAISONS_Livraisons[Encaisst])</f>
        <v>0</v>
      </c>
      <c r="F42" s="27">
        <f>SUMIF(T_LIVRAISONS_Livraisons[Nom de clients],T_SOLDE_Solde[[#This Row],[Nom  Clients]],T_LIVRAISONS_Livraisons[Remise])</f>
        <v>0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>
      <c r="A43" s="9"/>
      <c r="B43" s="26" t="str">
        <f>IFERROR(T_BDD_Clients[[#This Row],[Clients]],"")</f>
        <v>BHIH MED ADAME</v>
      </c>
      <c r="C43" s="67">
        <f>IFERROR(T_SOLDE_Solde[[#This Row],[Total Bons ]]-(T_SOLDE_Solde[[#This Row],[Total Versement]]+T_SOLDE_Solde[[#This Row],[Remise]]),"")</f>
        <v>0</v>
      </c>
      <c r="D43" s="29">
        <f>SUMIF(T_LIVRAISONS_Livraisons[Nom de clients],T_SOLDE_Solde[[#This Row],[Nom  Clients]],T_LIVRAISONS_Livraisons[Montant])</f>
        <v>0</v>
      </c>
      <c r="E43" s="33">
        <f>SUMIF(T_LIVRAISONS_Livraisons[Nom de clients],T_SOLDE_Solde[[#This Row],[Nom  Clients]],T_LIVRAISONS_Livraisons[Encaisst])</f>
        <v>0</v>
      </c>
      <c r="F43" s="27">
        <f>SUMIF(T_LIVRAISONS_Livraisons[Nom de clients],T_SOLDE_Solde[[#This Row],[Nom  Clients]],T_LIVRAISONS_Livraisons[Remise])</f>
        <v>0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>
      <c r="A44" s="9"/>
      <c r="B44" s="26" t="str">
        <f>IFERROR(T_BDD_Clients[[#This Row],[Clients]],"")</f>
        <v>BILAL</v>
      </c>
      <c r="C44" s="67">
        <f>IFERROR(T_SOLDE_Solde[[#This Row],[Total Bons ]]-(T_SOLDE_Solde[[#This Row],[Total Versement]]+T_SOLDE_Solde[[#This Row],[Remise]]),"")</f>
        <v>0</v>
      </c>
      <c r="D44" s="29">
        <f>SUMIF(T_LIVRAISONS_Livraisons[Nom de clients],T_SOLDE_Solde[[#This Row],[Nom  Clients]],T_LIVRAISONS_Livraisons[Montant])</f>
        <v>0</v>
      </c>
      <c r="E44" s="33">
        <f>SUMIF(T_LIVRAISONS_Livraisons[Nom de clients],T_SOLDE_Solde[[#This Row],[Nom  Clients]],T_LIVRAISONS_Livraisons[Encaisst])</f>
        <v>0</v>
      </c>
      <c r="F44" s="27">
        <f>SUMIF(T_LIVRAISONS_Livraisons[Nom de clients],T_SOLDE_Solde[[#This Row],[Nom  Clients]],T_LIVRAISONS_Livraisons[Remise])</f>
        <v>0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>
      <c r="A45" s="9"/>
      <c r="B45" s="26" t="str">
        <f>IFERROR(T_BDD_Clients[[#This Row],[Clients]],"")</f>
        <v>BOUAZZA KHNIFRA</v>
      </c>
      <c r="C45" s="67">
        <f>IFERROR(T_SOLDE_Solde[[#This Row],[Total Bons ]]-(T_SOLDE_Solde[[#This Row],[Total Versement]]+T_SOLDE_Solde[[#This Row],[Remise]]),"")</f>
        <v>0</v>
      </c>
      <c r="D45" s="29">
        <f>SUMIF(T_LIVRAISONS_Livraisons[Nom de clients],T_SOLDE_Solde[[#This Row],[Nom  Clients]],T_LIVRAISONS_Livraisons[Montant])</f>
        <v>0</v>
      </c>
      <c r="E45" s="33">
        <f>SUMIF(T_LIVRAISONS_Livraisons[Nom de clients],T_SOLDE_Solde[[#This Row],[Nom  Clients]],T_LIVRAISONS_Livraisons[Encaisst])</f>
        <v>0</v>
      </c>
      <c r="F45" s="27">
        <f>SUMIF(T_LIVRAISONS_Livraisons[Nom de clients],T_SOLDE_Solde[[#This Row],[Nom  Clients]],T_LIVRAISONS_Livraisons[Remise])</f>
        <v>0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>
      <c r="A46" s="9"/>
      <c r="B46" s="26" t="str">
        <f>IFERROR(T_BDD_Clients[[#This Row],[Clients]],"")</f>
        <v>BOUBKER</v>
      </c>
      <c r="C46" s="67">
        <f>IFERROR(T_SOLDE_Solde[[#This Row],[Total Bons ]]-(T_SOLDE_Solde[[#This Row],[Total Versement]]+T_SOLDE_Solde[[#This Row],[Remise]]),"")</f>
        <v>0</v>
      </c>
      <c r="D46" s="29">
        <f>SUMIF(T_LIVRAISONS_Livraisons[Nom de clients],T_SOLDE_Solde[[#This Row],[Nom  Clients]],T_LIVRAISONS_Livraisons[Montant])</f>
        <v>0</v>
      </c>
      <c r="E46" s="33">
        <f>SUMIF(T_LIVRAISONS_Livraisons[Nom de clients],T_SOLDE_Solde[[#This Row],[Nom  Clients]],T_LIVRAISONS_Livraisons[Encaisst])</f>
        <v>0</v>
      </c>
      <c r="F46" s="27">
        <f>SUMIF(T_LIVRAISONS_Livraisons[Nom de clients],T_SOLDE_Solde[[#This Row],[Nom  Clients]],T_LIVRAISONS_Livraisons[Remise])</f>
        <v>0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>
      <c r="A47" s="9"/>
      <c r="B47" s="26" t="str">
        <f>IFERROR(T_BDD_Clients[[#This Row],[Clients]],"")</f>
        <v>Bouchaib Kissariya saida</v>
      </c>
      <c r="C47" s="67">
        <f>IFERROR(T_SOLDE_Solde[[#This Row],[Total Bons ]]-(T_SOLDE_Solde[[#This Row],[Total Versement]]+T_SOLDE_Solde[[#This Row],[Remise]]),"")</f>
        <v>0</v>
      </c>
      <c r="D47" s="29">
        <f>SUMIF(T_LIVRAISONS_Livraisons[Nom de clients],T_SOLDE_Solde[[#This Row],[Nom  Clients]],T_LIVRAISONS_Livraisons[Montant])</f>
        <v>0</v>
      </c>
      <c r="E47" s="33">
        <f>SUMIF(T_LIVRAISONS_Livraisons[Nom de clients],T_SOLDE_Solde[[#This Row],[Nom  Clients]],T_LIVRAISONS_Livraisons[Encaisst])</f>
        <v>0</v>
      </c>
      <c r="F47" s="27">
        <f>SUMIF(T_LIVRAISONS_Livraisons[Nom de clients],T_SOLDE_Solde[[#This Row],[Nom  Clients]],T_LIVRAISONS_Livraisons[Remise])</f>
        <v>0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>
      <c r="A48" s="9"/>
      <c r="B48" s="26" t="str">
        <f>IFERROR(T_BDD_Clients[[#This Row],[Clients]],"")</f>
        <v>BOUCHRA LAZREK</v>
      </c>
      <c r="C48" s="67">
        <f>IFERROR(T_SOLDE_Solde[[#This Row],[Total Bons ]]-(T_SOLDE_Solde[[#This Row],[Total Versement]]+T_SOLDE_Solde[[#This Row],[Remise]]),"")</f>
        <v>0</v>
      </c>
      <c r="D48" s="29">
        <f>SUMIF(T_LIVRAISONS_Livraisons[Nom de clients],T_SOLDE_Solde[[#This Row],[Nom  Clients]],T_LIVRAISONS_Livraisons[Montant])</f>
        <v>0</v>
      </c>
      <c r="E48" s="33">
        <f>SUMIF(T_LIVRAISONS_Livraisons[Nom de clients],T_SOLDE_Solde[[#This Row],[Nom  Clients]],T_LIVRAISONS_Livraisons[Encaisst])</f>
        <v>0</v>
      </c>
      <c r="F48" s="27">
        <f>SUMIF(T_LIVRAISONS_Livraisons[Nom de clients],T_SOLDE_Solde[[#This Row],[Nom  Clients]],T_LIVRAISONS_Livraisons[Remise])</f>
        <v>0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>
      <c r="A49" s="9"/>
      <c r="B49" s="26" t="str">
        <f>IFERROR(T_BDD_Clients[[#This Row],[Clients]],"")</f>
        <v>BOUCHTAOUI NADOR</v>
      </c>
      <c r="C49" s="67">
        <f>IFERROR(T_SOLDE_Solde[[#This Row],[Total Bons ]]-(T_SOLDE_Solde[[#This Row],[Total Versement]]+T_SOLDE_Solde[[#This Row],[Remise]]),"")</f>
        <v>0</v>
      </c>
      <c r="D49" s="29">
        <f>SUMIF(T_LIVRAISONS_Livraisons[Nom de clients],T_SOLDE_Solde[[#This Row],[Nom  Clients]],T_LIVRAISONS_Livraisons[Montant])</f>
        <v>0</v>
      </c>
      <c r="E49" s="33">
        <f>SUMIF(T_LIVRAISONS_Livraisons[Nom de clients],T_SOLDE_Solde[[#This Row],[Nom  Clients]],T_LIVRAISONS_Livraisons[Encaisst])</f>
        <v>0</v>
      </c>
      <c r="F49" s="27">
        <f>SUMIF(T_LIVRAISONS_Livraisons[Nom de clients],T_SOLDE_Solde[[#This Row],[Nom  Clients]],T_LIVRAISONS_Livraisons[Remise])</f>
        <v>0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A50" s="9"/>
      <c r="B50" s="26" t="str">
        <f>IFERROR(T_BDD_Clients[[#This Row],[Clients]],"")</f>
        <v>BOUDRARE BRAHIM</v>
      </c>
      <c r="C50" s="67">
        <f>IFERROR(T_SOLDE_Solde[[#This Row],[Total Bons ]]-(T_SOLDE_Solde[[#This Row],[Total Versement]]+T_SOLDE_Solde[[#This Row],[Remise]]),"")</f>
        <v>0</v>
      </c>
      <c r="D50" s="29">
        <f>SUMIF(T_LIVRAISONS_Livraisons[Nom de clients],T_SOLDE_Solde[[#This Row],[Nom  Clients]],T_LIVRAISONS_Livraisons[Montant])</f>
        <v>0</v>
      </c>
      <c r="E50" s="33">
        <f>SUMIF(T_LIVRAISONS_Livraisons[Nom de clients],T_SOLDE_Solde[[#This Row],[Nom  Clients]],T_LIVRAISONS_Livraisons[Encaisst])</f>
        <v>0</v>
      </c>
      <c r="F50" s="27">
        <f>SUMIF(T_LIVRAISONS_Livraisons[Nom de clients],T_SOLDE_Solde[[#This Row],[Nom  Clients]],T_LIVRAISONS_Livraisons[Remise])</f>
        <v>0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>
      <c r="A51" s="9"/>
      <c r="B51" s="26" t="str">
        <f>IFERROR(T_BDD_Clients[[#This Row],[Clients]],"")</f>
        <v>BOUIDRA</v>
      </c>
      <c r="C51" s="67">
        <f>IFERROR(T_SOLDE_Solde[[#This Row],[Total Bons ]]-(T_SOLDE_Solde[[#This Row],[Total Versement]]+T_SOLDE_Solde[[#This Row],[Remise]]),"")</f>
        <v>0</v>
      </c>
      <c r="D51" s="29">
        <f>SUMIF(T_LIVRAISONS_Livraisons[Nom de clients],T_SOLDE_Solde[[#This Row],[Nom  Clients]],T_LIVRAISONS_Livraisons[Montant])</f>
        <v>0</v>
      </c>
      <c r="E51" s="33">
        <f>SUMIF(T_LIVRAISONS_Livraisons[Nom de clients],T_SOLDE_Solde[[#This Row],[Nom  Clients]],T_LIVRAISONS_Livraisons[Encaisst])</f>
        <v>0</v>
      </c>
      <c r="F51" s="27">
        <f>SUMIF(T_LIVRAISONS_Livraisons[Nom de clients],T_SOLDE_Solde[[#This Row],[Nom  Clients]],T_LIVRAISONS_Livraisons[Remise])</f>
        <v>0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>
      <c r="A52" s="9"/>
      <c r="B52" s="26" t="str">
        <f>IFERROR(T_BDD_Clients[[#This Row],[Clients]],"")</f>
        <v>BOUNDA NADOR</v>
      </c>
      <c r="C52" s="67">
        <f>IFERROR(T_SOLDE_Solde[[#This Row],[Total Bons ]]-(T_SOLDE_Solde[[#This Row],[Total Versement]]+T_SOLDE_Solde[[#This Row],[Remise]]),"")</f>
        <v>0</v>
      </c>
      <c r="D52" s="29">
        <f>SUMIF(T_LIVRAISONS_Livraisons[Nom de clients],T_SOLDE_Solde[[#This Row],[Nom  Clients]],T_LIVRAISONS_Livraisons[Montant])</f>
        <v>0</v>
      </c>
      <c r="E52" s="33">
        <f>SUMIF(T_LIVRAISONS_Livraisons[Nom de clients],T_SOLDE_Solde[[#This Row],[Nom  Clients]],T_LIVRAISONS_Livraisons[Encaisst])</f>
        <v>0</v>
      </c>
      <c r="F52" s="27">
        <f>SUMIF(T_LIVRAISONS_Livraisons[Nom de clients],T_SOLDE_Solde[[#This Row],[Nom  Clients]],T_LIVRAISONS_Livraisons[Remise])</f>
        <v>0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>
      <c r="A53" s="9"/>
      <c r="B53" s="26" t="str">
        <f>IFERROR(T_BDD_Clients[[#This Row],[Clients]],"")</f>
        <v>BOURIALE BENGURIR</v>
      </c>
      <c r="C53" s="67">
        <f>IFERROR(T_SOLDE_Solde[[#This Row],[Total Bons ]]-(T_SOLDE_Solde[[#This Row],[Total Versement]]+T_SOLDE_Solde[[#This Row],[Remise]]),"")</f>
        <v>0</v>
      </c>
      <c r="D53" s="29">
        <f>SUMIF(T_LIVRAISONS_Livraisons[Nom de clients],T_SOLDE_Solde[[#This Row],[Nom  Clients]],T_LIVRAISONS_Livraisons[Montant])</f>
        <v>0</v>
      </c>
      <c r="E53" s="33">
        <f>SUMIF(T_LIVRAISONS_Livraisons[Nom de clients],T_SOLDE_Solde[[#This Row],[Nom  Clients]],T_LIVRAISONS_Livraisons[Encaisst])</f>
        <v>0</v>
      </c>
      <c r="F53" s="27">
        <f>SUMIF(T_LIVRAISONS_Livraisons[Nom de clients],T_SOLDE_Solde[[#This Row],[Nom  Clients]],T_LIVRAISONS_Livraisons[Remise])</f>
        <v>0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>
      <c r="A54" s="9"/>
      <c r="B54" s="26" t="str">
        <f>IFERROR(T_BDD_Clients[[#This Row],[Clients]],"")</f>
        <v>BOURKADI FES</v>
      </c>
      <c r="C54" s="67">
        <f>IFERROR(T_SOLDE_Solde[[#This Row],[Total Bons ]]-(T_SOLDE_Solde[[#This Row],[Total Versement]]+T_SOLDE_Solde[[#This Row],[Remise]]),"")</f>
        <v>0</v>
      </c>
      <c r="D54" s="29">
        <f>SUMIF(T_LIVRAISONS_Livraisons[Nom de clients],T_SOLDE_Solde[[#This Row],[Nom  Clients]],T_LIVRAISONS_Livraisons[Montant])</f>
        <v>0</v>
      </c>
      <c r="E54" s="33">
        <f>SUMIF(T_LIVRAISONS_Livraisons[Nom de clients],T_SOLDE_Solde[[#This Row],[Nom  Clients]],T_LIVRAISONS_Livraisons[Encaisst])</f>
        <v>0</v>
      </c>
      <c r="F54" s="27">
        <f>SUMIF(T_LIVRAISONS_Livraisons[Nom de clients],T_SOLDE_Solde[[#This Row],[Nom  Clients]],T_LIVRAISONS_Livraisons[Remise])</f>
        <v>0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>
      <c r="A55" s="9"/>
      <c r="B55" s="26" t="str">
        <f>IFERROR(T_BDD_Clients[[#This Row],[Clients]],"")</f>
        <v>BOUSETTA KENITRA</v>
      </c>
      <c r="C55" s="67">
        <f>IFERROR(T_SOLDE_Solde[[#This Row],[Total Bons ]]-(T_SOLDE_Solde[[#This Row],[Total Versement]]+T_SOLDE_Solde[[#This Row],[Remise]]),"")</f>
        <v>0</v>
      </c>
      <c r="D55" s="29">
        <f>SUMIF(T_LIVRAISONS_Livraisons[Nom de clients],T_SOLDE_Solde[[#This Row],[Nom  Clients]],T_LIVRAISONS_Livraisons[Montant])</f>
        <v>0</v>
      </c>
      <c r="E55" s="33">
        <f>SUMIF(T_LIVRAISONS_Livraisons[Nom de clients],T_SOLDE_Solde[[#This Row],[Nom  Clients]],T_LIVRAISONS_Livraisons[Encaisst])</f>
        <v>0</v>
      </c>
      <c r="F55" s="27">
        <f>SUMIF(T_LIVRAISONS_Livraisons[Nom de clients],T_SOLDE_Solde[[#This Row],[Nom  Clients]],T_LIVRAISONS_Livraisons[Remise])</f>
        <v>0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>
      <c r="A56" s="9"/>
      <c r="B56" s="26" t="str">
        <f>IFERROR(T_BDD_Clients[[#This Row],[Clients]],"")</f>
        <v xml:space="preserve">BOUZEYANE </v>
      </c>
      <c r="C56" s="67">
        <f>IFERROR(T_SOLDE_Solde[[#This Row],[Total Bons ]]-(T_SOLDE_Solde[[#This Row],[Total Versement]]+T_SOLDE_Solde[[#This Row],[Remise]]),"")</f>
        <v>0</v>
      </c>
      <c r="D56" s="29">
        <f>SUMIF(T_LIVRAISONS_Livraisons[Nom de clients],T_SOLDE_Solde[[#This Row],[Nom  Clients]],T_LIVRAISONS_Livraisons[Montant])</f>
        <v>0</v>
      </c>
      <c r="E56" s="33">
        <f>SUMIF(T_LIVRAISONS_Livraisons[Nom de clients],T_SOLDE_Solde[[#This Row],[Nom  Clients]],T_LIVRAISONS_Livraisons[Encaisst])</f>
        <v>0</v>
      </c>
      <c r="F56" s="27">
        <f>SUMIF(T_LIVRAISONS_Livraisons[Nom de clients],T_SOLDE_Solde[[#This Row],[Nom  Clients]],T_LIVRAISONS_Livraisons[Remise])</f>
        <v>0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>
      <c r="A57" s="9"/>
      <c r="B57" s="26" t="str">
        <f>IFERROR(T_BDD_Clients[[#This Row],[Clients]],"")</f>
        <v>BRAHIM N° 65 INZG</v>
      </c>
      <c r="C57" s="67">
        <f>IFERROR(T_SOLDE_Solde[[#This Row],[Total Bons ]]-(T_SOLDE_Solde[[#This Row],[Total Versement]]+T_SOLDE_Solde[[#This Row],[Remise]]),"")</f>
        <v>0</v>
      </c>
      <c r="D57" s="29">
        <f>SUMIF(T_LIVRAISONS_Livraisons[Nom de clients],T_SOLDE_Solde[[#This Row],[Nom  Clients]],T_LIVRAISONS_Livraisons[Montant])</f>
        <v>0</v>
      </c>
      <c r="E57" s="33">
        <f>SUMIF(T_LIVRAISONS_Livraisons[Nom de clients],T_SOLDE_Solde[[#This Row],[Nom  Clients]],T_LIVRAISONS_Livraisons[Encaisst])</f>
        <v>0</v>
      </c>
      <c r="F57" s="27">
        <f>SUMIF(T_LIVRAISONS_Livraisons[Nom de clients],T_SOLDE_Solde[[#This Row],[Nom  Clients]],T_LIVRAISONS_Livraisons[Remise])</f>
        <v>0</v>
      </c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>
      <c r="A58" s="9"/>
      <c r="B58" s="26" t="str">
        <f>IFERROR(T_BDD_Clients[[#This Row],[Clients]],"")</f>
        <v>BRAHIM OURAMI</v>
      </c>
      <c r="C58" s="67">
        <f>IFERROR(T_SOLDE_Solde[[#This Row],[Total Bons ]]-(T_SOLDE_Solde[[#This Row],[Total Versement]]+T_SOLDE_Solde[[#This Row],[Remise]]),"")</f>
        <v>0</v>
      </c>
      <c r="D58" s="29">
        <f>SUMIF(T_LIVRAISONS_Livraisons[Nom de clients],T_SOLDE_Solde[[#This Row],[Nom  Clients]],T_LIVRAISONS_Livraisons[Montant])</f>
        <v>0</v>
      </c>
      <c r="E58" s="33">
        <f>SUMIF(T_LIVRAISONS_Livraisons[Nom de clients],T_SOLDE_Solde[[#This Row],[Nom  Clients]],T_LIVRAISONS_Livraisons[Encaisst])</f>
        <v>0</v>
      </c>
      <c r="F58" s="27">
        <f>SUMIF(T_LIVRAISONS_Livraisons[Nom de clients],T_SOLDE_Solde[[#This Row],[Nom  Clients]],T_LIVRAISONS_Livraisons[Remise])</f>
        <v>0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>
      <c r="A59" s="9"/>
      <c r="B59" s="26" t="str">
        <f>IFERROR(T_BDD_Clients[[#This Row],[Clients]],"")</f>
        <v>BRAHIM OUTASNOUNT</v>
      </c>
      <c r="C59" s="67">
        <f>IFERROR(T_SOLDE_Solde[[#This Row],[Total Bons ]]-(T_SOLDE_Solde[[#This Row],[Total Versement]]+T_SOLDE_Solde[[#This Row],[Remise]]),"")</f>
        <v>0</v>
      </c>
      <c r="D59" s="29">
        <f>SUMIF(T_LIVRAISONS_Livraisons[Nom de clients],T_SOLDE_Solde[[#This Row],[Nom  Clients]],T_LIVRAISONS_Livraisons[Montant])</f>
        <v>0</v>
      </c>
      <c r="E59" s="33">
        <f>SUMIF(T_LIVRAISONS_Livraisons[Nom de clients],T_SOLDE_Solde[[#This Row],[Nom  Clients]],T_LIVRAISONS_Livraisons[Encaisst])</f>
        <v>0</v>
      </c>
      <c r="F59" s="27">
        <f>SUMIF(T_LIVRAISONS_Livraisons[Nom de clients],T_SOLDE_Solde[[#This Row],[Nom  Clients]],T_LIVRAISONS_Livraisons[Remise])</f>
        <v>0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>
      <c r="A60" s="9"/>
      <c r="B60" s="26" t="str">
        <f>IFERROR(T_BDD_Clients[[#This Row],[Clients]],"")</f>
        <v>BRICHA</v>
      </c>
      <c r="C60" s="67">
        <f>IFERROR(T_SOLDE_Solde[[#This Row],[Total Bons ]]-(T_SOLDE_Solde[[#This Row],[Total Versement]]+T_SOLDE_Solde[[#This Row],[Remise]]),"")</f>
        <v>0</v>
      </c>
      <c r="D60" s="29">
        <f>SUMIF(T_LIVRAISONS_Livraisons[Nom de clients],T_SOLDE_Solde[[#This Row],[Nom  Clients]],T_LIVRAISONS_Livraisons[Montant])</f>
        <v>1440</v>
      </c>
      <c r="E60" s="33">
        <f>SUMIF(T_LIVRAISONS_Livraisons[Nom de clients],T_SOLDE_Solde[[#This Row],[Nom  Clients]],T_LIVRAISONS_Livraisons[Encaisst])</f>
        <v>1440</v>
      </c>
      <c r="F60" s="27">
        <f>SUMIF(T_LIVRAISONS_Livraisons[Nom de clients],T_SOLDE_Solde[[#This Row],[Nom  Clients]],T_LIVRAISONS_Livraisons[Remise])</f>
        <v>0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>
      <c r="A61" s="9"/>
      <c r="B61" s="26" t="str">
        <f>IFERROR(T_BDD_Clients[[#This Row],[Clients]],"")</f>
        <v>DAOUD KENITRA</v>
      </c>
      <c r="C61" s="67">
        <f>IFERROR(T_SOLDE_Solde[[#This Row],[Total Bons ]]-(T_SOLDE_Solde[[#This Row],[Total Versement]]+T_SOLDE_Solde[[#This Row],[Remise]]),"")</f>
        <v>0</v>
      </c>
      <c r="D61" s="29">
        <f>SUMIF(T_LIVRAISONS_Livraisons[Nom de clients],T_SOLDE_Solde[[#This Row],[Nom  Clients]],T_LIVRAISONS_Livraisons[Montant])</f>
        <v>0</v>
      </c>
      <c r="E61" s="33">
        <f>SUMIF(T_LIVRAISONS_Livraisons[Nom de clients],T_SOLDE_Solde[[#This Row],[Nom  Clients]],T_LIVRAISONS_Livraisons[Encaisst])</f>
        <v>0</v>
      </c>
      <c r="F61" s="27">
        <f>SUMIF(T_LIVRAISONS_Livraisons[Nom de clients],T_SOLDE_Solde[[#This Row],[Nom  Clients]],T_LIVRAISONS_Livraisons[Remise])</f>
        <v>0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>
      <c r="A62" s="9"/>
      <c r="B62" s="26" t="str">
        <f>IFERROR(T_BDD_Clients[[#This Row],[Clients]],"")</f>
        <v>DHIKLI SAID MARRAKECH</v>
      </c>
      <c r="C62" s="67">
        <f>IFERROR(T_SOLDE_Solde[[#This Row],[Total Bons ]]-(T_SOLDE_Solde[[#This Row],[Total Versement]]+T_SOLDE_Solde[[#This Row],[Remise]]),"")</f>
        <v>0</v>
      </c>
      <c r="D62" s="29">
        <f>SUMIF(T_LIVRAISONS_Livraisons[Nom de clients],T_SOLDE_Solde[[#This Row],[Nom  Clients]],T_LIVRAISONS_Livraisons[Montant])</f>
        <v>0</v>
      </c>
      <c r="E62" s="33">
        <f>SUMIF(T_LIVRAISONS_Livraisons[Nom de clients],T_SOLDE_Solde[[#This Row],[Nom  Clients]],T_LIVRAISONS_Livraisons[Encaisst])</f>
        <v>0</v>
      </c>
      <c r="F62" s="27">
        <f>SUMIF(T_LIVRAISONS_Livraisons[Nom de clients],T_SOLDE_Solde[[#This Row],[Nom  Clients]],T_LIVRAISONS_Livraisons[Remise])</f>
        <v>0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>
      <c r="A63" s="9"/>
      <c r="B63" s="26" t="str">
        <f>IFERROR(T_BDD_Clients[[#This Row],[Clients]],"")</f>
        <v>DIVERS</v>
      </c>
      <c r="C63" s="67">
        <f>IFERROR(T_SOLDE_Solde[[#This Row],[Total Bons ]]-(T_SOLDE_Solde[[#This Row],[Total Versement]]+T_SOLDE_Solde[[#This Row],[Remise]]),"")</f>
        <v>0</v>
      </c>
      <c r="D63" s="29">
        <f>SUMIF(T_LIVRAISONS_Livraisons[Nom de clients],T_SOLDE_Solde[[#This Row],[Nom  Clients]],T_LIVRAISONS_Livraisons[Montant])</f>
        <v>0</v>
      </c>
      <c r="E63" s="33">
        <f>SUMIF(T_LIVRAISONS_Livraisons[Nom de clients],T_SOLDE_Solde[[#This Row],[Nom  Clients]],T_LIVRAISONS_Livraisons[Encaisst])</f>
        <v>0</v>
      </c>
      <c r="F63" s="27">
        <f>SUMIF(T_LIVRAISONS_Livraisons[Nom de clients],T_SOLDE_Solde[[#This Row],[Nom  Clients]],T_LIVRAISONS_Livraisons[Remise])</f>
        <v>0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>
      <c r="A64" s="9"/>
      <c r="B64" s="26" t="str">
        <f>IFERROR(T_BDD_Clients[[#This Row],[Clients]],"")</f>
        <v>DLYMI JDIDA</v>
      </c>
      <c r="C64" s="67">
        <f>IFERROR(T_SOLDE_Solde[[#This Row],[Total Bons ]]-(T_SOLDE_Solde[[#This Row],[Total Versement]]+T_SOLDE_Solde[[#This Row],[Remise]]),"")</f>
        <v>0</v>
      </c>
      <c r="D64" s="29">
        <f>SUMIF(T_LIVRAISONS_Livraisons[Nom de clients],T_SOLDE_Solde[[#This Row],[Nom  Clients]],T_LIVRAISONS_Livraisons[Montant])</f>
        <v>0</v>
      </c>
      <c r="E64" s="33">
        <f>SUMIF(T_LIVRAISONS_Livraisons[Nom de clients],T_SOLDE_Solde[[#This Row],[Nom  Clients]],T_LIVRAISONS_Livraisons[Encaisst])</f>
        <v>0</v>
      </c>
      <c r="F64" s="27">
        <f>SUMIF(T_LIVRAISONS_Livraisons[Nom de clients],T_SOLDE_Solde[[#This Row],[Nom  Clients]],T_LIVRAISONS_Livraisons[Remise])</f>
        <v>0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>
      <c r="A65" s="9"/>
      <c r="B65" s="26" t="str">
        <f>IFERROR(T_BDD_Clients[[#This Row],[Clients]],"")</f>
        <v>DLYMI LAAYOUN</v>
      </c>
      <c r="C65" s="67">
        <f>IFERROR(T_SOLDE_Solde[[#This Row],[Total Bons ]]-(T_SOLDE_Solde[[#This Row],[Total Versement]]+T_SOLDE_Solde[[#This Row],[Remise]]),"")</f>
        <v>0</v>
      </c>
      <c r="D65" s="29">
        <f>SUMIF(T_LIVRAISONS_Livraisons[Nom de clients],T_SOLDE_Solde[[#This Row],[Nom  Clients]],T_LIVRAISONS_Livraisons[Montant])</f>
        <v>0</v>
      </c>
      <c r="E65" s="33">
        <f>SUMIF(T_LIVRAISONS_Livraisons[Nom de clients],T_SOLDE_Solde[[#This Row],[Nom  Clients]],T_LIVRAISONS_Livraisons[Encaisst])</f>
        <v>0</v>
      </c>
      <c r="F65" s="27">
        <f>SUMIF(T_LIVRAISONS_Livraisons[Nom de clients],T_SOLDE_Solde[[#This Row],[Nom  Clients]],T_LIVRAISONS_Livraisons[Remise])</f>
        <v>0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>
      <c r="A66" s="9"/>
      <c r="B66" s="26" t="str">
        <f>IFERROR(T_BDD_Clients[[#This Row],[Clients]],"")</f>
        <v>DRISS</v>
      </c>
      <c r="C66" s="67">
        <f>IFERROR(T_SOLDE_Solde[[#This Row],[Total Bons ]]-(T_SOLDE_Solde[[#This Row],[Total Versement]]+T_SOLDE_Solde[[#This Row],[Remise]]),"")</f>
        <v>0</v>
      </c>
      <c r="D66" s="29">
        <f>SUMIF(T_LIVRAISONS_Livraisons[Nom de clients],T_SOLDE_Solde[[#This Row],[Nom  Clients]],T_LIVRAISONS_Livraisons[Montant])</f>
        <v>0</v>
      </c>
      <c r="E66" s="33">
        <f>SUMIF(T_LIVRAISONS_Livraisons[Nom de clients],T_SOLDE_Solde[[#This Row],[Nom  Clients]],T_LIVRAISONS_Livraisons[Encaisst])</f>
        <v>0</v>
      </c>
      <c r="F66" s="27">
        <f>SUMIF(T_LIVRAISONS_Livraisons[Nom de clients],T_SOLDE_Solde[[#This Row],[Nom  Clients]],T_LIVRAISONS_Livraisons[Remise])</f>
        <v>0</v>
      </c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>
      <c r="A67" s="9"/>
      <c r="B67" s="26" t="str">
        <f>IFERROR(T_BDD_Clients[[#This Row],[Clients]],"")</f>
        <v>DRISS LAZREK</v>
      </c>
      <c r="C67" s="67">
        <f>IFERROR(T_SOLDE_Solde[[#This Row],[Total Bons ]]-(T_SOLDE_Solde[[#This Row],[Total Versement]]+T_SOLDE_Solde[[#This Row],[Remise]]),"")</f>
        <v>0</v>
      </c>
      <c r="D67" s="29">
        <f>SUMIF(T_LIVRAISONS_Livraisons[Nom de clients],T_SOLDE_Solde[[#This Row],[Nom  Clients]],T_LIVRAISONS_Livraisons[Montant])</f>
        <v>0</v>
      </c>
      <c r="E67" s="33">
        <f>SUMIF(T_LIVRAISONS_Livraisons[Nom de clients],T_SOLDE_Solde[[#This Row],[Nom  Clients]],T_LIVRAISONS_Livraisons[Encaisst])</f>
        <v>0</v>
      </c>
      <c r="F67" s="27">
        <f>SUMIF(T_LIVRAISONS_Livraisons[Nom de clients],T_SOLDE_Solde[[#This Row],[Nom  Clients]],T_LIVRAISONS_Livraisons[Remise])</f>
        <v>0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>
      <c r="A68" s="9"/>
      <c r="B68" s="26" t="str">
        <f>IFERROR(T_BDD_Clients[[#This Row],[Clients]],"")</f>
        <v>EL ARABI</v>
      </c>
      <c r="C68" s="67">
        <f>IFERROR(T_SOLDE_Solde[[#This Row],[Total Bons ]]-(T_SOLDE_Solde[[#This Row],[Total Versement]]+T_SOLDE_Solde[[#This Row],[Remise]]),"")</f>
        <v>0</v>
      </c>
      <c r="D68" s="29">
        <f>SUMIF(T_LIVRAISONS_Livraisons[Nom de clients],T_SOLDE_Solde[[#This Row],[Nom  Clients]],T_LIVRAISONS_Livraisons[Montant])</f>
        <v>0</v>
      </c>
      <c r="E68" s="33">
        <f>SUMIF(T_LIVRAISONS_Livraisons[Nom de clients],T_SOLDE_Solde[[#This Row],[Nom  Clients]],T_LIVRAISONS_Livraisons[Encaisst])</f>
        <v>0</v>
      </c>
      <c r="F68" s="27">
        <f>SUMIF(T_LIVRAISONS_Livraisons[Nom de clients],T_SOLDE_Solde[[#This Row],[Nom  Clients]],T_LIVRAISONS_Livraisons[Remise])</f>
        <v>0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>
      <c r="A69" s="9"/>
      <c r="B69" s="26" t="str">
        <f>IFERROR(T_BDD_Clients[[#This Row],[Clients]],"")</f>
        <v>EL BACHIR RABAT</v>
      </c>
      <c r="C69" s="67">
        <f>IFERROR(T_SOLDE_Solde[[#This Row],[Total Bons ]]-(T_SOLDE_Solde[[#This Row],[Total Versement]]+T_SOLDE_Solde[[#This Row],[Remise]]),"")</f>
        <v>0</v>
      </c>
      <c r="D69" s="29">
        <f>SUMIF(T_LIVRAISONS_Livraisons[Nom de clients],T_SOLDE_Solde[[#This Row],[Nom  Clients]],T_LIVRAISONS_Livraisons[Montant])</f>
        <v>0</v>
      </c>
      <c r="E69" s="33">
        <f>SUMIF(T_LIVRAISONS_Livraisons[Nom de clients],T_SOLDE_Solde[[#This Row],[Nom  Clients]],T_LIVRAISONS_Livraisons[Encaisst])</f>
        <v>0</v>
      </c>
      <c r="F69" s="27">
        <f>SUMIF(T_LIVRAISONS_Livraisons[Nom de clients],T_SOLDE_Solde[[#This Row],[Nom  Clients]],T_LIVRAISONS_Livraisons[Remise])</f>
        <v>0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  <row r="70" spans="1:23">
      <c r="A70" s="9"/>
      <c r="B70" s="26" t="str">
        <f>IFERROR(T_BDD_Clients[[#This Row],[Clients]],"")</f>
        <v>EL FAKIH SALE</v>
      </c>
      <c r="C70" s="67">
        <f>IFERROR(T_SOLDE_Solde[[#This Row],[Total Bons ]]-(T_SOLDE_Solde[[#This Row],[Total Versement]]+T_SOLDE_Solde[[#This Row],[Remise]]),"")</f>
        <v>0</v>
      </c>
      <c r="D70" s="29">
        <f>SUMIF(T_LIVRAISONS_Livraisons[Nom de clients],T_SOLDE_Solde[[#This Row],[Nom  Clients]],T_LIVRAISONS_Livraisons[Montant])</f>
        <v>0</v>
      </c>
      <c r="E70" s="33">
        <f>SUMIF(T_LIVRAISONS_Livraisons[Nom de clients],T_SOLDE_Solde[[#This Row],[Nom  Clients]],T_LIVRAISONS_Livraisons[Encaisst])</f>
        <v>0</v>
      </c>
      <c r="F70" s="27">
        <f>SUMIF(T_LIVRAISONS_Livraisons[Nom de clients],T_SOLDE_Solde[[#This Row],[Nom  Clients]],T_LIVRAISONS_Livraisons[Remise])</f>
        <v>0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</row>
    <row r="71" spans="1:23">
      <c r="A71" s="9"/>
      <c r="B71" s="26" t="str">
        <f>IFERROR(T_BDD_Clients[[#This Row],[Clients]],"")</f>
        <v>EL WALI YOUNESS ASILA</v>
      </c>
      <c r="C71" s="67">
        <f>IFERROR(T_SOLDE_Solde[[#This Row],[Total Bons ]]-(T_SOLDE_Solde[[#This Row],[Total Versement]]+T_SOLDE_Solde[[#This Row],[Remise]]),"")</f>
        <v>0</v>
      </c>
      <c r="D71" s="29">
        <f>SUMIF(T_LIVRAISONS_Livraisons[Nom de clients],T_SOLDE_Solde[[#This Row],[Nom  Clients]],T_LIVRAISONS_Livraisons[Montant])</f>
        <v>0</v>
      </c>
      <c r="E71" s="33">
        <f>SUMIF(T_LIVRAISONS_Livraisons[Nom de clients],T_SOLDE_Solde[[#This Row],[Nom  Clients]],T_LIVRAISONS_Livraisons[Encaisst])</f>
        <v>0</v>
      </c>
      <c r="F71" s="27">
        <f>SUMIF(T_LIVRAISONS_Livraisons[Nom de clients],T_SOLDE_Solde[[#This Row],[Nom  Clients]],T_LIVRAISONS_Livraisons[Remise])</f>
        <v>0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</row>
    <row r="72" spans="1:23">
      <c r="A72" s="9"/>
      <c r="B72" s="26" t="str">
        <f>IFERROR(T_BDD_Clients[[#This Row],[Clients]],"")</f>
        <v>EL YAZGHI LAHRIZI</v>
      </c>
      <c r="C72" s="67">
        <f>IFERROR(T_SOLDE_Solde[[#This Row],[Total Bons ]]-(T_SOLDE_Solde[[#This Row],[Total Versement]]+T_SOLDE_Solde[[#This Row],[Remise]]),"")</f>
        <v>0</v>
      </c>
      <c r="D72" s="29">
        <f>SUMIF(T_LIVRAISONS_Livraisons[Nom de clients],T_SOLDE_Solde[[#This Row],[Nom  Clients]],T_LIVRAISONS_Livraisons[Montant])</f>
        <v>0</v>
      </c>
      <c r="E72" s="33">
        <f>SUMIF(T_LIVRAISONS_Livraisons[Nom de clients],T_SOLDE_Solde[[#This Row],[Nom  Clients]],T_LIVRAISONS_Livraisons[Encaisst])</f>
        <v>0</v>
      </c>
      <c r="F72" s="27">
        <f>SUMIF(T_LIVRAISONS_Livraisons[Nom de clients],T_SOLDE_Solde[[#This Row],[Nom  Clients]],T_LIVRAISONS_Livraisons[Remise])</f>
        <v>0</v>
      </c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</row>
    <row r="73" spans="1:23">
      <c r="A73" s="9"/>
      <c r="B73" s="26" t="str">
        <f>IFERROR(T_BDD_Clients[[#This Row],[Clients]],"")</f>
        <v>FATIHA</v>
      </c>
      <c r="C73" s="67">
        <f>IFERROR(T_SOLDE_Solde[[#This Row],[Total Bons ]]-(T_SOLDE_Solde[[#This Row],[Total Versement]]+T_SOLDE_Solde[[#This Row],[Remise]]),"")</f>
        <v>0</v>
      </c>
      <c r="D73" s="29">
        <f>SUMIF(T_LIVRAISONS_Livraisons[Nom de clients],T_SOLDE_Solde[[#This Row],[Nom  Clients]],T_LIVRAISONS_Livraisons[Montant])</f>
        <v>0</v>
      </c>
      <c r="E73" s="33">
        <f>SUMIF(T_LIVRAISONS_Livraisons[Nom de clients],T_SOLDE_Solde[[#This Row],[Nom  Clients]],T_LIVRAISONS_Livraisons[Encaisst])</f>
        <v>0</v>
      </c>
      <c r="F73" s="27">
        <f>SUMIF(T_LIVRAISONS_Livraisons[Nom de clients],T_SOLDE_Solde[[#This Row],[Nom  Clients]],T_LIVRAISONS_Livraisons[Remise])</f>
        <v>0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23">
      <c r="A74" s="9"/>
      <c r="B74" s="26" t="str">
        <f>IFERROR(T_BDD_Clients[[#This Row],[Clients]],"")</f>
        <v>FOUAD LAZREK</v>
      </c>
      <c r="C74" s="67">
        <f>IFERROR(T_SOLDE_Solde[[#This Row],[Total Bons ]]-(T_SOLDE_Solde[[#This Row],[Total Versement]]+T_SOLDE_Solde[[#This Row],[Remise]]),"")</f>
        <v>0</v>
      </c>
      <c r="D74" s="29">
        <f>SUMIF(T_LIVRAISONS_Livraisons[Nom de clients],T_SOLDE_Solde[[#This Row],[Nom  Clients]],T_LIVRAISONS_Livraisons[Montant])</f>
        <v>0</v>
      </c>
      <c r="E74" s="33">
        <f>SUMIF(T_LIVRAISONS_Livraisons[Nom de clients],T_SOLDE_Solde[[#This Row],[Nom  Clients]],T_LIVRAISONS_Livraisons[Encaisst])</f>
        <v>0</v>
      </c>
      <c r="F74" s="27">
        <f>SUMIF(T_LIVRAISONS_Livraisons[Nom de clients],T_SOLDE_Solde[[#This Row],[Nom  Clients]],T_LIVRAISONS_Livraisons[Remise])</f>
        <v>0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9"/>
      <c r="B75" s="26" t="str">
        <f>IFERROR(T_BDD_Clients[[#This Row],[Clients]],"")</f>
        <v>GHANA AHMED</v>
      </c>
      <c r="C75" s="67">
        <f>IFERROR(T_SOLDE_Solde[[#This Row],[Total Bons ]]-(T_SOLDE_Solde[[#This Row],[Total Versement]]+T_SOLDE_Solde[[#This Row],[Remise]]),"")</f>
        <v>0</v>
      </c>
      <c r="D75" s="29">
        <f>SUMIF(T_LIVRAISONS_Livraisons[Nom de clients],T_SOLDE_Solde[[#This Row],[Nom  Clients]],T_LIVRAISONS_Livraisons[Montant])</f>
        <v>0</v>
      </c>
      <c r="E75" s="33">
        <f>SUMIF(T_LIVRAISONS_Livraisons[Nom de clients],T_SOLDE_Solde[[#This Row],[Nom  Clients]],T_LIVRAISONS_Livraisons[Encaisst])</f>
        <v>0</v>
      </c>
      <c r="F75" s="27">
        <f>SUMIF(T_LIVRAISONS_Livraisons[Nom de clients],T_SOLDE_Solde[[#This Row],[Nom  Clients]],T_LIVRAISONS_Livraisons[Remise])</f>
        <v>0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9"/>
      <c r="B76" s="26" t="str">
        <f>IFERROR(T_BDD_Clients[[#This Row],[Clients]],"")</f>
        <v>GHANA RACHID</v>
      </c>
      <c r="C76" s="67">
        <f>IFERROR(T_SOLDE_Solde[[#This Row],[Total Bons ]]-(T_SOLDE_Solde[[#This Row],[Total Versement]]+T_SOLDE_Solde[[#This Row],[Remise]]),"")</f>
        <v>0</v>
      </c>
      <c r="D76" s="29">
        <f>SUMIF(T_LIVRAISONS_Livraisons[Nom de clients],T_SOLDE_Solde[[#This Row],[Nom  Clients]],T_LIVRAISONS_Livraisons[Montant])</f>
        <v>5016</v>
      </c>
      <c r="E76" s="33">
        <f>SUMIF(T_LIVRAISONS_Livraisons[Nom de clients],T_SOLDE_Solde[[#This Row],[Nom  Clients]],T_LIVRAISONS_Livraisons[Encaisst])</f>
        <v>5000</v>
      </c>
      <c r="F76" s="27">
        <f>SUMIF(T_LIVRAISONS_Livraisons[Nom de clients],T_SOLDE_Solde[[#This Row],[Nom  Clients]],T_LIVRAISONS_Livraisons[Remise])</f>
        <v>16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9"/>
      <c r="B77" s="26" t="str">
        <f>IFERROR(T_BDD_Clients[[#This Row],[Clients]],"")</f>
        <v xml:space="preserve">GHAZALI OMAR </v>
      </c>
      <c r="C77" s="67">
        <f>IFERROR(T_SOLDE_Solde[[#This Row],[Total Bons ]]-(T_SOLDE_Solde[[#This Row],[Total Versement]]+T_SOLDE_Solde[[#This Row],[Remise]]),"")</f>
        <v>0</v>
      </c>
      <c r="D77" s="29">
        <f>SUMIF(T_LIVRAISONS_Livraisons[Nom de clients],T_SOLDE_Solde[[#This Row],[Nom  Clients]],T_LIVRAISONS_Livraisons[Montant])</f>
        <v>0</v>
      </c>
      <c r="E77" s="33">
        <f>SUMIF(T_LIVRAISONS_Livraisons[Nom de clients],T_SOLDE_Solde[[#This Row],[Nom  Clients]],T_LIVRAISONS_Livraisons[Encaisst])</f>
        <v>0</v>
      </c>
      <c r="F77" s="27">
        <f>SUMIF(T_LIVRAISONS_Livraisons[Nom de clients],T_SOLDE_Solde[[#This Row],[Nom  Clients]],T_LIVRAISONS_Livraisons[Remise])</f>
        <v>0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9"/>
      <c r="B78" s="26" t="str">
        <f>IFERROR(T_BDD_Clients[[#This Row],[Clients]],"")</f>
        <v>Gold Wing Club Maroc</v>
      </c>
      <c r="C78" s="67">
        <f>IFERROR(T_SOLDE_Solde[[#This Row],[Total Bons ]]-(T_SOLDE_Solde[[#This Row],[Total Versement]]+T_SOLDE_Solde[[#This Row],[Remise]]),"")</f>
        <v>0</v>
      </c>
      <c r="D78" s="29">
        <f>SUMIF(T_LIVRAISONS_Livraisons[Nom de clients],T_SOLDE_Solde[[#This Row],[Nom  Clients]],T_LIVRAISONS_Livraisons[Montant])</f>
        <v>0</v>
      </c>
      <c r="E78" s="33">
        <f>SUMIF(T_LIVRAISONS_Livraisons[Nom de clients],T_SOLDE_Solde[[#This Row],[Nom  Clients]],T_LIVRAISONS_Livraisons[Encaisst])</f>
        <v>0</v>
      </c>
      <c r="F78" s="27">
        <f>SUMIF(T_LIVRAISONS_Livraisons[Nom de clients],T_SOLDE_Solde[[#This Row],[Nom  Clients]],T_LIVRAISONS_Livraisons[Remise])</f>
        <v>0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9"/>
      <c r="B79" s="26" t="str">
        <f>IFERROR(T_BDD_Clients[[#This Row],[Clients]],"")</f>
        <v>HAJWI</v>
      </c>
      <c r="C79" s="67">
        <f>IFERROR(T_SOLDE_Solde[[#This Row],[Total Bons ]]-(T_SOLDE_Solde[[#This Row],[Total Versement]]+T_SOLDE_Solde[[#This Row],[Remise]]),"")</f>
        <v>0</v>
      </c>
      <c r="D79" s="29">
        <f>SUMIF(T_LIVRAISONS_Livraisons[Nom de clients],T_SOLDE_Solde[[#This Row],[Nom  Clients]],T_LIVRAISONS_Livraisons[Montant])</f>
        <v>0</v>
      </c>
      <c r="E79" s="33">
        <f>SUMIF(T_LIVRAISONS_Livraisons[Nom de clients],T_SOLDE_Solde[[#This Row],[Nom  Clients]],T_LIVRAISONS_Livraisons[Encaisst])</f>
        <v>0</v>
      </c>
      <c r="F79" s="27">
        <f>SUMIF(T_LIVRAISONS_Livraisons[Nom de clients],T_SOLDE_Solde[[#This Row],[Nom  Clients]],T_LIVRAISONS_Livraisons[Remise])</f>
        <v>0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9"/>
      <c r="B80" s="26" t="str">
        <f>IFERROR(T_BDD_Clients[[#This Row],[Clients]],"")</f>
        <v>HALAWA</v>
      </c>
      <c r="C80" s="67">
        <f>IFERROR(T_SOLDE_Solde[[#This Row],[Total Bons ]]-(T_SOLDE_Solde[[#This Row],[Total Versement]]+T_SOLDE_Solde[[#This Row],[Remise]]),"")</f>
        <v>0</v>
      </c>
      <c r="D80" s="29">
        <f>SUMIF(T_LIVRAISONS_Livraisons[Nom de clients],T_SOLDE_Solde[[#This Row],[Nom  Clients]],T_LIVRAISONS_Livraisons[Montant])</f>
        <v>0</v>
      </c>
      <c r="E80" s="33">
        <f>SUMIF(T_LIVRAISONS_Livraisons[Nom de clients],T_SOLDE_Solde[[#This Row],[Nom  Clients]],T_LIVRAISONS_Livraisons[Encaisst])</f>
        <v>0</v>
      </c>
      <c r="F80" s="27">
        <f>SUMIF(T_LIVRAISONS_Livraisons[Nom de clients],T_SOLDE_Solde[[#This Row],[Nom  Clients]],T_LIVRAISONS_Livraisons[Remise])</f>
        <v>0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9"/>
      <c r="B81" s="26" t="str">
        <f>IFERROR(T_BDD_Clients[[#This Row],[Clients]],"")</f>
        <v>HAMID ouald bouazza</v>
      </c>
      <c r="C81" s="67">
        <f>IFERROR(T_SOLDE_Solde[[#This Row],[Total Bons ]]-(T_SOLDE_Solde[[#This Row],[Total Versement]]+T_SOLDE_Solde[[#This Row],[Remise]]),"")</f>
        <v>0</v>
      </c>
      <c r="D81" s="29">
        <f>SUMIF(T_LIVRAISONS_Livraisons[Nom de clients],T_SOLDE_Solde[[#This Row],[Nom  Clients]],T_LIVRAISONS_Livraisons[Montant])</f>
        <v>0</v>
      </c>
      <c r="E81" s="33">
        <f>SUMIF(T_LIVRAISONS_Livraisons[Nom de clients],T_SOLDE_Solde[[#This Row],[Nom  Clients]],T_LIVRAISONS_Livraisons[Encaisst])</f>
        <v>0</v>
      </c>
      <c r="F81" s="27">
        <f>SUMIF(T_LIVRAISONS_Livraisons[Nom de clients],T_SOLDE_Solde[[#This Row],[Nom  Clients]],T_LIVRAISONS_Livraisons[Remise])</f>
        <v>0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</row>
    <row r="82" spans="1:23">
      <c r="A82" s="9"/>
      <c r="B82" s="26" t="str">
        <f>IFERROR(T_BDD_Clients[[#This Row],[Clients]],"")</f>
        <v>HANAFI</v>
      </c>
      <c r="C82" s="67">
        <f>IFERROR(T_SOLDE_Solde[[#This Row],[Total Bons ]]-(T_SOLDE_Solde[[#This Row],[Total Versement]]+T_SOLDE_Solde[[#This Row],[Remise]]),"")</f>
        <v>0</v>
      </c>
      <c r="D82" s="29">
        <f>SUMIF(T_LIVRAISONS_Livraisons[Nom de clients],T_SOLDE_Solde[[#This Row],[Nom  Clients]],T_LIVRAISONS_Livraisons[Montant])</f>
        <v>0</v>
      </c>
      <c r="E82" s="33">
        <f>SUMIF(T_LIVRAISONS_Livraisons[Nom de clients],T_SOLDE_Solde[[#This Row],[Nom  Clients]],T_LIVRAISONS_Livraisons[Encaisst])</f>
        <v>0</v>
      </c>
      <c r="F82" s="27">
        <f>SUMIF(T_LIVRAISONS_Livraisons[Nom de clients],T_SOLDE_Solde[[#This Row],[Nom  Clients]],T_LIVRAISONS_Livraisons[Remise])</f>
        <v>0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</row>
    <row r="83" spans="1:23">
      <c r="A83" s="9"/>
      <c r="B83" s="26" t="str">
        <f>IFERROR(T_BDD_Clients[[#This Row],[Clients]],"")</f>
        <v>HARRANE IMINTANOUTE</v>
      </c>
      <c r="C83" s="67">
        <f>IFERROR(T_SOLDE_Solde[[#This Row],[Total Bons ]]-(T_SOLDE_Solde[[#This Row],[Total Versement]]+T_SOLDE_Solde[[#This Row],[Remise]]),"")</f>
        <v>0</v>
      </c>
      <c r="D83" s="29">
        <f>SUMIF(T_LIVRAISONS_Livraisons[Nom de clients],T_SOLDE_Solde[[#This Row],[Nom  Clients]],T_LIVRAISONS_Livraisons[Montant])</f>
        <v>0</v>
      </c>
      <c r="E83" s="33">
        <f>SUMIF(T_LIVRAISONS_Livraisons[Nom de clients],T_SOLDE_Solde[[#This Row],[Nom  Clients]],T_LIVRAISONS_Livraisons[Encaisst])</f>
        <v>0</v>
      </c>
      <c r="F83" s="27">
        <f>SUMIF(T_LIVRAISONS_Livraisons[Nom de clients],T_SOLDE_Solde[[#This Row],[Nom  Clients]],T_LIVRAISONS_Livraisons[Remise])</f>
        <v>0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</row>
    <row r="84" spans="1:23">
      <c r="A84" s="9"/>
      <c r="B84" s="26" t="str">
        <f>IFERROR(T_BDD_Clients[[#This Row],[Clients]],"")</f>
        <v>HASSANE MARTIL</v>
      </c>
      <c r="C84" s="67">
        <f>IFERROR(T_SOLDE_Solde[[#This Row],[Total Bons ]]-(T_SOLDE_Solde[[#This Row],[Total Versement]]+T_SOLDE_Solde[[#This Row],[Remise]]),"")</f>
        <v>0</v>
      </c>
      <c r="D84" s="29">
        <f>SUMIF(T_LIVRAISONS_Livraisons[Nom de clients],T_SOLDE_Solde[[#This Row],[Nom  Clients]],T_LIVRAISONS_Livraisons[Montant])</f>
        <v>0</v>
      </c>
      <c r="E84" s="33">
        <f>SUMIF(T_LIVRAISONS_Livraisons[Nom de clients],T_SOLDE_Solde[[#This Row],[Nom  Clients]],T_LIVRAISONS_Livraisons[Encaisst])</f>
        <v>0</v>
      </c>
      <c r="F84" s="27">
        <f>SUMIF(T_LIVRAISONS_Livraisons[Nom de clients],T_SOLDE_Solde[[#This Row],[Nom  Clients]],T_LIVRAISONS_Livraisons[Remise])</f>
        <v>0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</row>
    <row r="85" spans="1:23">
      <c r="A85" s="9"/>
      <c r="B85" s="26" t="str">
        <f>IFERROR(T_BDD_Clients[[#This Row],[Clients]],"")</f>
        <v>HASSANE N°17</v>
      </c>
      <c r="C85" s="67">
        <f>IFERROR(T_SOLDE_Solde[[#This Row],[Total Bons ]]-(T_SOLDE_Solde[[#This Row],[Total Versement]]+T_SOLDE_Solde[[#This Row],[Remise]]),"")</f>
        <v>0</v>
      </c>
      <c r="D85" s="29">
        <f>SUMIF(T_LIVRAISONS_Livraisons[Nom de clients],T_SOLDE_Solde[[#This Row],[Nom  Clients]],T_LIVRAISONS_Livraisons[Montant])</f>
        <v>0</v>
      </c>
      <c r="E85" s="33">
        <f>SUMIF(T_LIVRAISONS_Livraisons[Nom de clients],T_SOLDE_Solde[[#This Row],[Nom  Clients]],T_LIVRAISONS_Livraisons[Encaisst])</f>
        <v>0</v>
      </c>
      <c r="F85" s="27">
        <f>SUMIF(T_LIVRAISONS_Livraisons[Nom de clients],T_SOLDE_Solde[[#This Row],[Nom  Clients]],T_LIVRAISONS_Livraisons[Remise])</f>
        <v>0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:23">
      <c r="A86" s="9"/>
      <c r="B86" s="26" t="str">
        <f>IFERROR(T_BDD_Clients[[#This Row],[Clients]],"")</f>
        <v>HASSANE NADOR</v>
      </c>
      <c r="C86" s="67">
        <f>IFERROR(T_SOLDE_Solde[[#This Row],[Total Bons ]]-(T_SOLDE_Solde[[#This Row],[Total Versement]]+T_SOLDE_Solde[[#This Row],[Remise]]),"")</f>
        <v>0</v>
      </c>
      <c r="D86" s="29">
        <f>SUMIF(T_LIVRAISONS_Livraisons[Nom de clients],T_SOLDE_Solde[[#This Row],[Nom  Clients]],T_LIVRAISONS_Livraisons[Montant])</f>
        <v>0</v>
      </c>
      <c r="E86" s="33">
        <f>SUMIF(T_LIVRAISONS_Livraisons[Nom de clients],T_SOLDE_Solde[[#This Row],[Nom  Clients]],T_LIVRAISONS_Livraisons[Encaisst])</f>
        <v>0</v>
      </c>
      <c r="F86" s="27">
        <f>SUMIF(T_LIVRAISONS_Livraisons[Nom de clients],T_SOLDE_Solde[[#This Row],[Nom  Clients]],T_LIVRAISONS_Livraisons[Remise])</f>
        <v>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</row>
    <row r="87" spans="1:23">
      <c r="A87" s="9"/>
      <c r="B87" s="26" t="str">
        <f>IFERROR(T_BDD_Clients[[#This Row],[Clients]],"")</f>
        <v>HASSANE RIFI</v>
      </c>
      <c r="C87" s="67">
        <f>IFERROR(T_SOLDE_Solde[[#This Row],[Total Bons ]]-(T_SOLDE_Solde[[#This Row],[Total Versement]]+T_SOLDE_Solde[[#This Row],[Remise]]),"")</f>
        <v>0</v>
      </c>
      <c r="D87" s="29">
        <f>SUMIF(T_LIVRAISONS_Livraisons[Nom de clients],T_SOLDE_Solde[[#This Row],[Nom  Clients]],T_LIVRAISONS_Livraisons[Montant])</f>
        <v>0</v>
      </c>
      <c r="E87" s="33">
        <f>SUMIF(T_LIVRAISONS_Livraisons[Nom de clients],T_SOLDE_Solde[[#This Row],[Nom  Clients]],T_LIVRAISONS_Livraisons[Encaisst])</f>
        <v>0</v>
      </c>
      <c r="F87" s="27">
        <f>SUMIF(T_LIVRAISONS_Livraisons[Nom de clients],T_SOLDE_Solde[[#This Row],[Nom  Clients]],T_LIVRAISONS_Livraisons[Remise])</f>
        <v>0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</row>
    <row r="88" spans="1:23">
      <c r="A88" s="9"/>
      <c r="B88" s="26" t="str">
        <f>IFERROR(T_BDD_Clients[[#This Row],[Clients]],"")</f>
        <v xml:space="preserve">HASSANE TANGER </v>
      </c>
      <c r="C88" s="67">
        <f>IFERROR(T_SOLDE_Solde[[#This Row],[Total Bons ]]-(T_SOLDE_Solde[[#This Row],[Total Versement]]+T_SOLDE_Solde[[#This Row],[Remise]]),"")</f>
        <v>0</v>
      </c>
      <c r="D88" s="29">
        <f>SUMIF(T_LIVRAISONS_Livraisons[Nom de clients],T_SOLDE_Solde[[#This Row],[Nom  Clients]],T_LIVRAISONS_Livraisons[Montant])</f>
        <v>0</v>
      </c>
      <c r="E88" s="33">
        <f>SUMIF(T_LIVRAISONS_Livraisons[Nom de clients],T_SOLDE_Solde[[#This Row],[Nom  Clients]],T_LIVRAISONS_Livraisons[Encaisst])</f>
        <v>0</v>
      </c>
      <c r="F88" s="27">
        <f>SUMIF(T_LIVRAISONS_Livraisons[Nom de clients],T_SOLDE_Solde[[#This Row],[Nom  Clients]],T_LIVRAISONS_Livraisons[Remise])</f>
        <v>0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26" t="str">
        <f>IFERROR(T_BDD_Clients[[#This Row],[Clients]],"")</f>
        <v>HASSANE/BOUBKER</v>
      </c>
      <c r="C89" s="67">
        <f>IFERROR(T_SOLDE_Solde[[#This Row],[Total Bons ]]-(T_SOLDE_Solde[[#This Row],[Total Versement]]+T_SOLDE_Solde[[#This Row],[Remise]]),"")</f>
        <v>0</v>
      </c>
      <c r="D89" s="29">
        <f>SUMIF(T_LIVRAISONS_Livraisons[Nom de clients],T_SOLDE_Solde[[#This Row],[Nom  Clients]],T_LIVRAISONS_Livraisons[Montant])</f>
        <v>0</v>
      </c>
      <c r="E89" s="33">
        <f>SUMIF(T_LIVRAISONS_Livraisons[Nom de clients],T_SOLDE_Solde[[#This Row],[Nom  Clients]],T_LIVRAISONS_Livraisons[Encaisst])</f>
        <v>0</v>
      </c>
      <c r="F89" s="27">
        <f>SUMIF(T_LIVRAISONS_Livraisons[Nom de clients],T_SOLDE_Solde[[#This Row],[Nom  Clients]],T_LIVRAISONS_Livraisons[Remise])</f>
        <v>0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A90" s="9"/>
      <c r="B90" s="26" t="str">
        <f>IFERROR(T_BDD_Clients[[#This Row],[Clients]],"")</f>
        <v>HEJJAJI Abdelwahed</v>
      </c>
      <c r="C90" s="67">
        <f>IFERROR(T_SOLDE_Solde[[#This Row],[Total Bons ]]-(T_SOLDE_Solde[[#This Row],[Total Versement]]+T_SOLDE_Solde[[#This Row],[Remise]]),"")</f>
        <v>0</v>
      </c>
      <c r="D90" s="29">
        <f>SUMIF(T_LIVRAISONS_Livraisons[Nom de clients],T_SOLDE_Solde[[#This Row],[Nom  Clients]],T_LIVRAISONS_Livraisons[Montant])</f>
        <v>0</v>
      </c>
      <c r="E90" s="33">
        <f>SUMIF(T_LIVRAISONS_Livraisons[Nom de clients],T_SOLDE_Solde[[#This Row],[Nom  Clients]],T_LIVRAISONS_Livraisons[Encaisst])</f>
        <v>0</v>
      </c>
      <c r="F90" s="27">
        <f>SUMIF(T_LIVRAISONS_Livraisons[Nom de clients],T_SOLDE_Solde[[#This Row],[Nom  Clients]],T_LIVRAISONS_Livraisons[Remise])</f>
        <v>0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</row>
    <row r="91" spans="1:23">
      <c r="A91" s="9"/>
      <c r="B91" s="26" t="str">
        <f>IFERROR(T_BDD_Clients[[#This Row],[Clients]],"")</f>
        <v>HICHAM BELLATI</v>
      </c>
      <c r="C91" s="67">
        <f>IFERROR(T_SOLDE_Solde[[#This Row],[Total Bons ]]-(T_SOLDE_Solde[[#This Row],[Total Versement]]+T_SOLDE_Solde[[#This Row],[Remise]]),"")</f>
        <v>0</v>
      </c>
      <c r="D91" s="34">
        <f>SUMIF(T_LIVRAISONS_Livraisons[Nom de clients],T_SOLDE_Solde[[#This Row],[Nom  Clients]],T_LIVRAISONS_Livraisons[Montant])</f>
        <v>19824</v>
      </c>
      <c r="E91" s="33">
        <f>SUMIF(T_LIVRAISONS_Livraisons[Nom de clients],T_SOLDE_Solde[[#This Row],[Nom  Clients]],T_LIVRAISONS_Livraisons[Encaisst])</f>
        <v>19806</v>
      </c>
      <c r="F91" s="27">
        <f>SUMIF(T_LIVRAISONS_Livraisons[Nom de clients],T_SOLDE_Solde[[#This Row],[Nom  Clients]],T_LIVRAISONS_Livraisons[Remise])</f>
        <v>18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</row>
    <row r="92" spans="1:23">
      <c r="A92" s="9"/>
      <c r="B92" s="26" t="str">
        <f>IFERROR(T_BDD_Clients[[#This Row],[Clients]],"")</f>
        <v>HICHAM IBOURK</v>
      </c>
      <c r="C92" s="67">
        <f>IFERROR(T_SOLDE_Solde[[#This Row],[Total Bons ]]-(T_SOLDE_Solde[[#This Row],[Total Versement]]+T_SOLDE_Solde[[#This Row],[Remise]]),"")</f>
        <v>0</v>
      </c>
      <c r="D92" s="29">
        <f>SUMIF(T_LIVRAISONS_Livraisons[Nom de clients],T_SOLDE_Solde[[#This Row],[Nom  Clients]],T_LIVRAISONS_Livraisons[Montant])</f>
        <v>0</v>
      </c>
      <c r="E92" s="33">
        <f>SUMIF(T_LIVRAISONS_Livraisons[Nom de clients],T_SOLDE_Solde[[#This Row],[Nom  Clients]],T_LIVRAISONS_Livraisons[Encaisst])</f>
        <v>0</v>
      </c>
      <c r="F92" s="27">
        <f>SUMIF(T_LIVRAISONS_Livraisons[Nom de clients],T_SOLDE_Solde[[#This Row],[Nom  Clients]],T_LIVRAISONS_Livraisons[Remise])</f>
        <v>0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</row>
    <row r="93" spans="1:23">
      <c r="A93" s="9"/>
      <c r="B93" s="26" t="str">
        <f>IFERROR(T_BDD_Clients[[#This Row],[Clients]],"")</f>
        <v>HICHAM SALE</v>
      </c>
      <c r="C93" s="67">
        <f>IFERROR(T_SOLDE_Solde[[#This Row],[Total Bons ]]-(T_SOLDE_Solde[[#This Row],[Total Versement]]+T_SOLDE_Solde[[#This Row],[Remise]]),"")</f>
        <v>0</v>
      </c>
      <c r="D93" s="29">
        <f>SUMIF(T_LIVRAISONS_Livraisons[Nom de clients],T_SOLDE_Solde[[#This Row],[Nom  Clients]],T_LIVRAISONS_Livraisons[Montant])</f>
        <v>0</v>
      </c>
      <c r="E93" s="33">
        <f>SUMIF(T_LIVRAISONS_Livraisons[Nom de clients],T_SOLDE_Solde[[#This Row],[Nom  Clients]],T_LIVRAISONS_Livraisons[Encaisst])</f>
        <v>0</v>
      </c>
      <c r="F93" s="27">
        <f>SUMIF(T_LIVRAISONS_Livraisons[Nom de clients],T_SOLDE_Solde[[#This Row],[Nom  Clients]],T_LIVRAISONS_Livraisons[Remise])</f>
        <v>0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</row>
    <row r="94" spans="1:23">
      <c r="A94" s="9"/>
      <c r="B94" s="26" t="str">
        <f>IFERROR(T_BDD_Clients[[#This Row],[Clients]],"")</f>
        <v>HIYANI TANGER</v>
      </c>
      <c r="C94" s="67">
        <f>IFERROR(T_SOLDE_Solde[[#This Row],[Total Bons ]]-(T_SOLDE_Solde[[#This Row],[Total Versement]]+T_SOLDE_Solde[[#This Row],[Remise]]),"")</f>
        <v>0</v>
      </c>
      <c r="D94" s="29">
        <f>SUMIF(T_LIVRAISONS_Livraisons[Nom de clients],T_SOLDE_Solde[[#This Row],[Nom  Clients]],T_LIVRAISONS_Livraisons[Montant])</f>
        <v>0</v>
      </c>
      <c r="E94" s="33">
        <f>SUMIF(T_LIVRAISONS_Livraisons[Nom de clients],T_SOLDE_Solde[[#This Row],[Nom  Clients]],T_LIVRAISONS_Livraisons[Encaisst])</f>
        <v>0</v>
      </c>
      <c r="F94" s="27">
        <f>SUMIF(T_LIVRAISONS_Livraisons[Nom de clients],T_SOLDE_Solde[[#This Row],[Nom  Clients]],T_LIVRAISONS_Livraisons[Remise])</f>
        <v>0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</row>
    <row r="95" spans="1:23">
      <c r="A95" s="9"/>
      <c r="B95" s="26" t="str">
        <f>IFERROR(T_BDD_Clients[[#This Row],[Clients]],"")</f>
        <v>HMED ASSFI</v>
      </c>
      <c r="C95" s="67">
        <f>IFERROR(T_SOLDE_Solde[[#This Row],[Total Bons ]]-(T_SOLDE_Solde[[#This Row],[Total Versement]]+T_SOLDE_Solde[[#This Row],[Remise]]),"")</f>
        <v>0</v>
      </c>
      <c r="D95" s="29">
        <f>SUMIF(T_LIVRAISONS_Livraisons[Nom de clients],T_SOLDE_Solde[[#This Row],[Nom  Clients]],T_LIVRAISONS_Livraisons[Montant])</f>
        <v>0</v>
      </c>
      <c r="E95" s="33">
        <f>SUMIF(T_LIVRAISONS_Livraisons[Nom de clients],T_SOLDE_Solde[[#This Row],[Nom  Clients]],T_LIVRAISONS_Livraisons[Encaisst])</f>
        <v>0</v>
      </c>
      <c r="F95" s="27">
        <f>SUMIF(T_LIVRAISONS_Livraisons[Nom de clients],T_SOLDE_Solde[[#This Row],[Nom  Clients]],T_LIVRAISONS_Livraisons[Remise])</f>
        <v>0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</row>
    <row r="96" spans="1:23">
      <c r="A96" s="9"/>
      <c r="B96" s="26" t="str">
        <f>IFERROR(T_BDD_Clients[[#This Row],[Clients]],"")</f>
        <v>HMED BEN JDIA</v>
      </c>
      <c r="C96" s="68">
        <f>IFERROR(T_SOLDE_Solde[[#This Row],[Total Bons ]]-(T_SOLDE_Solde[[#This Row],[Total Versement]]+T_SOLDE_Solde[[#This Row],[Remise]]),"")</f>
        <v>0</v>
      </c>
      <c r="D96" s="34">
        <f>SUMIF(T_LIVRAISONS_Livraisons[Nom de clients],T_SOLDE_Solde[[#This Row],[Nom  Clients]],T_LIVRAISONS_Livraisons[Montant])</f>
        <v>0</v>
      </c>
      <c r="E96" s="33">
        <f>SUMIF(T_LIVRAISONS_Livraisons[Nom de clients],T_SOLDE_Solde[[#This Row],[Nom  Clients]],T_LIVRAISONS_Livraisons[Encaisst])</f>
        <v>0</v>
      </c>
      <c r="F96" s="47">
        <f>SUMIF(T_LIVRAISONS_Livraisons[Nom de clients],T_SOLDE_Solde[[#This Row],[Nom  Clients]],T_LIVRAISONS_Livraisons[Remise])</f>
        <v>0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</row>
    <row r="97" spans="1:23">
      <c r="A97" s="9"/>
      <c r="B97" s="26" t="str">
        <f>IFERROR(T_BDD_Clients[[#This Row],[Clients]],"")</f>
        <v>HMED G ALLAL</v>
      </c>
      <c r="C97" s="68">
        <f>IFERROR(T_SOLDE_Solde[[#This Row],[Total Bons ]]-(T_SOLDE_Solde[[#This Row],[Total Versement]]+T_SOLDE_Solde[[#This Row],[Remise]]),"")</f>
        <v>0</v>
      </c>
      <c r="D97" s="34">
        <f>SUMIF(T_LIVRAISONS_Livraisons[Nom de clients],T_SOLDE_Solde[[#This Row],[Nom  Clients]],T_LIVRAISONS_Livraisons[Montant])</f>
        <v>0</v>
      </c>
      <c r="E97" s="33">
        <f>SUMIF(T_LIVRAISONS_Livraisons[Nom de clients],T_SOLDE_Solde[[#This Row],[Nom  Clients]],T_LIVRAISONS_Livraisons[Encaisst])</f>
        <v>0</v>
      </c>
      <c r="F97" s="47">
        <f>SUMIF(T_LIVRAISONS_Livraisons[Nom de clients],T_SOLDE_Solde[[#This Row],[Nom  Clients]],T_LIVRAISONS_Livraisons[Remise])</f>
        <v>0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</row>
    <row r="98" spans="1:23">
      <c r="A98" s="9"/>
      <c r="B98" s="26" t="str">
        <f>IFERROR(T_BDD_Clients[[#This Row],[Clients]],"")</f>
        <v>HMED MOUISSI</v>
      </c>
      <c r="C98" s="68">
        <f>IFERROR(T_SOLDE_Solde[[#This Row],[Total Bons ]]-(T_SOLDE_Solde[[#This Row],[Total Versement]]+T_SOLDE_Solde[[#This Row],[Remise]]),"")</f>
        <v>0</v>
      </c>
      <c r="D98" s="34">
        <f>SUMIF(T_LIVRAISONS_Livraisons[Nom de clients],T_SOLDE_Solde[[#This Row],[Nom  Clients]],T_LIVRAISONS_Livraisons[Montant])</f>
        <v>0</v>
      </c>
      <c r="E98" s="33">
        <f>SUMIF(T_LIVRAISONS_Livraisons[Nom de clients],T_SOLDE_Solde[[#This Row],[Nom  Clients]],T_LIVRAISONS_Livraisons[Encaisst])</f>
        <v>0</v>
      </c>
      <c r="F98" s="47">
        <f>SUMIF(T_LIVRAISONS_Livraisons[Nom de clients],T_SOLDE_Solde[[#This Row],[Nom  Clients]],T_LIVRAISONS_Livraisons[Remise])</f>
        <v>0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</row>
    <row r="99" spans="1:23">
      <c r="A99" s="9"/>
      <c r="B99" s="26" t="str">
        <f>IFERROR(T_BDD_Clients[[#This Row],[Clients]],"")</f>
        <v>HMED N° 95</v>
      </c>
      <c r="C99" s="68">
        <f>IFERROR(T_SOLDE_Solde[[#This Row],[Total Bons ]]-(T_SOLDE_Solde[[#This Row],[Total Versement]]+T_SOLDE_Solde[[#This Row],[Remise]]),"")</f>
        <v>0</v>
      </c>
      <c r="D99" s="34">
        <f>SUMIF(T_LIVRAISONS_Livraisons[Nom de clients],T_SOLDE_Solde[[#This Row],[Nom  Clients]],T_LIVRAISONS_Livraisons[Montant])</f>
        <v>0</v>
      </c>
      <c r="E99" s="33">
        <f>SUMIF(T_LIVRAISONS_Livraisons[Nom de clients],T_SOLDE_Solde[[#This Row],[Nom  Clients]],T_LIVRAISONS_Livraisons[Encaisst])</f>
        <v>0</v>
      </c>
      <c r="F99" s="47">
        <f>SUMIF(T_LIVRAISONS_Livraisons[Nom de clients],T_SOLDE_Solde[[#This Row],[Nom  Clients]],T_LIVRAISONS_Livraisons[Remise])</f>
        <v>0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</row>
    <row r="100" spans="1:23">
      <c r="A100" s="9"/>
      <c r="B100" s="26" t="str">
        <f>IFERROR(T_BDD_Clients[[#This Row],[Clients]],"")</f>
        <v>HOUARI</v>
      </c>
      <c r="C100" s="68">
        <f>IFERROR(T_SOLDE_Solde[[#This Row],[Total Bons ]]-(T_SOLDE_Solde[[#This Row],[Total Versement]]+T_SOLDE_Solde[[#This Row],[Remise]]),"")</f>
        <v>0</v>
      </c>
      <c r="D100" s="34">
        <f>SUMIF(T_LIVRAISONS_Livraisons[Nom de clients],T_SOLDE_Solde[[#This Row],[Nom  Clients]],T_LIVRAISONS_Livraisons[Montant])</f>
        <v>0</v>
      </c>
      <c r="E100" s="33">
        <f>SUMIF(T_LIVRAISONS_Livraisons[Nom de clients],T_SOLDE_Solde[[#This Row],[Nom  Clients]],T_LIVRAISONS_Livraisons[Encaisst])</f>
        <v>0</v>
      </c>
      <c r="F100" s="47">
        <f>SUMIF(T_LIVRAISONS_Livraisons[Nom de clients],T_SOLDE_Solde[[#This Row],[Nom  Clients]],T_LIVRAISONS_Livraisons[Remise])</f>
        <v>0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</row>
    <row r="101" spans="1:23">
      <c r="A101" s="9"/>
      <c r="B101" s="26" t="str">
        <f>IFERROR(T_BDD_Clients[[#This Row],[Clients]],"")</f>
        <v>HOUSSINE OURAMI</v>
      </c>
      <c r="C101" s="68">
        <f>IFERROR(T_SOLDE_Solde[[#This Row],[Total Bons ]]-(T_SOLDE_Solde[[#This Row],[Total Versement]]+T_SOLDE_Solde[[#This Row],[Remise]]),"")</f>
        <v>0</v>
      </c>
      <c r="D101" s="34">
        <f>SUMIF(T_LIVRAISONS_Livraisons[Nom de clients],T_SOLDE_Solde[[#This Row],[Nom  Clients]],T_LIVRAISONS_Livraisons[Montant])</f>
        <v>0</v>
      </c>
      <c r="E101" s="33">
        <f>SUMIF(T_LIVRAISONS_Livraisons[Nom de clients],T_SOLDE_Solde[[#This Row],[Nom  Clients]],T_LIVRAISONS_Livraisons[Encaisst])</f>
        <v>0</v>
      </c>
      <c r="F101" s="47">
        <f>SUMIF(T_LIVRAISONS_Livraisons[Nom de clients],T_SOLDE_Solde[[#This Row],[Nom  Clients]],T_LIVRAISONS_Livraisons[Remise])</f>
        <v>0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</row>
    <row r="102" spans="1:23">
      <c r="A102" s="9"/>
      <c r="B102" s="26" t="str">
        <f>IFERROR(T_BDD_Clients[[#This Row],[Clients]],"")</f>
        <v>IDRISSI LAHSSEN</v>
      </c>
      <c r="C102" s="68">
        <f>IFERROR(T_SOLDE_Solde[[#This Row],[Total Bons ]]-(T_SOLDE_Solde[[#This Row],[Total Versement]]+T_SOLDE_Solde[[#This Row],[Remise]]),"")</f>
        <v>0</v>
      </c>
      <c r="D102" s="34">
        <f>SUMIF(T_LIVRAISONS_Livraisons[Nom de clients],T_SOLDE_Solde[[#This Row],[Nom  Clients]],T_LIVRAISONS_Livraisons[Montant])</f>
        <v>0</v>
      </c>
      <c r="E102" s="33">
        <f>SUMIF(T_LIVRAISONS_Livraisons[Nom de clients],T_SOLDE_Solde[[#This Row],[Nom  Clients]],T_LIVRAISONS_Livraisons[Encaisst])</f>
        <v>0</v>
      </c>
      <c r="F102" s="47">
        <f>SUMIF(T_LIVRAISONS_Livraisons[Nom de clients],T_SOLDE_Solde[[#This Row],[Nom  Clients]],T_LIVRAISONS_Livraisons[Remise])</f>
        <v>0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</row>
    <row r="103" spans="1:23">
      <c r="A103" s="9"/>
      <c r="B103" s="26" t="str">
        <f>IFERROR(T_BDD_Clients[[#This Row],[Clients]],"")</f>
        <v>JAWAD RABAT</v>
      </c>
      <c r="C103" s="68">
        <f>IFERROR(T_SOLDE_Solde[[#This Row],[Total Bons ]]-(T_SOLDE_Solde[[#This Row],[Total Versement]]+T_SOLDE_Solde[[#This Row],[Remise]]),"")</f>
        <v>0</v>
      </c>
      <c r="D103" s="34">
        <f>SUMIF(T_LIVRAISONS_Livraisons[Nom de clients],T_SOLDE_Solde[[#This Row],[Nom  Clients]],T_LIVRAISONS_Livraisons[Montant])</f>
        <v>0</v>
      </c>
      <c r="E103" s="33">
        <f>SUMIF(T_LIVRAISONS_Livraisons[Nom de clients],T_SOLDE_Solde[[#This Row],[Nom  Clients]],T_LIVRAISONS_Livraisons[Encaisst])</f>
        <v>0</v>
      </c>
      <c r="F103" s="47">
        <f>SUMIF(T_LIVRAISONS_Livraisons[Nom de clients],T_SOLDE_Solde[[#This Row],[Nom  Clients]],T_LIVRAISONS_Livraisons[Remise])</f>
        <v>0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</row>
    <row r="104" spans="1:23">
      <c r="A104" s="9"/>
      <c r="B104" s="26" t="str">
        <f>IFERROR(T_BDD_Clients[[#This Row],[Clients]],"")</f>
        <v>KABBOUR NASSER</v>
      </c>
      <c r="C104" s="68">
        <f>IFERROR(T_SOLDE_Solde[[#This Row],[Total Bons ]]-(T_SOLDE_Solde[[#This Row],[Total Versement]]+T_SOLDE_Solde[[#This Row],[Remise]]),"")</f>
        <v>0</v>
      </c>
      <c r="D104" s="34">
        <f>SUMIF(T_LIVRAISONS_Livraisons[Nom de clients],T_SOLDE_Solde[[#This Row],[Nom  Clients]],T_LIVRAISONS_Livraisons[Montant])</f>
        <v>0</v>
      </c>
      <c r="E104" s="33">
        <f>SUMIF(T_LIVRAISONS_Livraisons[Nom de clients],T_SOLDE_Solde[[#This Row],[Nom  Clients]],T_LIVRAISONS_Livraisons[Encaisst])</f>
        <v>0</v>
      </c>
      <c r="F104" s="47">
        <f>SUMIF(T_LIVRAISONS_Livraisons[Nom de clients],T_SOLDE_Solde[[#This Row],[Nom  Clients]],T_LIVRAISONS_Livraisons[Remise])</f>
        <v>0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</row>
    <row r="105" spans="1:23">
      <c r="A105" s="9"/>
      <c r="B105" s="26" t="str">
        <f>IFERROR(T_BDD_Clients[[#This Row],[Clients]],"")</f>
        <v>KACEM TETOUANE</v>
      </c>
      <c r="C105" s="68">
        <f>IFERROR(T_SOLDE_Solde[[#This Row],[Total Bons ]]-(T_SOLDE_Solde[[#This Row],[Total Versement]]+T_SOLDE_Solde[[#This Row],[Remise]]),"")</f>
        <v>0</v>
      </c>
      <c r="D105" s="34">
        <f>SUMIF(T_LIVRAISONS_Livraisons[Nom de clients],T_SOLDE_Solde[[#This Row],[Nom  Clients]],T_LIVRAISONS_Livraisons[Montant])</f>
        <v>0</v>
      </c>
      <c r="E105" s="33">
        <f>SUMIF(T_LIVRAISONS_Livraisons[Nom de clients],T_SOLDE_Solde[[#This Row],[Nom  Clients]],T_LIVRAISONS_Livraisons[Encaisst])</f>
        <v>0</v>
      </c>
      <c r="F105" s="47">
        <f>SUMIF(T_LIVRAISONS_Livraisons[Nom de clients],T_SOLDE_Solde[[#This Row],[Nom  Clients]],T_LIVRAISONS_Livraisons[Remise])</f>
        <v>0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</row>
    <row r="106" spans="1:23">
      <c r="A106" s="9"/>
      <c r="B106" s="26" t="str">
        <f>IFERROR(T_BDD_Clients[[#This Row],[Clients]],"")</f>
        <v>KAHLID  Ben Mahdi</v>
      </c>
      <c r="C106" s="68">
        <f>IFERROR(T_SOLDE_Solde[[#This Row],[Total Bons ]]-(T_SOLDE_Solde[[#This Row],[Total Versement]]+T_SOLDE_Solde[[#This Row],[Remise]]),"")</f>
        <v>0</v>
      </c>
      <c r="D106" s="34">
        <f>SUMIF(T_LIVRAISONS_Livraisons[Nom de clients],T_SOLDE_Solde[[#This Row],[Nom  Clients]],T_LIVRAISONS_Livraisons[Montant])</f>
        <v>0</v>
      </c>
      <c r="E106" s="33">
        <f>SUMIF(T_LIVRAISONS_Livraisons[Nom de clients],T_SOLDE_Solde[[#This Row],[Nom  Clients]],T_LIVRAISONS_Livraisons[Encaisst])</f>
        <v>0</v>
      </c>
      <c r="F106" s="47">
        <f>SUMIF(T_LIVRAISONS_Livraisons[Nom de clients],T_SOLDE_Solde[[#This Row],[Nom  Clients]],T_LIVRAISONS_Livraisons[Remise])</f>
        <v>0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</row>
    <row r="107" spans="1:23">
      <c r="A107" s="9"/>
      <c r="B107" s="26" t="str">
        <f>IFERROR(T_BDD_Clients[[#This Row],[Clients]],"")</f>
        <v>KAMAL SOULAIMI</v>
      </c>
      <c r="C107" s="68">
        <f>IFERROR(T_SOLDE_Solde[[#This Row],[Total Bons ]]-(T_SOLDE_Solde[[#This Row],[Total Versement]]+T_SOLDE_Solde[[#This Row],[Remise]]),"")</f>
        <v>0</v>
      </c>
      <c r="D107" s="34">
        <f>SUMIF(T_LIVRAISONS_Livraisons[Nom de clients],T_SOLDE_Solde[[#This Row],[Nom  Clients]],T_LIVRAISONS_Livraisons[Montant])</f>
        <v>0</v>
      </c>
      <c r="E107" s="33">
        <f>SUMIF(T_LIVRAISONS_Livraisons[Nom de clients],T_SOLDE_Solde[[#This Row],[Nom  Clients]],T_LIVRAISONS_Livraisons[Encaisst])</f>
        <v>0</v>
      </c>
      <c r="F107" s="47">
        <f>SUMIF(T_LIVRAISONS_Livraisons[Nom de clients],T_SOLDE_Solde[[#This Row],[Nom  Clients]],T_LIVRAISONS_Livraisons[Remise])</f>
        <v>0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</row>
    <row r="108" spans="1:23">
      <c r="A108" s="9"/>
      <c r="B108" s="26" t="str">
        <f>IFERROR(T_BDD_Clients[[#This Row],[Clients]],"")</f>
        <v>KARIM TANGER</v>
      </c>
      <c r="C108" s="68">
        <f>IFERROR(T_SOLDE_Solde[[#This Row],[Total Bons ]]-(T_SOLDE_Solde[[#This Row],[Total Versement]]+T_SOLDE_Solde[[#This Row],[Remise]]),"")</f>
        <v>0</v>
      </c>
      <c r="D108" s="34">
        <f>SUMIF(T_LIVRAISONS_Livraisons[Nom de clients],T_SOLDE_Solde[[#This Row],[Nom  Clients]],T_LIVRAISONS_Livraisons[Montant])</f>
        <v>0</v>
      </c>
      <c r="E108" s="33">
        <f>SUMIF(T_LIVRAISONS_Livraisons[Nom de clients],T_SOLDE_Solde[[#This Row],[Nom  Clients]],T_LIVRAISONS_Livraisons[Encaisst])</f>
        <v>0</v>
      </c>
      <c r="F108" s="47">
        <f>SUMIF(T_LIVRAISONS_Livraisons[Nom de clients],T_SOLDE_Solde[[#This Row],[Nom  Clients]],T_LIVRAISONS_Livraisons[Remise])</f>
        <v>0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</row>
    <row r="109" spans="1:23">
      <c r="A109" s="9"/>
      <c r="B109" s="26" t="str">
        <f>IFERROR(T_BDD_Clients[[#This Row],[Clients]],"")</f>
        <v>KHALID BEN SIID</v>
      </c>
      <c r="C109" s="68">
        <f>IFERROR(T_SOLDE_Solde[[#This Row],[Total Bons ]]-(T_SOLDE_Solde[[#This Row],[Total Versement]]+T_SOLDE_Solde[[#This Row],[Remise]]),"")</f>
        <v>0</v>
      </c>
      <c r="D109" s="34">
        <f>SUMIF(T_LIVRAISONS_Livraisons[Nom de clients],T_SOLDE_Solde[[#This Row],[Nom  Clients]],T_LIVRAISONS_Livraisons[Montant])</f>
        <v>0</v>
      </c>
      <c r="E109" s="33">
        <f>SUMIF(T_LIVRAISONS_Livraisons[Nom de clients],T_SOLDE_Solde[[#This Row],[Nom  Clients]],T_LIVRAISONS_Livraisons[Encaisst])</f>
        <v>0</v>
      </c>
      <c r="F109" s="47">
        <f>SUMIF(T_LIVRAISONS_Livraisons[Nom de clients],T_SOLDE_Solde[[#This Row],[Nom  Clients]],T_LIVRAISONS_Livraisons[Remise])</f>
        <v>0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</row>
    <row r="110" spans="1:23">
      <c r="A110" s="9"/>
      <c r="B110" s="26" t="str">
        <f>IFERROR(T_BDD_Clients[[#This Row],[Clients]],"")</f>
        <v>KHALID Borj Yacout</v>
      </c>
      <c r="C110" s="68">
        <f>IFERROR(T_SOLDE_Solde[[#This Row],[Total Bons ]]-(T_SOLDE_Solde[[#This Row],[Total Versement]]+T_SOLDE_Solde[[#This Row],[Remise]]),"")</f>
        <v>0</v>
      </c>
      <c r="D110" s="34">
        <f>SUMIF(T_LIVRAISONS_Livraisons[Nom de clients],T_SOLDE_Solde[[#This Row],[Nom  Clients]],T_LIVRAISONS_Livraisons[Montant])</f>
        <v>10038</v>
      </c>
      <c r="E110" s="33">
        <f>SUMIF(T_LIVRAISONS_Livraisons[Nom de clients],T_SOLDE_Solde[[#This Row],[Nom  Clients]],T_LIVRAISONS_Livraisons[Encaisst])</f>
        <v>10030</v>
      </c>
      <c r="F110" s="47">
        <f>SUMIF(T_LIVRAISONS_Livraisons[Nom de clients],T_SOLDE_Solde[[#This Row],[Nom  Clients]],T_LIVRAISONS_Livraisons[Remise])</f>
        <v>8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</row>
    <row r="111" spans="1:23">
      <c r="A111" s="9"/>
      <c r="B111" s="26" t="str">
        <f>IFERROR(T_BDD_Clients[[#This Row],[Clients]],"")</f>
        <v>KHALID ERRACHIDIYA</v>
      </c>
      <c r="C111" s="68">
        <f>IFERROR(T_SOLDE_Solde[[#This Row],[Total Bons ]]-(T_SOLDE_Solde[[#This Row],[Total Versement]]+T_SOLDE_Solde[[#This Row],[Remise]]),"")</f>
        <v>0</v>
      </c>
      <c r="D111" s="34">
        <f>SUMIF(T_LIVRAISONS_Livraisons[Nom de clients],T_SOLDE_Solde[[#This Row],[Nom  Clients]],T_LIVRAISONS_Livraisons[Montant])</f>
        <v>0</v>
      </c>
      <c r="E111" s="33">
        <f>SUMIF(T_LIVRAISONS_Livraisons[Nom de clients],T_SOLDE_Solde[[#This Row],[Nom  Clients]],T_LIVRAISONS_Livraisons[Encaisst])</f>
        <v>0</v>
      </c>
      <c r="F111" s="47">
        <f>SUMIF(T_LIVRAISONS_Livraisons[Nom de clients],T_SOLDE_Solde[[#This Row],[Nom  Clients]],T_LIVRAISONS_Livraisons[Remise])</f>
        <v>0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</row>
    <row r="112" spans="1:23">
      <c r="A112" s="9"/>
      <c r="B112" s="26" t="str">
        <f>IFERROR(T_BDD_Clients[[#This Row],[Clients]],"")</f>
        <v>KHALID SALE</v>
      </c>
      <c r="C112" s="68">
        <f>IFERROR(T_SOLDE_Solde[[#This Row],[Total Bons ]]-(T_SOLDE_Solde[[#This Row],[Total Versement]]+T_SOLDE_Solde[[#This Row],[Remise]]),"")</f>
        <v>0</v>
      </c>
      <c r="D112" s="34">
        <f>SUMIF(T_LIVRAISONS_Livraisons[Nom de clients],T_SOLDE_Solde[[#This Row],[Nom  Clients]],T_LIVRAISONS_Livraisons[Montant])</f>
        <v>0</v>
      </c>
      <c r="E112" s="33">
        <f>SUMIF(T_LIVRAISONS_Livraisons[Nom de clients],T_SOLDE_Solde[[#This Row],[Nom  Clients]],T_LIVRAISONS_Livraisons[Encaisst])</f>
        <v>0</v>
      </c>
      <c r="F112" s="47">
        <f>SUMIF(T_LIVRAISONS_Livraisons[Nom de clients],T_SOLDE_Solde[[#This Row],[Nom  Clients]],T_LIVRAISONS_Livraisons[Remise])</f>
        <v>0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</row>
    <row r="113" spans="1:23">
      <c r="A113" s="9"/>
      <c r="B113" s="26" t="str">
        <f>IFERROR(T_BDD_Clients[[#This Row],[Clients]],"")</f>
        <v xml:space="preserve">LAALAMI RABAT </v>
      </c>
      <c r="C113" s="68">
        <f>IFERROR(T_SOLDE_Solde[[#This Row],[Total Bons ]]-(T_SOLDE_Solde[[#This Row],[Total Versement]]+T_SOLDE_Solde[[#This Row],[Remise]]),"")</f>
        <v>0</v>
      </c>
      <c r="D113" s="34">
        <f>SUMIF(T_LIVRAISONS_Livraisons[Nom de clients],T_SOLDE_Solde[[#This Row],[Nom  Clients]],T_LIVRAISONS_Livraisons[Montant])</f>
        <v>0</v>
      </c>
      <c r="E113" s="33">
        <f>SUMIF(T_LIVRAISONS_Livraisons[Nom de clients],T_SOLDE_Solde[[#This Row],[Nom  Clients]],T_LIVRAISONS_Livraisons[Encaisst])</f>
        <v>0</v>
      </c>
      <c r="F113" s="47">
        <f>SUMIF(T_LIVRAISONS_Livraisons[Nom de clients],T_SOLDE_Solde[[#This Row],[Nom  Clients]],T_LIVRAISONS_Livraisons[Remise])</f>
        <v>0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</row>
    <row r="114" spans="1:23">
      <c r="A114" s="9"/>
      <c r="B114" s="26" t="str">
        <f>IFERROR(T_BDD_Clients[[#This Row],[Clients]],"")</f>
        <v>LAAOUNI CASA</v>
      </c>
      <c r="C114" s="68">
        <f>IFERROR(T_SOLDE_Solde[[#This Row],[Total Bons ]]-(T_SOLDE_Solde[[#This Row],[Total Versement]]+T_SOLDE_Solde[[#This Row],[Remise]]),"")</f>
        <v>0</v>
      </c>
      <c r="D114" s="34">
        <f>SUMIF(T_LIVRAISONS_Livraisons[Nom de clients],T_SOLDE_Solde[[#This Row],[Nom  Clients]],T_LIVRAISONS_Livraisons[Montant])</f>
        <v>0</v>
      </c>
      <c r="E114" s="33">
        <f>SUMIF(T_LIVRAISONS_Livraisons[Nom de clients],T_SOLDE_Solde[[#This Row],[Nom  Clients]],T_LIVRAISONS_Livraisons[Encaisst])</f>
        <v>0</v>
      </c>
      <c r="F114" s="47">
        <f>SUMIF(T_LIVRAISONS_Livraisons[Nom de clients],T_SOLDE_Solde[[#This Row],[Nom  Clients]],T_LIVRAISONS_Livraisons[Remise])</f>
        <v>0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</row>
    <row r="115" spans="1:23">
      <c r="A115" s="9"/>
      <c r="B115" s="26" t="str">
        <f>IFERROR(T_BDD_Clients[[#This Row],[Clients]],"")</f>
        <v>LAARBI OUFKIR</v>
      </c>
      <c r="C115" s="68">
        <f>IFERROR(T_SOLDE_Solde[[#This Row],[Total Bons ]]-(T_SOLDE_Solde[[#This Row],[Total Versement]]+T_SOLDE_Solde[[#This Row],[Remise]]),"")</f>
        <v>0</v>
      </c>
      <c r="D115" s="34">
        <f>SUMIF(T_LIVRAISONS_Livraisons[Nom de clients],T_SOLDE_Solde[[#This Row],[Nom  Clients]],T_LIVRAISONS_Livraisons[Montant])</f>
        <v>0</v>
      </c>
      <c r="E115" s="33">
        <f>SUMIF(T_LIVRAISONS_Livraisons[Nom de clients],T_SOLDE_Solde[[#This Row],[Nom  Clients]],T_LIVRAISONS_Livraisons[Encaisst])</f>
        <v>0</v>
      </c>
      <c r="F115" s="47">
        <f>SUMIF(T_LIVRAISONS_Livraisons[Nom de clients],T_SOLDE_Solde[[#This Row],[Nom  Clients]],T_LIVRAISONS_Livraisons[Remise])</f>
        <v>0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</row>
    <row r="116" spans="1:23">
      <c r="A116" s="9"/>
      <c r="B116" s="26" t="str">
        <f>IFERROR(T_BDD_Clients[[#This Row],[Clients]],"")</f>
        <v>LAARBI SD BENNOUR</v>
      </c>
      <c r="C116" s="68">
        <f>IFERROR(T_SOLDE_Solde[[#This Row],[Total Bons ]]-(T_SOLDE_Solde[[#This Row],[Total Versement]]+T_SOLDE_Solde[[#This Row],[Remise]]),"")</f>
        <v>0</v>
      </c>
      <c r="D116" s="34">
        <f>SUMIF(T_LIVRAISONS_Livraisons[Nom de clients],T_SOLDE_Solde[[#This Row],[Nom  Clients]],T_LIVRAISONS_Livraisons[Montant])</f>
        <v>0</v>
      </c>
      <c r="E116" s="33">
        <f>SUMIF(T_LIVRAISONS_Livraisons[Nom de clients],T_SOLDE_Solde[[#This Row],[Nom  Clients]],T_LIVRAISONS_Livraisons[Encaisst])</f>
        <v>0</v>
      </c>
      <c r="F116" s="47">
        <f>SUMIF(T_LIVRAISONS_Livraisons[Nom de clients],T_SOLDE_Solde[[#This Row],[Nom  Clients]],T_LIVRAISONS_Livraisons[Remise])</f>
        <v>0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</row>
    <row r="117" spans="1:23">
      <c r="A117" s="9"/>
      <c r="B117" s="26" t="str">
        <f>IFERROR(T_BDD_Clients[[#This Row],[Clients]],"")</f>
        <v>LEILA BHIH</v>
      </c>
      <c r="C117" s="68">
        <f>IFERROR(T_SOLDE_Solde[[#This Row],[Total Bons ]]-(T_SOLDE_Solde[[#This Row],[Total Versement]]+T_SOLDE_Solde[[#This Row],[Remise]]),"")</f>
        <v>0</v>
      </c>
      <c r="D117" s="34">
        <f>SUMIF(T_LIVRAISONS_Livraisons[Nom de clients],T_SOLDE_Solde[[#This Row],[Nom  Clients]],T_LIVRAISONS_Livraisons[Montant])</f>
        <v>0</v>
      </c>
      <c r="E117" s="33">
        <f>SUMIF(T_LIVRAISONS_Livraisons[Nom de clients],T_SOLDE_Solde[[#This Row],[Nom  Clients]],T_LIVRAISONS_Livraisons[Encaisst])</f>
        <v>0</v>
      </c>
      <c r="F117" s="47">
        <f>SUMIF(T_LIVRAISONS_Livraisons[Nom de clients],T_SOLDE_Solde[[#This Row],[Nom  Clients]],T_LIVRAISONS_Livraisons[Remise])</f>
        <v>0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</row>
    <row r="118" spans="1:23">
      <c r="A118" s="9"/>
      <c r="B118" s="26" t="str">
        <f>IFERROR(T_BDD_Clients[[#This Row],[Clients]],"")</f>
        <v>LOIC</v>
      </c>
      <c r="C118" s="68">
        <f>IFERROR(T_SOLDE_Solde[[#This Row],[Total Bons ]]-(T_SOLDE_Solde[[#This Row],[Total Versement]]+T_SOLDE_Solde[[#This Row],[Remise]]),"")</f>
        <v>0</v>
      </c>
      <c r="D118" s="34">
        <f>SUMIF(T_LIVRAISONS_Livraisons[Nom de clients],T_SOLDE_Solde[[#This Row],[Nom  Clients]],T_LIVRAISONS_Livraisons[Montant])</f>
        <v>0</v>
      </c>
      <c r="E118" s="33">
        <f>SUMIF(T_LIVRAISONS_Livraisons[Nom de clients],T_SOLDE_Solde[[#This Row],[Nom  Clients]],T_LIVRAISONS_Livraisons[Encaisst])</f>
        <v>0</v>
      </c>
      <c r="F118" s="47">
        <f>SUMIF(T_LIVRAISONS_Livraisons[Nom de clients],T_SOLDE_Solde[[#This Row],[Nom  Clients]],T_LIVRAISONS_Livraisons[Remise])</f>
        <v>0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</row>
    <row r="119" spans="1:23">
      <c r="A119" s="9"/>
      <c r="B119" s="26" t="str">
        <f>IFERROR(T_BDD_Clients[[#This Row],[Clients]],"")</f>
        <v>MABROUKI OUJDA</v>
      </c>
      <c r="C119" s="68">
        <f>IFERROR(T_SOLDE_Solde[[#This Row],[Total Bons ]]-(T_SOLDE_Solde[[#This Row],[Total Versement]]+T_SOLDE_Solde[[#This Row],[Remise]]),"")</f>
        <v>0</v>
      </c>
      <c r="D119" s="34">
        <f>SUMIF(T_LIVRAISONS_Livraisons[Nom de clients],T_SOLDE_Solde[[#This Row],[Nom  Clients]],T_LIVRAISONS_Livraisons[Montant])</f>
        <v>0</v>
      </c>
      <c r="E119" s="33">
        <f>SUMIF(T_LIVRAISONS_Livraisons[Nom de clients],T_SOLDE_Solde[[#This Row],[Nom  Clients]],T_LIVRAISONS_Livraisons[Encaisst])</f>
        <v>0</v>
      </c>
      <c r="F119" s="47">
        <f>SUMIF(T_LIVRAISONS_Livraisons[Nom de clients],T_SOLDE_Solde[[#This Row],[Nom  Clients]],T_LIVRAISONS_Livraisons[Remise])</f>
        <v>0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</row>
    <row r="120" spans="1:23">
      <c r="A120" s="9"/>
      <c r="B120" s="26" t="str">
        <f>IFERROR(T_BDD_Clients[[#This Row],[Clients]],"")</f>
        <v>MAGASIN</v>
      </c>
      <c r="C120" s="68">
        <f>IFERROR(T_SOLDE_Solde[[#This Row],[Total Bons ]]-(T_SOLDE_Solde[[#This Row],[Total Versement]]+T_SOLDE_Solde[[#This Row],[Remise]]),"")</f>
        <v>0</v>
      </c>
      <c r="D120" s="34">
        <f>SUMIF(T_LIVRAISONS_Livraisons[Nom de clients],T_SOLDE_Solde[[#This Row],[Nom  Clients]],T_LIVRAISONS_Livraisons[Montant])</f>
        <v>0</v>
      </c>
      <c r="E120" s="33">
        <f>SUMIF(T_LIVRAISONS_Livraisons[Nom de clients],T_SOLDE_Solde[[#This Row],[Nom  Clients]],T_LIVRAISONS_Livraisons[Encaisst])</f>
        <v>0</v>
      </c>
      <c r="F120" s="47">
        <f>SUMIF(T_LIVRAISONS_Livraisons[Nom de clients],T_SOLDE_Solde[[#This Row],[Nom  Clients]],T_LIVRAISONS_Livraisons[Remise])</f>
        <v>0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</row>
    <row r="121" spans="1:23">
      <c r="A121" s="9"/>
      <c r="B121" s="26" t="str">
        <f>IFERROR(T_BDD_Clients[[#This Row],[Clients]],"")</f>
        <v>MAHFOUD JDIDA</v>
      </c>
      <c r="C121" s="68">
        <f>IFERROR(T_SOLDE_Solde[[#This Row],[Total Bons ]]-(T_SOLDE_Solde[[#This Row],[Total Versement]]+T_SOLDE_Solde[[#This Row],[Remise]]),"")</f>
        <v>0</v>
      </c>
      <c r="D121" s="34">
        <f>SUMIF(T_LIVRAISONS_Livraisons[Nom de clients],T_SOLDE_Solde[[#This Row],[Nom  Clients]],T_LIVRAISONS_Livraisons[Montant])</f>
        <v>0</v>
      </c>
      <c r="E121" s="33">
        <f>SUMIF(T_LIVRAISONS_Livraisons[Nom de clients],T_SOLDE_Solde[[#This Row],[Nom  Clients]],T_LIVRAISONS_Livraisons[Encaisst])</f>
        <v>0</v>
      </c>
      <c r="F121" s="47">
        <f>SUMIF(T_LIVRAISONS_Livraisons[Nom de clients],T_SOLDE_Solde[[#This Row],[Nom  Clients]],T_LIVRAISONS_Livraisons[Remise])</f>
        <v>0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</row>
    <row r="122" spans="1:23">
      <c r="A122" s="9"/>
      <c r="B122" s="26" t="str">
        <f>IFERROR(T_BDD_Clients[[#This Row],[Clients]],"")</f>
        <v>MAHFOUD KENITRA</v>
      </c>
      <c r="C122" s="68">
        <f>IFERROR(T_SOLDE_Solde[[#This Row],[Total Bons ]]-(T_SOLDE_Solde[[#This Row],[Total Versement]]+T_SOLDE_Solde[[#This Row],[Remise]]),"")</f>
        <v>0</v>
      </c>
      <c r="D122" s="34">
        <f>SUMIF(T_LIVRAISONS_Livraisons[Nom de clients],T_SOLDE_Solde[[#This Row],[Nom  Clients]],T_LIVRAISONS_Livraisons[Montant])</f>
        <v>0</v>
      </c>
      <c r="E122" s="33">
        <f>SUMIF(T_LIVRAISONS_Livraisons[Nom de clients],T_SOLDE_Solde[[#This Row],[Nom  Clients]],T_LIVRAISONS_Livraisons[Encaisst])</f>
        <v>0</v>
      </c>
      <c r="F122" s="47">
        <f>SUMIF(T_LIVRAISONS_Livraisons[Nom de clients],T_SOLDE_Solde[[#This Row],[Nom  Clients]],T_LIVRAISONS_Livraisons[Remise])</f>
        <v>0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</row>
    <row r="123" spans="1:23">
      <c r="A123" s="9"/>
      <c r="B123" s="26" t="str">
        <f>IFERROR(T_BDD_Clients[[#This Row],[Clients]],"")</f>
        <v>MAHJOUB CASA</v>
      </c>
      <c r="C123" s="68">
        <f>IFERROR(T_SOLDE_Solde[[#This Row],[Total Bons ]]-(T_SOLDE_Solde[[#This Row],[Total Versement]]+T_SOLDE_Solde[[#This Row],[Remise]]),"")</f>
        <v>0</v>
      </c>
      <c r="D123" s="34">
        <f>SUMIF(T_LIVRAISONS_Livraisons[Nom de clients],T_SOLDE_Solde[[#This Row],[Nom  Clients]],T_LIVRAISONS_Livraisons[Montant])</f>
        <v>0</v>
      </c>
      <c r="E123" s="33">
        <f>SUMIF(T_LIVRAISONS_Livraisons[Nom de clients],T_SOLDE_Solde[[#This Row],[Nom  Clients]],T_LIVRAISONS_Livraisons[Encaisst])</f>
        <v>0</v>
      </c>
      <c r="F123" s="47">
        <f>SUMIF(T_LIVRAISONS_Livraisons[Nom de clients],T_SOLDE_Solde[[#This Row],[Nom  Clients]],T_LIVRAISONS_Livraisons[Remise])</f>
        <v>0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</row>
    <row r="124" spans="1:23">
      <c r="A124" s="9"/>
      <c r="B124" s="26" t="str">
        <f>IFERROR(T_BDD_Clients[[#This Row],[Clients]],"")</f>
        <v>MAHRACH HMED</v>
      </c>
      <c r="C124" s="68">
        <f>IFERROR(T_SOLDE_Solde[[#This Row],[Total Bons ]]-(T_SOLDE_Solde[[#This Row],[Total Versement]]+T_SOLDE_Solde[[#This Row],[Remise]]),"")</f>
        <v>0</v>
      </c>
      <c r="D124" s="34">
        <f>SUMIF(T_LIVRAISONS_Livraisons[Nom de clients],T_SOLDE_Solde[[#This Row],[Nom  Clients]],T_LIVRAISONS_Livraisons[Montant])</f>
        <v>0</v>
      </c>
      <c r="E124" s="33">
        <f>SUMIF(T_LIVRAISONS_Livraisons[Nom de clients],T_SOLDE_Solde[[#This Row],[Nom  Clients]],T_LIVRAISONS_Livraisons[Encaisst])</f>
        <v>0</v>
      </c>
      <c r="F124" s="47">
        <f>SUMIF(T_LIVRAISONS_Livraisons[Nom de clients],T_SOLDE_Solde[[#This Row],[Nom  Clients]],T_LIVRAISONS_Livraisons[Remise])</f>
        <v>0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</row>
    <row r="125" spans="1:23">
      <c r="A125" s="9"/>
      <c r="B125" s="26" t="str">
        <f>IFERROR(T_BDD_Clients[[#This Row],[Clients]],"")</f>
        <v>MARRAKCHI</v>
      </c>
      <c r="C125" s="69">
        <f>IFERROR(T_SOLDE_Solde[[#This Row],[Total Bons ]]-(T_SOLDE_Solde[[#This Row],[Total Versement]]+T_SOLDE_Solde[[#This Row],[Remise]]),"")</f>
        <v>0</v>
      </c>
      <c r="D125" s="48">
        <f>SUMIF(T_LIVRAISONS_Livraisons[Nom de clients],T_SOLDE_Solde[[#This Row],[Nom  Clients]],T_LIVRAISONS_Livraisons[Montant])</f>
        <v>0</v>
      </c>
      <c r="E125" s="49">
        <f>SUMIF(T_LIVRAISONS_Livraisons[Nom de clients],T_SOLDE_Solde[[#This Row],[Nom  Clients]],T_LIVRAISONS_Livraisons[Encaisst])</f>
        <v>0</v>
      </c>
      <c r="F125" s="50">
        <f>SUMIF(T_LIVRAISONS_Livraisons[Nom de clients],T_SOLDE_Solde[[#This Row],[Nom  Clients]],T_LIVRAISONS_Livraisons[Remise])</f>
        <v>0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</row>
    <row r="126" spans="1:23">
      <c r="A126" s="9"/>
      <c r="B126" s="26" t="str">
        <f>IFERROR(T_BDD_Clients[[#This Row],[Clients]],"")</f>
        <v>MED LAZRAK FES</v>
      </c>
      <c r="C126" s="91">
        <f>IFERROR(T_SOLDE_Solde[[#This Row],[Total Bons ]]-(T_SOLDE_Solde[[#This Row],[Total Versement]]+T_SOLDE_Solde[[#This Row],[Remise]]),"")</f>
        <v>0</v>
      </c>
      <c r="D126" s="92">
        <f>SUMIF(T_LIVRAISONS_Livraisons[Nom de clients],T_SOLDE_Solde[[#This Row],[Nom  Clients]],T_LIVRAISONS_Livraisons[Montant])</f>
        <v>0</v>
      </c>
      <c r="E126" s="93">
        <f>SUMIF(T_LIVRAISONS_Livraisons[Nom de clients],T_SOLDE_Solde[[#This Row],[Nom  Clients]],T_LIVRAISONS_Livraisons[Encaisst])</f>
        <v>0</v>
      </c>
      <c r="F126" s="94">
        <f>SUMIF(T_LIVRAISONS_Livraisons[Nom de clients],T_SOLDE_Solde[[#This Row],[Nom  Clients]],T_LIVRAISONS_Livraisons[Remise])</f>
        <v>0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</row>
    <row r="127" spans="1:23">
      <c r="A127" s="9"/>
      <c r="B127" s="26" t="str">
        <f>IFERROR(T_BDD_Clients[[#This Row],[Clients]],"")</f>
        <v>MESBAHI ADNANE</v>
      </c>
      <c r="C127" s="91">
        <f>IFERROR(T_SOLDE_Solde[[#This Row],[Total Bons ]]-(T_SOLDE_Solde[[#This Row],[Total Versement]]+T_SOLDE_Solde[[#This Row],[Remise]]),"")</f>
        <v>0</v>
      </c>
      <c r="D127" s="92">
        <f>SUMIF(T_LIVRAISONS_Livraisons[Nom de clients],T_SOLDE_Solde[[#This Row],[Nom  Clients]],T_LIVRAISONS_Livraisons[Montant])</f>
        <v>0</v>
      </c>
      <c r="E127" s="93">
        <f>SUMIF(T_LIVRAISONS_Livraisons[Nom de clients],T_SOLDE_Solde[[#This Row],[Nom  Clients]],T_LIVRAISONS_Livraisons[Encaisst])</f>
        <v>0</v>
      </c>
      <c r="F127" s="94">
        <f>SUMIF(T_LIVRAISONS_Livraisons[Nom de clients],T_SOLDE_Solde[[#This Row],[Nom  Clients]],T_LIVRAISONS_Livraisons[Remise])</f>
        <v>0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</row>
    <row r="128" spans="1:23">
      <c r="A128" s="9"/>
      <c r="B128" s="26" t="str">
        <f>IFERROR(T_BDD_Clients[[#This Row],[Clients]],"")</f>
        <v>MESBAHI OMAR</v>
      </c>
      <c r="C128" s="91">
        <f>IFERROR(T_SOLDE_Solde[[#This Row],[Total Bons ]]-(T_SOLDE_Solde[[#This Row],[Total Versement]]+T_SOLDE_Solde[[#This Row],[Remise]]),"")</f>
        <v>0</v>
      </c>
      <c r="D128" s="92">
        <f>SUMIF(T_LIVRAISONS_Livraisons[Nom de clients],T_SOLDE_Solde[[#This Row],[Nom  Clients]],T_LIVRAISONS_Livraisons[Montant])</f>
        <v>0</v>
      </c>
      <c r="E128" s="93">
        <f>SUMIF(T_LIVRAISONS_Livraisons[Nom de clients],T_SOLDE_Solde[[#This Row],[Nom  Clients]],T_LIVRAISONS_Livraisons[Encaisst])</f>
        <v>0</v>
      </c>
      <c r="F128" s="94">
        <f>SUMIF(T_LIVRAISONS_Livraisons[Nom de clients],T_SOLDE_Solde[[#This Row],[Nom  Clients]],T_LIVRAISONS_Livraisons[Remise])</f>
        <v>0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</row>
    <row r="129" spans="1:23">
      <c r="A129" s="9"/>
      <c r="B129" s="26" t="str">
        <f>IFERROR(T_BDD_Clients[[#This Row],[Clients]],"")</f>
        <v>MHAYH</v>
      </c>
      <c r="C129" s="91">
        <f>IFERROR(T_SOLDE_Solde[[#This Row],[Total Bons ]]-(T_SOLDE_Solde[[#This Row],[Total Versement]]+T_SOLDE_Solde[[#This Row],[Remise]]),"")</f>
        <v>0</v>
      </c>
      <c r="D129" s="92">
        <f>SUMIF(T_LIVRAISONS_Livraisons[Nom de clients],T_SOLDE_Solde[[#This Row],[Nom  Clients]],T_LIVRAISONS_Livraisons[Montant])</f>
        <v>0</v>
      </c>
      <c r="E129" s="93">
        <f>SUMIF(T_LIVRAISONS_Livraisons[Nom de clients],T_SOLDE_Solde[[#This Row],[Nom  Clients]],T_LIVRAISONS_Livraisons[Encaisst])</f>
        <v>0</v>
      </c>
      <c r="F129" s="94">
        <f>SUMIF(T_LIVRAISONS_Livraisons[Nom de clients],T_SOLDE_Solde[[#This Row],[Nom  Clients]],T_LIVRAISONS_Livraisons[Remise])</f>
        <v>0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</row>
    <row r="130" spans="1:23">
      <c r="A130" s="9"/>
      <c r="B130" s="26" t="str">
        <f>IFERROR(T_BDD_Clients[[#This Row],[Clients]],"")</f>
        <v>MLY MAHDI MRKCH</v>
      </c>
      <c r="C130" s="91">
        <f>IFERROR(T_SOLDE_Solde[[#This Row],[Total Bons ]]-(T_SOLDE_Solde[[#This Row],[Total Versement]]+T_SOLDE_Solde[[#This Row],[Remise]]),"")</f>
        <v>0</v>
      </c>
      <c r="D130" s="92">
        <f>SUMIF(T_LIVRAISONS_Livraisons[Nom de clients],T_SOLDE_Solde[[#This Row],[Nom  Clients]],T_LIVRAISONS_Livraisons[Montant])</f>
        <v>0</v>
      </c>
      <c r="E130" s="93">
        <f>SUMIF(T_LIVRAISONS_Livraisons[Nom de clients],T_SOLDE_Solde[[#This Row],[Nom  Clients]],T_LIVRAISONS_Livraisons[Encaisst])</f>
        <v>0</v>
      </c>
      <c r="F130" s="94">
        <f>SUMIF(T_LIVRAISONS_Livraisons[Nom de clients],T_SOLDE_Solde[[#This Row],[Nom  Clients]],T_LIVRAISONS_Livraisons[Remise])</f>
        <v>0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</row>
    <row r="131" spans="1:23">
      <c r="A131" s="9"/>
      <c r="B131" s="26" t="str">
        <f>IFERROR(T_BDD_Clients[[#This Row],[Clients]],"")</f>
        <v>MOHAMED 86/2</v>
      </c>
      <c r="C131" s="91">
        <f>IFERROR(T_SOLDE_Solde[[#This Row],[Total Bons ]]-(T_SOLDE_Solde[[#This Row],[Total Versement]]+T_SOLDE_Solde[[#This Row],[Remise]]),"")</f>
        <v>0</v>
      </c>
      <c r="D131" s="92">
        <f>SUMIF(T_LIVRAISONS_Livraisons[Nom de clients],T_SOLDE_Solde[[#This Row],[Nom  Clients]],T_LIVRAISONS_Livraisons[Montant])</f>
        <v>0</v>
      </c>
      <c r="E131" s="93">
        <f>SUMIF(T_LIVRAISONS_Livraisons[Nom de clients],T_SOLDE_Solde[[#This Row],[Nom  Clients]],T_LIVRAISONS_Livraisons[Encaisst])</f>
        <v>0</v>
      </c>
      <c r="F131" s="94">
        <f>SUMIF(T_LIVRAISONS_Livraisons[Nom de clients],T_SOLDE_Solde[[#This Row],[Nom  Clients]],T_LIVRAISONS_Livraisons[Remise])</f>
        <v>0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</row>
    <row r="132" spans="1:23">
      <c r="A132" s="9"/>
      <c r="B132" s="26" t="str">
        <f>IFERROR(T_BDD_Clients[[#This Row],[Clients]],"")</f>
        <v>MOSTAPHA</v>
      </c>
      <c r="C132" s="91">
        <f>IFERROR(T_SOLDE_Solde[[#This Row],[Total Bons ]]-(T_SOLDE_Solde[[#This Row],[Total Versement]]+T_SOLDE_Solde[[#This Row],[Remise]]),"")</f>
        <v>0</v>
      </c>
      <c r="D132" s="92">
        <f>SUMIF(T_LIVRAISONS_Livraisons[Nom de clients],T_SOLDE_Solde[[#This Row],[Nom  Clients]],T_LIVRAISONS_Livraisons[Montant])</f>
        <v>0</v>
      </c>
      <c r="E132" s="93">
        <f>SUMIF(T_LIVRAISONS_Livraisons[Nom de clients],T_SOLDE_Solde[[#This Row],[Nom  Clients]],T_LIVRAISONS_Livraisons[Encaisst])</f>
        <v>0</v>
      </c>
      <c r="F132" s="94">
        <f>SUMIF(T_LIVRAISONS_Livraisons[Nom de clients],T_SOLDE_Solde[[#This Row],[Nom  Clients]],T_LIVRAISONS_Livraisons[Remise])</f>
        <v>0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</row>
    <row r="133" spans="1:23">
      <c r="A133" s="9"/>
      <c r="B133" s="26" t="str">
        <f>IFERROR(T_BDD_Clients[[#This Row],[Clients]],"")</f>
        <v xml:space="preserve">MOSTAPHA KALAA </v>
      </c>
      <c r="C133" s="91">
        <f>IFERROR(T_SOLDE_Solde[[#This Row],[Total Bons ]]-(T_SOLDE_Solde[[#This Row],[Total Versement]]+T_SOLDE_Solde[[#This Row],[Remise]]),"")</f>
        <v>0</v>
      </c>
      <c r="D133" s="92">
        <f>SUMIF(T_LIVRAISONS_Livraisons[Nom de clients],T_SOLDE_Solde[[#This Row],[Nom  Clients]],T_LIVRAISONS_Livraisons[Montant])</f>
        <v>0</v>
      </c>
      <c r="E133" s="93">
        <f>SUMIF(T_LIVRAISONS_Livraisons[Nom de clients],T_SOLDE_Solde[[#This Row],[Nom  Clients]],T_LIVRAISONS_Livraisons[Encaisst])</f>
        <v>0</v>
      </c>
      <c r="F133" s="94">
        <f>SUMIF(T_LIVRAISONS_Livraisons[Nom de clients],T_SOLDE_Solde[[#This Row],[Nom  Clients]],T_LIVRAISONS_Livraisons[Remise])</f>
        <v>0</v>
      </c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</row>
    <row r="134" spans="1:23">
      <c r="A134" s="9"/>
      <c r="B134" s="26" t="str">
        <f>IFERROR(T_BDD_Clients[[#This Row],[Clients]],"")</f>
        <v>MOSTAPHA MAAKOUL</v>
      </c>
      <c r="C134" s="91">
        <f>IFERROR(T_SOLDE_Solde[[#This Row],[Total Bons ]]-(T_SOLDE_Solde[[#This Row],[Total Versement]]+T_SOLDE_Solde[[#This Row],[Remise]]),"")</f>
        <v>0</v>
      </c>
      <c r="D134" s="92">
        <f>SUMIF(T_LIVRAISONS_Livraisons[Nom de clients],T_SOLDE_Solde[[#This Row],[Nom  Clients]],T_LIVRAISONS_Livraisons[Montant])</f>
        <v>0</v>
      </c>
      <c r="E134" s="93">
        <f>SUMIF(T_LIVRAISONS_Livraisons[Nom de clients],T_SOLDE_Solde[[#This Row],[Nom  Clients]],T_LIVRAISONS_Livraisons[Encaisst])</f>
        <v>0</v>
      </c>
      <c r="F134" s="94">
        <f>SUMIF(T_LIVRAISONS_Livraisons[Nom de clients],T_SOLDE_Solde[[#This Row],[Nom  Clients]],T_LIVRAISONS_Livraisons[Remise])</f>
        <v>0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</row>
    <row r="135" spans="1:23">
      <c r="A135" s="9"/>
      <c r="B135" s="26" t="str">
        <f>IFERROR(T_BDD_Clients[[#This Row],[Clients]],"")</f>
        <v>MOSTAPHA ZMAMRA</v>
      </c>
      <c r="C135" s="91">
        <f>IFERROR(T_SOLDE_Solde[[#This Row],[Total Bons ]]-(T_SOLDE_Solde[[#This Row],[Total Versement]]+T_SOLDE_Solde[[#This Row],[Remise]]),"")</f>
        <v>0</v>
      </c>
      <c r="D135" s="92">
        <f>SUMIF(T_LIVRAISONS_Livraisons[Nom de clients],T_SOLDE_Solde[[#This Row],[Nom  Clients]],T_LIVRAISONS_Livraisons[Montant])</f>
        <v>0</v>
      </c>
      <c r="E135" s="93">
        <f>SUMIF(T_LIVRAISONS_Livraisons[Nom de clients],T_SOLDE_Solde[[#This Row],[Nom  Clients]],T_LIVRAISONS_Livraisons[Encaisst])</f>
        <v>0</v>
      </c>
      <c r="F135" s="94">
        <f>SUMIF(T_LIVRAISONS_Livraisons[Nom de clients],T_SOLDE_Solde[[#This Row],[Nom  Clients]],T_LIVRAISONS_Livraisons[Remise])</f>
        <v>0</v>
      </c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</row>
    <row r="136" spans="1:23">
      <c r="A136" s="9"/>
      <c r="B136" s="26" t="str">
        <f>IFERROR(T_BDD_Clients[[#This Row],[Clients]],"")</f>
        <v>MOUNIR kiss/hassan</v>
      </c>
      <c r="C136" s="91">
        <f>IFERROR(T_SOLDE_Solde[[#This Row],[Total Bons ]]-(T_SOLDE_Solde[[#This Row],[Total Versement]]+T_SOLDE_Solde[[#This Row],[Remise]]),"")</f>
        <v>0</v>
      </c>
      <c r="D136" s="92">
        <f>SUMIF(T_LIVRAISONS_Livraisons[Nom de clients],T_SOLDE_Solde[[#This Row],[Nom  Clients]],T_LIVRAISONS_Livraisons[Montant])</f>
        <v>0</v>
      </c>
      <c r="E136" s="93">
        <f>SUMIF(T_LIVRAISONS_Livraisons[Nom de clients],T_SOLDE_Solde[[#This Row],[Nom  Clients]],T_LIVRAISONS_Livraisons[Encaisst])</f>
        <v>0</v>
      </c>
      <c r="F136" s="94">
        <f>SUMIF(T_LIVRAISONS_Livraisons[Nom de clients],T_SOLDE_Solde[[#This Row],[Nom  Clients]],T_LIVRAISONS_Livraisons[Remise])</f>
        <v>0</v>
      </c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</row>
    <row r="137" spans="1:23">
      <c r="A137" s="9"/>
      <c r="B137" s="26" t="str">
        <f>IFERROR(T_BDD_Clients[[#This Row],[Clients]],"")</f>
        <v>NAJIB ESSALAM</v>
      </c>
      <c r="C137" s="91">
        <f>IFERROR(T_SOLDE_Solde[[#This Row],[Total Bons ]]-(T_SOLDE_Solde[[#This Row],[Total Versement]]+T_SOLDE_Solde[[#This Row],[Remise]]),"")</f>
        <v>0</v>
      </c>
      <c r="D137" s="92">
        <f>SUMIF(T_LIVRAISONS_Livraisons[Nom de clients],T_SOLDE_Solde[[#This Row],[Nom  Clients]],T_LIVRAISONS_Livraisons[Montant])</f>
        <v>0</v>
      </c>
      <c r="E137" s="93">
        <f>SUMIF(T_LIVRAISONS_Livraisons[Nom de clients],T_SOLDE_Solde[[#This Row],[Nom  Clients]],T_LIVRAISONS_Livraisons[Encaisst])</f>
        <v>0</v>
      </c>
      <c r="F137" s="94">
        <f>SUMIF(T_LIVRAISONS_Livraisons[Nom de clients],T_SOLDE_Solde[[#This Row],[Nom  Clients]],T_LIVRAISONS_Livraisons[Remise])</f>
        <v>0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</row>
    <row r="138" spans="1:23">
      <c r="A138" s="9"/>
      <c r="B138" s="26" t="str">
        <f>IFERROR(T_BDD_Clients[[#This Row],[Clients]],"")</f>
        <v xml:space="preserve">NASSER ABDERRAHIM </v>
      </c>
      <c r="C138" s="91">
        <f>IFERROR(T_SOLDE_Solde[[#This Row],[Total Bons ]]-(T_SOLDE_Solde[[#This Row],[Total Versement]]+T_SOLDE_Solde[[#This Row],[Remise]]),"")</f>
        <v>0</v>
      </c>
      <c r="D138" s="92">
        <f>SUMIF(T_LIVRAISONS_Livraisons[Nom de clients],T_SOLDE_Solde[[#This Row],[Nom  Clients]],T_LIVRAISONS_Livraisons[Montant])</f>
        <v>0</v>
      </c>
      <c r="E138" s="93">
        <f>SUMIF(T_LIVRAISONS_Livraisons[Nom de clients],T_SOLDE_Solde[[#This Row],[Nom  Clients]],T_LIVRAISONS_Livraisons[Encaisst])</f>
        <v>0</v>
      </c>
      <c r="F138" s="94">
        <f>SUMIF(T_LIVRAISONS_Livraisons[Nom de clients],T_SOLDE_Solde[[#This Row],[Nom  Clients]],T_LIVRAISONS_Livraisons[Remise])</f>
        <v>0</v>
      </c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</row>
    <row r="139" spans="1:23">
      <c r="A139" s="9"/>
      <c r="B139" s="26" t="str">
        <f>IFERROR(T_BDD_Clients[[#This Row],[Clients]],"")</f>
        <v>NASSER KABBOUR</v>
      </c>
      <c r="C139" s="91">
        <f>IFERROR(T_SOLDE_Solde[[#This Row],[Total Bons ]]-(T_SOLDE_Solde[[#This Row],[Total Versement]]+T_SOLDE_Solde[[#This Row],[Remise]]),"")</f>
        <v>0</v>
      </c>
      <c r="D139" s="92">
        <f>SUMIF(T_LIVRAISONS_Livraisons[Nom de clients],T_SOLDE_Solde[[#This Row],[Nom  Clients]],T_LIVRAISONS_Livraisons[Montant])</f>
        <v>0</v>
      </c>
      <c r="E139" s="93">
        <f>SUMIF(T_LIVRAISONS_Livraisons[Nom de clients],T_SOLDE_Solde[[#This Row],[Nom  Clients]],T_LIVRAISONS_Livraisons[Encaisst])</f>
        <v>0</v>
      </c>
      <c r="F139" s="94">
        <f>SUMIF(T_LIVRAISONS_Livraisons[Nom de clients],T_SOLDE_Solde[[#This Row],[Nom  Clients]],T_LIVRAISONS_Livraisons[Remise])</f>
        <v>0</v>
      </c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</row>
    <row r="140" spans="1:23">
      <c r="A140" s="9"/>
      <c r="B140" s="26" t="str">
        <f>IFERROR(T_BDD_Clients[[#This Row],[Clients]],"")</f>
        <v>NOUREDDINE K HASSAN</v>
      </c>
      <c r="C140" s="91">
        <f>IFERROR(T_SOLDE_Solde[[#This Row],[Total Bons ]]-(T_SOLDE_Solde[[#This Row],[Total Versement]]+T_SOLDE_Solde[[#This Row],[Remise]]),"")</f>
        <v>0</v>
      </c>
      <c r="D140" s="92">
        <f>SUMIF(T_LIVRAISONS_Livraisons[Nom de clients],T_SOLDE_Solde[[#This Row],[Nom  Clients]],T_LIVRAISONS_Livraisons[Montant])</f>
        <v>0</v>
      </c>
      <c r="E140" s="93">
        <f>SUMIF(T_LIVRAISONS_Livraisons[Nom de clients],T_SOLDE_Solde[[#This Row],[Nom  Clients]],T_LIVRAISONS_Livraisons[Encaisst])</f>
        <v>0</v>
      </c>
      <c r="F140" s="94">
        <f>SUMIF(T_LIVRAISONS_Livraisons[Nom de clients],T_SOLDE_Solde[[#This Row],[Nom  Clients]],T_LIVRAISONS_Livraisons[Remise])</f>
        <v>0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</row>
    <row r="141" spans="1:23">
      <c r="A141" s="9"/>
      <c r="B141" s="26" t="str">
        <f>IFERROR(T_BDD_Clients[[#This Row],[Clients]],"")</f>
        <v>NOUREDDINE LGHARB</v>
      </c>
      <c r="C141" s="91">
        <f>IFERROR(T_SOLDE_Solde[[#This Row],[Total Bons ]]-(T_SOLDE_Solde[[#This Row],[Total Versement]]+T_SOLDE_Solde[[#This Row],[Remise]]),"")</f>
        <v>0</v>
      </c>
      <c r="D141" s="92">
        <f>SUMIF(T_LIVRAISONS_Livraisons[Nom de clients],T_SOLDE_Solde[[#This Row],[Nom  Clients]],T_LIVRAISONS_Livraisons[Montant])</f>
        <v>0</v>
      </c>
      <c r="E141" s="93">
        <f>SUMIF(T_LIVRAISONS_Livraisons[Nom de clients],T_SOLDE_Solde[[#This Row],[Nom  Clients]],T_LIVRAISONS_Livraisons[Encaisst])</f>
        <v>0</v>
      </c>
      <c r="F141" s="94">
        <f>SUMIF(T_LIVRAISONS_Livraisons[Nom de clients],T_SOLDE_Solde[[#This Row],[Nom  Clients]],T_LIVRAISONS_Livraisons[Remise])</f>
        <v>0</v>
      </c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</row>
    <row r="142" spans="1:23">
      <c r="A142" s="9"/>
      <c r="B142" s="26" t="str">
        <f>IFERROR(T_BDD_Clients[[#This Row],[Clients]],"")</f>
        <v>OMAR BERKANE</v>
      </c>
      <c r="C142" s="91">
        <f>IFERROR(T_SOLDE_Solde[[#This Row],[Total Bons ]]-(T_SOLDE_Solde[[#This Row],[Total Versement]]+T_SOLDE_Solde[[#This Row],[Remise]]),"")</f>
        <v>0</v>
      </c>
      <c r="D142" s="92">
        <f>SUMIF(T_LIVRAISONS_Livraisons[Nom de clients],T_SOLDE_Solde[[#This Row],[Nom  Clients]],T_LIVRAISONS_Livraisons[Montant])</f>
        <v>0</v>
      </c>
      <c r="E142" s="93">
        <f>SUMIF(T_LIVRAISONS_Livraisons[Nom de clients],T_SOLDE_Solde[[#This Row],[Nom  Clients]],T_LIVRAISONS_Livraisons[Encaisst])</f>
        <v>0</v>
      </c>
      <c r="F142" s="94">
        <f>SUMIF(T_LIVRAISONS_Livraisons[Nom de clients],T_SOLDE_Solde[[#This Row],[Nom  Clients]],T_LIVRAISONS_Livraisons[Remise])</f>
        <v>0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</row>
    <row r="143" spans="1:23">
      <c r="A143" s="9"/>
      <c r="B143" s="26" t="str">
        <f>IFERROR(T_BDD_Clients[[#This Row],[Clients]],"")</f>
        <v>OMAR MEKDAME</v>
      </c>
      <c r="C143" s="91">
        <f>IFERROR(T_SOLDE_Solde[[#This Row],[Total Bons ]]-(T_SOLDE_Solde[[#This Row],[Total Versement]]+T_SOLDE_Solde[[#This Row],[Remise]]),"")</f>
        <v>0</v>
      </c>
      <c r="D143" s="92">
        <f>SUMIF(T_LIVRAISONS_Livraisons[Nom de clients],T_SOLDE_Solde[[#This Row],[Nom  Clients]],T_LIVRAISONS_Livraisons[Montant])</f>
        <v>0</v>
      </c>
      <c r="E143" s="93">
        <f>SUMIF(T_LIVRAISONS_Livraisons[Nom de clients],T_SOLDE_Solde[[#This Row],[Nom  Clients]],T_LIVRAISONS_Livraisons[Encaisst])</f>
        <v>0</v>
      </c>
      <c r="F143" s="94">
        <f>SUMIF(T_LIVRAISONS_Livraisons[Nom de clients],T_SOLDE_Solde[[#This Row],[Nom  Clients]],T_LIVRAISONS_Livraisons[Remise])</f>
        <v>0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</row>
    <row r="144" spans="1:23">
      <c r="A144" s="9"/>
      <c r="B144" s="26" t="str">
        <f>IFERROR(T_BDD_Clients[[#This Row],[Clients]],"")</f>
        <v>OMAR OUARZAZAT</v>
      </c>
      <c r="C144" s="91">
        <f>IFERROR(T_SOLDE_Solde[[#This Row],[Total Bons ]]-(T_SOLDE_Solde[[#This Row],[Total Versement]]+T_SOLDE_Solde[[#This Row],[Remise]]),"")</f>
        <v>0</v>
      </c>
      <c r="D144" s="92">
        <f>SUMIF(T_LIVRAISONS_Livraisons[Nom de clients],T_SOLDE_Solde[[#This Row],[Nom  Clients]],T_LIVRAISONS_Livraisons[Montant])</f>
        <v>0</v>
      </c>
      <c r="E144" s="93">
        <f>SUMIF(T_LIVRAISONS_Livraisons[Nom de clients],T_SOLDE_Solde[[#This Row],[Nom  Clients]],T_LIVRAISONS_Livraisons[Encaisst])</f>
        <v>0</v>
      </c>
      <c r="F144" s="94">
        <f>SUMIF(T_LIVRAISONS_Livraisons[Nom de clients],T_SOLDE_Solde[[#This Row],[Nom  Clients]],T_LIVRAISONS_Livraisons[Remise])</f>
        <v>0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</row>
    <row r="145" spans="1:23">
      <c r="A145" s="9"/>
      <c r="B145" s="26" t="str">
        <f>IFERROR(T_BDD_Clients[[#This Row],[Clients]],"")</f>
        <v>OUBLAL OUJDA</v>
      </c>
      <c r="C145" s="91">
        <f>IFERROR(T_SOLDE_Solde[[#This Row],[Total Bons ]]-(T_SOLDE_Solde[[#This Row],[Total Versement]]+T_SOLDE_Solde[[#This Row],[Remise]]),"")</f>
        <v>0</v>
      </c>
      <c r="D145" s="92">
        <f>SUMIF(T_LIVRAISONS_Livraisons[Nom de clients],T_SOLDE_Solde[[#This Row],[Nom  Clients]],T_LIVRAISONS_Livraisons[Montant])</f>
        <v>2340</v>
      </c>
      <c r="E145" s="93">
        <f>SUMIF(T_LIVRAISONS_Livraisons[Nom de clients],T_SOLDE_Solde[[#This Row],[Nom  Clients]],T_LIVRAISONS_Livraisons[Encaisst])</f>
        <v>1900</v>
      </c>
      <c r="F145" s="94">
        <f>SUMIF(T_LIVRAISONS_Livraisons[Nom de clients],T_SOLDE_Solde[[#This Row],[Nom  Clients]],T_LIVRAISONS_Livraisons[Remise])</f>
        <v>440</v>
      </c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</row>
    <row r="146" spans="1:23">
      <c r="A146" s="9"/>
      <c r="B146" s="26" t="str">
        <f>IFERROR(T_BDD_Clients[[#This Row],[Clients]],"")</f>
        <v>OUISSA</v>
      </c>
      <c r="C146" s="91">
        <f>IFERROR(T_SOLDE_Solde[[#This Row],[Total Bons ]]-(T_SOLDE_Solde[[#This Row],[Total Versement]]+T_SOLDE_Solde[[#This Row],[Remise]]),"")</f>
        <v>0</v>
      </c>
      <c r="D146" s="92">
        <f>SUMIF(T_LIVRAISONS_Livraisons[Nom de clients],T_SOLDE_Solde[[#This Row],[Nom  Clients]],T_LIVRAISONS_Livraisons[Montant])</f>
        <v>0</v>
      </c>
      <c r="E146" s="93">
        <f>SUMIF(T_LIVRAISONS_Livraisons[Nom de clients],T_SOLDE_Solde[[#This Row],[Nom  Clients]],T_LIVRAISONS_Livraisons[Encaisst])</f>
        <v>0</v>
      </c>
      <c r="F146" s="94">
        <f>SUMIF(T_LIVRAISONS_Livraisons[Nom de clients],T_SOLDE_Solde[[#This Row],[Nom  Clients]],T_LIVRAISONS_Livraisons[Remise])</f>
        <v>0</v>
      </c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</row>
    <row r="147" spans="1:23">
      <c r="A147" s="9"/>
      <c r="B147" s="26" t="str">
        <f>IFERROR(T_BDD_Clients[[#This Row],[Clients]],"")</f>
        <v>OULD HADJ MILOUD</v>
      </c>
      <c r="C147" s="91">
        <f>IFERROR(T_SOLDE_Solde[[#This Row],[Total Bons ]]-(T_SOLDE_Solde[[#This Row],[Total Versement]]+T_SOLDE_Solde[[#This Row],[Remise]]),"")</f>
        <v>0</v>
      </c>
      <c r="D147" s="92">
        <f>SUMIF(T_LIVRAISONS_Livraisons[Nom de clients],T_SOLDE_Solde[[#This Row],[Nom  Clients]],T_LIVRAISONS_Livraisons[Montant])</f>
        <v>0</v>
      </c>
      <c r="E147" s="93">
        <f>SUMIF(T_LIVRAISONS_Livraisons[Nom de clients],T_SOLDE_Solde[[#This Row],[Nom  Clients]],T_LIVRAISONS_Livraisons[Encaisst])</f>
        <v>0</v>
      </c>
      <c r="F147" s="94">
        <f>SUMIF(T_LIVRAISONS_Livraisons[Nom de clients],T_SOLDE_Solde[[#This Row],[Nom  Clients]],T_LIVRAISONS_Livraisons[Remise])</f>
        <v>0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</row>
    <row r="148" spans="1:23">
      <c r="A148" s="9"/>
      <c r="B148" s="26" t="str">
        <f>IFERROR(T_BDD_Clients[[#This Row],[Clients]],"")</f>
        <v>OULD MILOUDA</v>
      </c>
      <c r="C148" s="91">
        <f>IFERROR(T_SOLDE_Solde[[#This Row],[Total Bons ]]-(T_SOLDE_Solde[[#This Row],[Total Versement]]+T_SOLDE_Solde[[#This Row],[Remise]]),"")</f>
        <v>0</v>
      </c>
      <c r="D148" s="92">
        <f>SUMIF(T_LIVRAISONS_Livraisons[Nom de clients],T_SOLDE_Solde[[#This Row],[Nom  Clients]],T_LIVRAISONS_Livraisons[Montant])</f>
        <v>0</v>
      </c>
      <c r="E148" s="93">
        <f>SUMIF(T_LIVRAISONS_Livraisons[Nom de clients],T_SOLDE_Solde[[#This Row],[Nom  Clients]],T_LIVRAISONS_Livraisons[Encaisst])</f>
        <v>0</v>
      </c>
      <c r="F148" s="94">
        <f>SUMIF(T_LIVRAISONS_Livraisons[Nom de clients],T_SOLDE_Solde[[#This Row],[Nom  Clients]],T_LIVRAISONS_Livraisons[Remise])</f>
        <v>0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</row>
    <row r="149" spans="1:23">
      <c r="A149" s="9"/>
      <c r="B149" s="26" t="str">
        <f>IFERROR(T_BDD_Clients[[#This Row],[Clients]],"")</f>
        <v>OUTHMANE KSSAR</v>
      </c>
      <c r="C149" s="91">
        <f>IFERROR(T_SOLDE_Solde[[#This Row],[Total Bons ]]-(T_SOLDE_Solde[[#This Row],[Total Versement]]+T_SOLDE_Solde[[#This Row],[Remise]]),"")</f>
        <v>0</v>
      </c>
      <c r="D149" s="92">
        <f>SUMIF(T_LIVRAISONS_Livraisons[Nom de clients],T_SOLDE_Solde[[#This Row],[Nom  Clients]],T_LIVRAISONS_Livraisons[Montant])</f>
        <v>0</v>
      </c>
      <c r="E149" s="93">
        <f>SUMIF(T_LIVRAISONS_Livraisons[Nom de clients],T_SOLDE_Solde[[#This Row],[Nom  Clients]],T_LIVRAISONS_Livraisons[Encaisst])</f>
        <v>0</v>
      </c>
      <c r="F149" s="94">
        <f>SUMIF(T_LIVRAISONS_Livraisons[Nom de clients],T_SOLDE_Solde[[#This Row],[Nom  Clients]],T_LIVRAISONS_Livraisons[Remise])</f>
        <v>0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</row>
    <row r="150" spans="1:23">
      <c r="A150" s="9"/>
      <c r="B150" s="26" t="str">
        <f>IFERROR(T_BDD_Clients[[#This Row],[Clients]],"")</f>
        <v>R.S IMPORT/ EXPORT</v>
      </c>
      <c r="C150" s="91">
        <f>IFERROR(T_SOLDE_Solde[[#This Row],[Total Bons ]]-(T_SOLDE_Solde[[#This Row],[Total Versement]]+T_SOLDE_Solde[[#This Row],[Remise]]),"")</f>
        <v>0</v>
      </c>
      <c r="D150" s="92">
        <f>SUMIF(T_LIVRAISONS_Livraisons[Nom de clients],T_SOLDE_Solde[[#This Row],[Nom  Clients]],T_LIVRAISONS_Livraisons[Montant])</f>
        <v>0</v>
      </c>
      <c r="E150" s="93">
        <f>SUMIF(T_LIVRAISONS_Livraisons[Nom de clients],T_SOLDE_Solde[[#This Row],[Nom  Clients]],T_LIVRAISONS_Livraisons[Encaisst])</f>
        <v>0</v>
      </c>
      <c r="F150" s="94">
        <f>SUMIF(T_LIVRAISONS_Livraisons[Nom de clients],T_SOLDE_Solde[[#This Row],[Nom  Clients]],T_LIVRAISONS_Livraisons[Remise])</f>
        <v>0</v>
      </c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</row>
    <row r="151" spans="1:23">
      <c r="A151" s="9"/>
      <c r="B151" s="26" t="str">
        <f>IFERROR(T_BDD_Clients[[#This Row],[Clients]],"")</f>
        <v>RACHID CASA</v>
      </c>
      <c r="C151" s="91">
        <f>IFERROR(T_SOLDE_Solde[[#This Row],[Total Bons ]]-(T_SOLDE_Solde[[#This Row],[Total Versement]]+T_SOLDE_Solde[[#This Row],[Remise]]),"")</f>
        <v>0</v>
      </c>
      <c r="D151" s="92">
        <f>SUMIF(T_LIVRAISONS_Livraisons[Nom de clients],T_SOLDE_Solde[[#This Row],[Nom  Clients]],T_LIVRAISONS_Livraisons[Montant])</f>
        <v>0</v>
      </c>
      <c r="E151" s="93">
        <f>SUMIF(T_LIVRAISONS_Livraisons[Nom de clients],T_SOLDE_Solde[[#This Row],[Nom  Clients]],T_LIVRAISONS_Livraisons[Encaisst])</f>
        <v>0</v>
      </c>
      <c r="F151" s="94">
        <f>SUMIF(T_LIVRAISONS_Livraisons[Nom de clients],T_SOLDE_Solde[[#This Row],[Nom  Clients]],T_LIVRAISONS_Livraisons[Remise])</f>
        <v>0</v>
      </c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</row>
    <row r="152" spans="1:23">
      <c r="A152" s="9"/>
      <c r="B152" s="26" t="str">
        <f>IFERROR(T_BDD_Clients[[#This Row],[Clients]],"")</f>
        <v>RACHID ESSALAME</v>
      </c>
      <c r="C152" s="91">
        <f>IFERROR(T_SOLDE_Solde[[#This Row],[Total Bons ]]-(T_SOLDE_Solde[[#This Row],[Total Versement]]+T_SOLDE_Solde[[#This Row],[Remise]]),"")</f>
        <v>0</v>
      </c>
      <c r="D152" s="92">
        <f>SUMIF(T_LIVRAISONS_Livraisons[Nom de clients],T_SOLDE_Solde[[#This Row],[Nom  Clients]],T_LIVRAISONS_Livraisons[Montant])</f>
        <v>5784</v>
      </c>
      <c r="E152" s="93">
        <f>SUMIF(T_LIVRAISONS_Livraisons[Nom de clients],T_SOLDE_Solde[[#This Row],[Nom  Clients]],T_LIVRAISONS_Livraisons[Encaisst])</f>
        <v>5750</v>
      </c>
      <c r="F152" s="94">
        <f>SUMIF(T_LIVRAISONS_Livraisons[Nom de clients],T_SOLDE_Solde[[#This Row],[Nom  Clients]],T_LIVRAISONS_Livraisons[Remise])</f>
        <v>34</v>
      </c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</row>
    <row r="153" spans="1:23">
      <c r="A153" s="9"/>
      <c r="B153" s="26" t="str">
        <f>IFERROR(T_BDD_Clients[[#This Row],[Clients]],"")</f>
        <v>RACHID LAZRAK</v>
      </c>
      <c r="C153" s="91">
        <f>IFERROR(T_SOLDE_Solde[[#This Row],[Total Bons ]]-(T_SOLDE_Solde[[#This Row],[Total Versement]]+T_SOLDE_Solde[[#This Row],[Remise]]),"")</f>
        <v>0</v>
      </c>
      <c r="D153" s="92">
        <f>SUMIF(T_LIVRAISONS_Livraisons[Nom de clients],T_SOLDE_Solde[[#This Row],[Nom  Clients]],T_LIVRAISONS_Livraisons[Montant])</f>
        <v>0</v>
      </c>
      <c r="E153" s="93">
        <f>SUMIF(T_LIVRAISONS_Livraisons[Nom de clients],T_SOLDE_Solde[[#This Row],[Nom  Clients]],T_LIVRAISONS_Livraisons[Encaisst])</f>
        <v>0</v>
      </c>
      <c r="F153" s="94">
        <f>SUMIF(T_LIVRAISONS_Livraisons[Nom de clients],T_SOLDE_Solde[[#This Row],[Nom  Clients]],T_LIVRAISONS_Livraisons[Remise])</f>
        <v>0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</row>
    <row r="154" spans="1:23">
      <c r="A154" s="9"/>
      <c r="B154" s="26" t="str">
        <f>IFERROR(T_BDD_Clients[[#This Row],[Clients]],"")</f>
        <v>RACHID TANGER</v>
      </c>
      <c r="C154" s="91">
        <f>IFERROR(T_SOLDE_Solde[[#This Row],[Total Bons ]]-(T_SOLDE_Solde[[#This Row],[Total Versement]]+T_SOLDE_Solde[[#This Row],[Remise]]),"")</f>
        <v>0</v>
      </c>
      <c r="D154" s="92">
        <f>SUMIF(T_LIVRAISONS_Livraisons[Nom de clients],T_SOLDE_Solde[[#This Row],[Nom  Clients]],T_LIVRAISONS_Livraisons[Montant])</f>
        <v>0</v>
      </c>
      <c r="E154" s="93">
        <f>SUMIF(T_LIVRAISONS_Livraisons[Nom de clients],T_SOLDE_Solde[[#This Row],[Nom  Clients]],T_LIVRAISONS_Livraisons[Encaisst])</f>
        <v>0</v>
      </c>
      <c r="F154" s="94">
        <f>SUMIF(T_LIVRAISONS_Livraisons[Nom de clients],T_SOLDE_Solde[[#This Row],[Nom  Clients]],T_LIVRAISONS_Livraisons[Remise])</f>
        <v>0</v>
      </c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</row>
    <row r="155" spans="1:23">
      <c r="A155" s="9"/>
      <c r="B155" s="26" t="str">
        <f>IFERROR(T_BDD_Clients[[#This Row],[Clients]],"")</f>
        <v>RACHID TETOUAN</v>
      </c>
      <c r="C155" s="91">
        <f>IFERROR(T_SOLDE_Solde[[#This Row],[Total Bons ]]-(T_SOLDE_Solde[[#This Row],[Total Versement]]+T_SOLDE_Solde[[#This Row],[Remise]]),"")</f>
        <v>0</v>
      </c>
      <c r="D155" s="92">
        <f>SUMIF(T_LIVRAISONS_Livraisons[Nom de clients],T_SOLDE_Solde[[#This Row],[Nom  Clients]],T_LIVRAISONS_Livraisons[Montant])</f>
        <v>0</v>
      </c>
      <c r="E155" s="93">
        <f>SUMIF(T_LIVRAISONS_Livraisons[Nom de clients],T_SOLDE_Solde[[#This Row],[Nom  Clients]],T_LIVRAISONS_Livraisons[Encaisst])</f>
        <v>0</v>
      </c>
      <c r="F155" s="94">
        <f>SUMIF(T_LIVRAISONS_Livraisons[Nom de clients],T_SOLDE_Solde[[#This Row],[Nom  Clients]],T_LIVRAISONS_Livraisons[Remise])</f>
        <v>0</v>
      </c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</row>
    <row r="156" spans="1:23">
      <c r="A156" s="9"/>
      <c r="B156" s="26" t="str">
        <f>IFERROR(T_BDD_Clients[[#This Row],[Clients]],"")</f>
        <v>RAHHAOUI OUJDA</v>
      </c>
      <c r="C156" s="91">
        <f>IFERROR(T_SOLDE_Solde[[#This Row],[Total Bons ]]-(T_SOLDE_Solde[[#This Row],[Total Versement]]+T_SOLDE_Solde[[#This Row],[Remise]]),"")</f>
        <v>0</v>
      </c>
      <c r="D156" s="92">
        <f>SUMIF(T_LIVRAISONS_Livraisons[Nom de clients],T_SOLDE_Solde[[#This Row],[Nom  Clients]],T_LIVRAISONS_Livraisons[Montant])</f>
        <v>0</v>
      </c>
      <c r="E156" s="93">
        <f>SUMIF(T_LIVRAISONS_Livraisons[Nom de clients],T_SOLDE_Solde[[#This Row],[Nom  Clients]],T_LIVRAISONS_Livraisons[Encaisst])</f>
        <v>0</v>
      </c>
      <c r="F156" s="94">
        <f>SUMIF(T_LIVRAISONS_Livraisons[Nom de clients],T_SOLDE_Solde[[#This Row],[Nom  Clients]],T_LIVRAISONS_Livraisons[Remise])</f>
        <v>0</v>
      </c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</row>
    <row r="157" spans="1:23">
      <c r="A157" s="9"/>
      <c r="B157" s="26" t="str">
        <f>IFERROR(T_BDD_Clients[[#This Row],[Clients]],"")</f>
        <v>RBATI</v>
      </c>
      <c r="C157" s="91">
        <f>IFERROR(T_SOLDE_Solde[[#This Row],[Total Bons ]]-(T_SOLDE_Solde[[#This Row],[Total Versement]]+T_SOLDE_Solde[[#This Row],[Remise]]),"")</f>
        <v>0</v>
      </c>
      <c r="D157" s="92">
        <f>SUMIF(T_LIVRAISONS_Livraisons[Nom de clients],T_SOLDE_Solde[[#This Row],[Nom  Clients]],T_LIVRAISONS_Livraisons[Montant])</f>
        <v>0</v>
      </c>
      <c r="E157" s="93">
        <f>SUMIF(T_LIVRAISONS_Livraisons[Nom de clients],T_SOLDE_Solde[[#This Row],[Nom  Clients]],T_LIVRAISONS_Livraisons[Encaisst])</f>
        <v>0</v>
      </c>
      <c r="F157" s="94">
        <f>SUMIF(T_LIVRAISONS_Livraisons[Nom de clients],T_SOLDE_Solde[[#This Row],[Nom  Clients]],T_LIVRAISONS_Livraisons[Remise])</f>
        <v>0</v>
      </c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</row>
    <row r="158" spans="1:23">
      <c r="A158" s="9"/>
      <c r="B158" s="26" t="str">
        <f>IFERROR(T_BDD_Clients[[#This Row],[Clients]],"")</f>
        <v>REDOUANE SALE</v>
      </c>
      <c r="C158" s="91">
        <f>IFERROR(T_SOLDE_Solde[[#This Row],[Total Bons ]]-(T_SOLDE_Solde[[#This Row],[Total Versement]]+T_SOLDE_Solde[[#This Row],[Remise]]),"")</f>
        <v>0</v>
      </c>
      <c r="D158" s="92">
        <f>SUMIF(T_LIVRAISONS_Livraisons[Nom de clients],T_SOLDE_Solde[[#This Row],[Nom  Clients]],T_LIVRAISONS_Livraisons[Montant])</f>
        <v>0</v>
      </c>
      <c r="E158" s="93">
        <f>SUMIF(T_LIVRAISONS_Livraisons[Nom de clients],T_SOLDE_Solde[[#This Row],[Nom  Clients]],T_LIVRAISONS_Livraisons[Encaisst])</f>
        <v>0</v>
      </c>
      <c r="F158" s="94">
        <f>SUMIF(T_LIVRAISONS_Livraisons[Nom de clients],T_SOLDE_Solde[[#This Row],[Nom  Clients]],T_LIVRAISONS_Livraisons[Remise])</f>
        <v>0</v>
      </c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</row>
    <row r="159" spans="1:23">
      <c r="A159" s="9"/>
      <c r="B159" s="26" t="str">
        <f>IFERROR(T_BDD_Clients[[#This Row],[Clients]],"")</f>
        <v>SAAD  BNJELN MEKNES</v>
      </c>
      <c r="C159" s="91">
        <f>IFERROR(T_SOLDE_Solde[[#This Row],[Total Bons ]]-(T_SOLDE_Solde[[#This Row],[Total Versement]]+T_SOLDE_Solde[[#This Row],[Remise]]),"")</f>
        <v>0</v>
      </c>
      <c r="D159" s="92">
        <f>SUMIF(T_LIVRAISONS_Livraisons[Nom de clients],T_SOLDE_Solde[[#This Row],[Nom  Clients]],T_LIVRAISONS_Livraisons[Montant])</f>
        <v>0</v>
      </c>
      <c r="E159" s="93">
        <f>SUMIF(T_LIVRAISONS_Livraisons[Nom de clients],T_SOLDE_Solde[[#This Row],[Nom  Clients]],T_LIVRAISONS_Livraisons[Encaisst])</f>
        <v>0</v>
      </c>
      <c r="F159" s="94">
        <f>SUMIF(T_LIVRAISONS_Livraisons[Nom de clients],T_SOLDE_Solde[[#This Row],[Nom  Clients]],T_LIVRAISONS_Livraisons[Remise])</f>
        <v>0</v>
      </c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</row>
    <row r="160" spans="1:23">
      <c r="A160" s="9"/>
      <c r="B160" s="26" t="str">
        <f>IFERROR(T_BDD_Clients[[#This Row],[Clients]],"")</f>
        <v>SAAD BENYAHIA</v>
      </c>
      <c r="C160" s="91">
        <f>IFERROR(T_SOLDE_Solde[[#This Row],[Total Bons ]]-(T_SOLDE_Solde[[#This Row],[Total Versement]]+T_SOLDE_Solde[[#This Row],[Remise]]),"")</f>
        <v>0</v>
      </c>
      <c r="D160" s="92">
        <f>SUMIF(T_LIVRAISONS_Livraisons[Nom de clients],T_SOLDE_Solde[[#This Row],[Nom  Clients]],T_LIVRAISONS_Livraisons[Montant])</f>
        <v>12672</v>
      </c>
      <c r="E160" s="93">
        <f>SUMIF(T_LIVRAISONS_Livraisons[Nom de clients],T_SOLDE_Solde[[#This Row],[Nom  Clients]],T_LIVRAISONS_Livraisons[Encaisst])</f>
        <v>12036</v>
      </c>
      <c r="F160" s="94">
        <f>SUMIF(T_LIVRAISONS_Livraisons[Nom de clients],T_SOLDE_Solde[[#This Row],[Nom  Clients]],T_LIVRAISONS_Livraisons[Remise])</f>
        <v>636</v>
      </c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</row>
    <row r="161" spans="1:23">
      <c r="A161" s="9"/>
      <c r="B161" s="26" t="str">
        <f>IFERROR(T_BDD_Clients[[#This Row],[Clients]],"")</f>
        <v>SABIR AHMED</v>
      </c>
      <c r="C161" s="91">
        <f>IFERROR(T_SOLDE_Solde[[#This Row],[Total Bons ]]-(T_SOLDE_Solde[[#This Row],[Total Versement]]+T_SOLDE_Solde[[#This Row],[Remise]]),"")</f>
        <v>0</v>
      </c>
      <c r="D161" s="92">
        <f>SUMIF(T_LIVRAISONS_Livraisons[Nom de clients],T_SOLDE_Solde[[#This Row],[Nom  Clients]],T_LIVRAISONS_Livraisons[Montant])</f>
        <v>0</v>
      </c>
      <c r="E161" s="93">
        <f>SUMIF(T_LIVRAISONS_Livraisons[Nom de clients],T_SOLDE_Solde[[#This Row],[Nom  Clients]],T_LIVRAISONS_Livraisons[Encaisst])</f>
        <v>0</v>
      </c>
      <c r="F161" s="94">
        <f>SUMIF(T_LIVRAISONS_Livraisons[Nom de clients],T_SOLDE_Solde[[#This Row],[Nom  Clients]],T_LIVRAISONS_Livraisons[Remise])</f>
        <v>0</v>
      </c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</row>
    <row r="162" spans="1:23">
      <c r="A162" s="9"/>
      <c r="B162" s="26" t="str">
        <f>IFERROR(T_BDD_Clients[[#This Row],[Clients]],"")</f>
        <v>SADDIK 88</v>
      </c>
      <c r="C162" s="91">
        <f>IFERROR(T_SOLDE_Solde[[#This Row],[Total Bons ]]-(T_SOLDE_Solde[[#This Row],[Total Versement]]+T_SOLDE_Solde[[#This Row],[Remise]]),"")</f>
        <v>0</v>
      </c>
      <c r="D162" s="92">
        <f>SUMIF(T_LIVRAISONS_Livraisons[Nom de clients],T_SOLDE_Solde[[#This Row],[Nom  Clients]],T_LIVRAISONS_Livraisons[Montant])</f>
        <v>0</v>
      </c>
      <c r="E162" s="93">
        <f>SUMIF(T_LIVRAISONS_Livraisons[Nom de clients],T_SOLDE_Solde[[#This Row],[Nom  Clients]],T_LIVRAISONS_Livraisons[Encaisst])</f>
        <v>0</v>
      </c>
      <c r="F162" s="94">
        <f>SUMIF(T_LIVRAISONS_Livraisons[Nom de clients],T_SOLDE_Solde[[#This Row],[Nom  Clients]],T_LIVRAISONS_Livraisons[Remise])</f>
        <v>0</v>
      </c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</row>
    <row r="163" spans="1:23">
      <c r="A163" s="9"/>
      <c r="B163" s="26" t="str">
        <f>IFERROR(T_BDD_Clients[[#This Row],[Clients]],"")</f>
        <v>SADDIK 95</v>
      </c>
      <c r="C163" s="91">
        <f>IFERROR(T_SOLDE_Solde[[#This Row],[Total Bons ]]-(T_SOLDE_Solde[[#This Row],[Total Versement]]+T_SOLDE_Solde[[#This Row],[Remise]]),"")</f>
        <v>0</v>
      </c>
      <c r="D163" s="92">
        <f>SUMIF(T_LIVRAISONS_Livraisons[Nom de clients],T_SOLDE_Solde[[#This Row],[Nom  Clients]],T_LIVRAISONS_Livraisons[Montant])</f>
        <v>0</v>
      </c>
      <c r="E163" s="93">
        <f>SUMIF(T_LIVRAISONS_Livraisons[Nom de clients],T_SOLDE_Solde[[#This Row],[Nom  Clients]],T_LIVRAISONS_Livraisons[Encaisst])</f>
        <v>0</v>
      </c>
      <c r="F163" s="94">
        <f>SUMIF(T_LIVRAISONS_Livraisons[Nom de clients],T_SOLDE_Solde[[#This Row],[Nom  Clients]],T_LIVRAISONS_Livraisons[Remise])</f>
        <v>0</v>
      </c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</row>
    <row r="164" spans="1:23">
      <c r="A164" s="9"/>
      <c r="B164" s="26" t="str">
        <f>IFERROR(T_BDD_Clients[[#This Row],[Clients]],"")</f>
        <v xml:space="preserve">SAID BOUSETTA </v>
      </c>
      <c r="C164" s="91">
        <f>IFERROR(T_SOLDE_Solde[[#This Row],[Total Bons ]]-(T_SOLDE_Solde[[#This Row],[Total Versement]]+T_SOLDE_Solde[[#This Row],[Remise]]),"")</f>
        <v>0</v>
      </c>
      <c r="D164" s="92">
        <f>SUMIF(T_LIVRAISONS_Livraisons[Nom de clients],T_SOLDE_Solde[[#This Row],[Nom  Clients]],T_LIVRAISONS_Livraisons[Montant])</f>
        <v>0</v>
      </c>
      <c r="E164" s="93">
        <f>SUMIF(T_LIVRAISONS_Livraisons[Nom de clients],T_SOLDE_Solde[[#This Row],[Nom  Clients]],T_LIVRAISONS_Livraisons[Encaisst])</f>
        <v>0</v>
      </c>
      <c r="F164" s="94">
        <f>SUMIF(T_LIVRAISONS_Livraisons[Nom de clients],T_SOLDE_Solde[[#This Row],[Nom  Clients]],T_LIVRAISONS_Livraisons[Remise])</f>
        <v>0</v>
      </c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</row>
    <row r="165" spans="1:23">
      <c r="A165" s="9"/>
      <c r="B165" s="26" t="str">
        <f>IFERROR(T_BDD_Clients[[#This Row],[Clients]],"")</f>
        <v>SAID SOCOMA</v>
      </c>
      <c r="C165" s="91">
        <f>IFERROR(T_SOLDE_Solde[[#This Row],[Total Bons ]]-(T_SOLDE_Solde[[#This Row],[Total Versement]]+T_SOLDE_Solde[[#This Row],[Remise]]),"")</f>
        <v>0</v>
      </c>
      <c r="D165" s="92">
        <f>SUMIF(T_LIVRAISONS_Livraisons[Nom de clients],T_SOLDE_Solde[[#This Row],[Nom  Clients]],T_LIVRAISONS_Livraisons[Montant])</f>
        <v>0</v>
      </c>
      <c r="E165" s="93">
        <f>SUMIF(T_LIVRAISONS_Livraisons[Nom de clients],T_SOLDE_Solde[[#This Row],[Nom  Clients]],T_LIVRAISONS_Livraisons[Encaisst])</f>
        <v>0</v>
      </c>
      <c r="F165" s="94">
        <f>SUMIF(T_LIVRAISONS_Livraisons[Nom de clients],T_SOLDE_Solde[[#This Row],[Nom  Clients]],T_LIVRAISONS_Livraisons[Remise])</f>
        <v>0</v>
      </c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</row>
    <row r="166" spans="1:23">
      <c r="A166" s="9"/>
      <c r="B166" s="26" t="str">
        <f>IFERROR(T_BDD_Clients[[#This Row],[Clients]],"")</f>
        <v>SAIDI SIDI KACEM</v>
      </c>
      <c r="C166" s="91">
        <f>IFERROR(T_SOLDE_Solde[[#This Row],[Total Bons ]]-(T_SOLDE_Solde[[#This Row],[Total Versement]]+T_SOLDE_Solde[[#This Row],[Remise]]),"")</f>
        <v>0</v>
      </c>
      <c r="D166" s="92">
        <f>SUMIF(T_LIVRAISONS_Livraisons[Nom de clients],T_SOLDE_Solde[[#This Row],[Nom  Clients]],T_LIVRAISONS_Livraisons[Montant])</f>
        <v>0</v>
      </c>
      <c r="E166" s="93">
        <f>SUMIF(T_LIVRAISONS_Livraisons[Nom de clients],T_SOLDE_Solde[[#This Row],[Nom  Clients]],T_LIVRAISONS_Livraisons[Encaisst])</f>
        <v>0</v>
      </c>
      <c r="F166" s="94">
        <f>SUMIF(T_LIVRAISONS_Livraisons[Nom de clients],T_SOLDE_Solde[[#This Row],[Nom  Clients]],T_LIVRAISONS_Livraisons[Remise])</f>
        <v>0</v>
      </c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</row>
    <row r="167" spans="1:23">
      <c r="A167" s="9"/>
      <c r="B167" s="26" t="str">
        <f>IFERROR(T_BDD_Clients[[#This Row],[Clients]],"")</f>
        <v>SALEH G ALLAL</v>
      </c>
      <c r="C167" s="91">
        <f>IFERROR(T_SOLDE_Solde[[#This Row],[Total Bons ]]-(T_SOLDE_Solde[[#This Row],[Total Versement]]+T_SOLDE_Solde[[#This Row],[Remise]]),"")</f>
        <v>4740</v>
      </c>
      <c r="D167" s="92">
        <f>SUMIF(T_LIVRAISONS_Livraisons[Nom de clients],T_SOLDE_Solde[[#This Row],[Nom  Clients]],T_LIVRAISONS_Livraisons[Montant])</f>
        <v>4740</v>
      </c>
      <c r="E167" s="93">
        <f>SUMIF(T_LIVRAISONS_Livraisons[Nom de clients],T_SOLDE_Solde[[#This Row],[Nom  Clients]],T_LIVRAISONS_Livraisons[Encaisst])</f>
        <v>0</v>
      </c>
      <c r="F167" s="94">
        <f>SUMIF(T_LIVRAISONS_Livraisons[Nom de clients],T_SOLDE_Solde[[#This Row],[Nom  Clients]],T_LIVRAISONS_Livraisons[Remise])</f>
        <v>0</v>
      </c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</row>
    <row r="168" spans="1:23">
      <c r="A168" s="9"/>
      <c r="B168" s="26" t="str">
        <f>IFERROR(T_BDD_Clients[[#This Row],[Clients]],"")</f>
        <v>SAMIR CASA</v>
      </c>
      <c r="C168" s="91">
        <f>IFERROR(T_SOLDE_Solde[[#This Row],[Total Bons ]]-(T_SOLDE_Solde[[#This Row],[Total Versement]]+T_SOLDE_Solde[[#This Row],[Remise]]),"")</f>
        <v>0</v>
      </c>
      <c r="D168" s="92">
        <f>SUMIF(T_LIVRAISONS_Livraisons[Nom de clients],T_SOLDE_Solde[[#This Row],[Nom  Clients]],T_LIVRAISONS_Livraisons[Montant])</f>
        <v>0</v>
      </c>
      <c r="E168" s="93">
        <f>SUMIF(T_LIVRAISONS_Livraisons[Nom de clients],T_SOLDE_Solde[[#This Row],[Nom  Clients]],T_LIVRAISONS_Livraisons[Encaisst])</f>
        <v>0</v>
      </c>
      <c r="F168" s="94">
        <f>SUMIF(T_LIVRAISONS_Livraisons[Nom de clients],T_SOLDE_Solde[[#This Row],[Nom  Clients]],T_LIVRAISONS_Livraisons[Remise])</f>
        <v>0</v>
      </c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</row>
    <row r="169" spans="1:23">
      <c r="A169" s="9"/>
      <c r="B169" s="26" t="str">
        <f>IFERROR(T_BDD_Clients[[#This Row],[Clients]],"")</f>
        <v>SETTATI</v>
      </c>
      <c r="C169" s="91">
        <f>IFERROR(T_SOLDE_Solde[[#This Row],[Total Bons ]]-(T_SOLDE_Solde[[#This Row],[Total Versement]]+T_SOLDE_Solde[[#This Row],[Remise]]),"")</f>
        <v>0</v>
      </c>
      <c r="D169" s="92">
        <f>SUMIF(T_LIVRAISONS_Livraisons[Nom de clients],T_SOLDE_Solde[[#This Row],[Nom  Clients]],T_LIVRAISONS_Livraisons[Montant])</f>
        <v>0</v>
      </c>
      <c r="E169" s="93">
        <f>SUMIF(T_LIVRAISONS_Livraisons[Nom de clients],T_SOLDE_Solde[[#This Row],[Nom  Clients]],T_LIVRAISONS_Livraisons[Encaisst])</f>
        <v>0</v>
      </c>
      <c r="F169" s="94">
        <f>SUMIF(T_LIVRAISONS_Livraisons[Nom de clients],T_SOLDE_Solde[[#This Row],[Nom  Clients]],T_LIVRAISONS_Livraisons[Remise])</f>
        <v>0</v>
      </c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</row>
    <row r="170" spans="1:23">
      <c r="A170" s="9"/>
      <c r="B170" s="26" t="str">
        <f>IFERROR(T_BDD_Clients[[#This Row],[Clients]],"")</f>
        <v>SOBHI</v>
      </c>
      <c r="C170" s="91">
        <f>IFERROR(T_SOLDE_Solde[[#This Row],[Total Bons ]]-(T_SOLDE_Solde[[#This Row],[Total Versement]]+T_SOLDE_Solde[[#This Row],[Remise]]),"")</f>
        <v>0</v>
      </c>
      <c r="D170" s="92">
        <f>SUMIF(T_LIVRAISONS_Livraisons[Nom de clients],T_SOLDE_Solde[[#This Row],[Nom  Clients]],T_LIVRAISONS_Livraisons[Montant])</f>
        <v>2340</v>
      </c>
      <c r="E170" s="93">
        <f>SUMIF(T_LIVRAISONS_Livraisons[Nom de clients],T_SOLDE_Solde[[#This Row],[Nom  Clients]],T_LIVRAISONS_Livraisons[Encaisst])</f>
        <v>2300</v>
      </c>
      <c r="F170" s="94">
        <f>SUMIF(T_LIVRAISONS_Livraisons[Nom de clients],T_SOLDE_Solde[[#This Row],[Nom  Clients]],T_LIVRAISONS_Livraisons[Remise])</f>
        <v>40</v>
      </c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</row>
    <row r="171" spans="1:23">
      <c r="A171" s="9"/>
      <c r="B171" s="26" t="str">
        <f>IFERROR(T_BDD_Clients[[#This Row],[Clients]],"")</f>
        <v>SOUFIANI</v>
      </c>
      <c r="C171" s="91">
        <f>IFERROR(T_SOLDE_Solde[[#This Row],[Total Bons ]]-(T_SOLDE_Solde[[#This Row],[Total Versement]]+T_SOLDE_Solde[[#This Row],[Remise]]),"")</f>
        <v>0</v>
      </c>
      <c r="D171" s="92">
        <f>SUMIF(T_LIVRAISONS_Livraisons[Nom de clients],T_SOLDE_Solde[[#This Row],[Nom  Clients]],T_LIVRAISONS_Livraisons[Montant])</f>
        <v>0</v>
      </c>
      <c r="E171" s="93">
        <f>SUMIF(T_LIVRAISONS_Livraisons[Nom de clients],T_SOLDE_Solde[[#This Row],[Nom  Clients]],T_LIVRAISONS_Livraisons[Encaisst])</f>
        <v>0</v>
      </c>
      <c r="F171" s="94">
        <f>SUMIF(T_LIVRAISONS_Livraisons[Nom de clients],T_SOLDE_Solde[[#This Row],[Nom  Clients]],T_LIVRAISONS_Livraisons[Remise])</f>
        <v>0</v>
      </c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</row>
    <row r="172" spans="1:23">
      <c r="A172" s="9"/>
      <c r="B172" s="26" t="str">
        <f>IFERROR(T_BDD_Clients[[#This Row],[Clients]],"")</f>
        <v>TAMLI TANGER</v>
      </c>
      <c r="C172" s="91">
        <f>IFERROR(T_SOLDE_Solde[[#This Row],[Total Bons ]]-(T_SOLDE_Solde[[#This Row],[Total Versement]]+T_SOLDE_Solde[[#This Row],[Remise]]),"")</f>
        <v>0</v>
      </c>
      <c r="D172" s="92">
        <f>SUMIF(T_LIVRAISONS_Livraisons[Nom de clients],T_SOLDE_Solde[[#This Row],[Nom  Clients]],T_LIVRAISONS_Livraisons[Montant])</f>
        <v>0</v>
      </c>
      <c r="E172" s="93">
        <f>SUMIF(T_LIVRAISONS_Livraisons[Nom de clients],T_SOLDE_Solde[[#This Row],[Nom  Clients]],T_LIVRAISONS_Livraisons[Encaisst])</f>
        <v>0</v>
      </c>
      <c r="F172" s="94">
        <f>SUMIF(T_LIVRAISONS_Livraisons[Nom de clients],T_SOLDE_Solde[[#This Row],[Nom  Clients]],T_LIVRAISONS_Livraisons[Remise])</f>
        <v>0</v>
      </c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</row>
    <row r="173" spans="1:23">
      <c r="A173" s="9"/>
      <c r="B173" s="26" t="str">
        <f>IFERROR(T_BDD_Clients[[#This Row],[Clients]],"")</f>
        <v>TANANE</v>
      </c>
      <c r="C173" s="91">
        <f>IFERROR(T_SOLDE_Solde[[#This Row],[Total Bons ]]-(T_SOLDE_Solde[[#This Row],[Total Versement]]+T_SOLDE_Solde[[#This Row],[Remise]]),"")</f>
        <v>0</v>
      </c>
      <c r="D173" s="92">
        <f>SUMIF(T_LIVRAISONS_Livraisons[Nom de clients],T_SOLDE_Solde[[#This Row],[Nom  Clients]],T_LIVRAISONS_Livraisons[Montant])</f>
        <v>0</v>
      </c>
      <c r="E173" s="93">
        <f>SUMIF(T_LIVRAISONS_Livraisons[Nom de clients],T_SOLDE_Solde[[#This Row],[Nom  Clients]],T_LIVRAISONS_Livraisons[Encaisst])</f>
        <v>0</v>
      </c>
      <c r="F173" s="94">
        <f>SUMIF(T_LIVRAISONS_Livraisons[Nom de clients],T_SOLDE_Solde[[#This Row],[Nom  Clients]],T_LIVRAISONS_Livraisons[Remise])</f>
        <v>0</v>
      </c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</row>
    <row r="174" spans="1:23">
      <c r="A174" s="9"/>
      <c r="B174" s="26" t="str">
        <f>IFERROR(T_BDD_Clients[[#This Row],[Clients]],"")</f>
        <v>TESTE</v>
      </c>
      <c r="C174" s="91">
        <f>IFERROR(T_SOLDE_Solde[[#This Row],[Total Bons ]]-(T_SOLDE_Solde[[#This Row],[Total Versement]]+T_SOLDE_Solde[[#This Row],[Remise]]),"")</f>
        <v>0</v>
      </c>
      <c r="D174" s="92">
        <f>SUMIF(T_LIVRAISONS_Livraisons[Nom de clients],T_SOLDE_Solde[[#This Row],[Nom  Clients]],T_LIVRAISONS_Livraisons[Montant])</f>
        <v>0</v>
      </c>
      <c r="E174" s="93">
        <f>SUMIF(T_LIVRAISONS_Livraisons[Nom de clients],T_SOLDE_Solde[[#This Row],[Nom  Clients]],T_LIVRAISONS_Livraisons[Encaisst])</f>
        <v>0</v>
      </c>
      <c r="F174" s="94">
        <f>SUMIF(T_LIVRAISONS_Livraisons[Nom de clients],T_SOLDE_Solde[[#This Row],[Nom  Clients]],T_LIVRAISONS_Livraisons[Remise])</f>
        <v>0</v>
      </c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</row>
    <row r="175" spans="1:23">
      <c r="A175" s="9"/>
      <c r="B175" s="26" t="str">
        <f>IFERROR(T_BDD_Clients[[#This Row],[Clients]],"")</f>
        <v>TRANSFER</v>
      </c>
      <c r="C175" s="91">
        <f>IFERROR(T_SOLDE_Solde[[#This Row],[Total Bons ]]-(T_SOLDE_Solde[[#This Row],[Total Versement]]+T_SOLDE_Solde[[#This Row],[Remise]]),"")</f>
        <v>0</v>
      </c>
      <c r="D175" s="92">
        <f>SUMIF(T_LIVRAISONS_Livraisons[Nom de clients],T_SOLDE_Solde[[#This Row],[Nom  Clients]],T_LIVRAISONS_Livraisons[Montant])</f>
        <v>0</v>
      </c>
      <c r="E175" s="93">
        <f>SUMIF(T_LIVRAISONS_Livraisons[Nom de clients],T_SOLDE_Solde[[#This Row],[Nom  Clients]],T_LIVRAISONS_Livraisons[Encaisst])</f>
        <v>0</v>
      </c>
      <c r="F175" s="94">
        <f>SUMIF(T_LIVRAISONS_Livraisons[Nom de clients],T_SOLDE_Solde[[#This Row],[Nom  Clients]],T_LIVRAISONS_Livraisons[Remise])</f>
        <v>0</v>
      </c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</row>
    <row r="176" spans="1:23">
      <c r="A176" s="9"/>
      <c r="B176" s="26" t="str">
        <f>IFERROR(T_BDD_Clients[[#This Row],[Clients]],"")</f>
        <v>WAHID JAMAA</v>
      </c>
      <c r="C176" s="91">
        <f>IFERROR(T_SOLDE_Solde[[#This Row],[Total Bons ]]-(T_SOLDE_Solde[[#This Row],[Total Versement]]+T_SOLDE_Solde[[#This Row],[Remise]]),"")</f>
        <v>0</v>
      </c>
      <c r="D176" s="92">
        <f>SUMIF(T_LIVRAISONS_Livraisons[Nom de clients],T_SOLDE_Solde[[#This Row],[Nom  Clients]],T_LIVRAISONS_Livraisons[Montant])</f>
        <v>0</v>
      </c>
      <c r="E176" s="93">
        <f>SUMIF(T_LIVRAISONS_Livraisons[Nom de clients],T_SOLDE_Solde[[#This Row],[Nom  Clients]],T_LIVRAISONS_Livraisons[Encaisst])</f>
        <v>0</v>
      </c>
      <c r="F176" s="94">
        <f>SUMIF(T_LIVRAISONS_Livraisons[Nom de clients],T_SOLDE_Solde[[#This Row],[Nom  Clients]],T_LIVRAISONS_Livraisons[Remise])</f>
        <v>0</v>
      </c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</row>
    <row r="177" spans="1:23">
      <c r="A177" s="9"/>
      <c r="B177" s="26" t="str">
        <f>IFERROR(T_BDD_Clients[[#This Row],[Clients]],"")</f>
        <v>YAACOUBI KSSAR</v>
      </c>
      <c r="C177" s="91">
        <f>IFERROR(T_SOLDE_Solde[[#This Row],[Total Bons ]]-(T_SOLDE_Solde[[#This Row],[Total Versement]]+T_SOLDE_Solde[[#This Row],[Remise]]),"")</f>
        <v>0</v>
      </c>
      <c r="D177" s="92">
        <f>SUMIF(T_LIVRAISONS_Livraisons[Nom de clients],T_SOLDE_Solde[[#This Row],[Nom  Clients]],T_LIVRAISONS_Livraisons[Montant])</f>
        <v>0</v>
      </c>
      <c r="E177" s="93">
        <f>SUMIF(T_LIVRAISONS_Livraisons[Nom de clients],T_SOLDE_Solde[[#This Row],[Nom  Clients]],T_LIVRAISONS_Livraisons[Encaisst])</f>
        <v>0</v>
      </c>
      <c r="F177" s="94">
        <f>SUMIF(T_LIVRAISONS_Livraisons[Nom de clients],T_SOLDE_Solde[[#This Row],[Nom  Clients]],T_LIVRAISONS_Livraisons[Remise])</f>
        <v>0</v>
      </c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</row>
    <row r="178" spans="1:23">
      <c r="A178" s="9"/>
      <c r="B178" s="26" t="str">
        <f>IFERROR(T_BDD_Clients[[#This Row],[Clients]],"")</f>
        <v>YOUNESS CASA</v>
      </c>
      <c r="C178" s="91">
        <f>IFERROR(T_SOLDE_Solde[[#This Row],[Total Bons ]]-(T_SOLDE_Solde[[#This Row],[Total Versement]]+T_SOLDE_Solde[[#This Row],[Remise]]),"")</f>
        <v>0</v>
      </c>
      <c r="D178" s="92">
        <f>SUMIF(T_LIVRAISONS_Livraisons[Nom de clients],T_SOLDE_Solde[[#This Row],[Nom  Clients]],T_LIVRAISONS_Livraisons[Montant])</f>
        <v>0</v>
      </c>
      <c r="E178" s="93">
        <f>SUMIF(T_LIVRAISONS_Livraisons[Nom de clients],T_SOLDE_Solde[[#This Row],[Nom  Clients]],T_LIVRAISONS_Livraisons[Encaisst])</f>
        <v>0</v>
      </c>
      <c r="F178" s="94">
        <f>SUMIF(T_LIVRAISONS_Livraisons[Nom de clients],T_SOLDE_Solde[[#This Row],[Nom  Clients]],T_LIVRAISONS_Livraisons[Remise])</f>
        <v>0</v>
      </c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</row>
    <row r="179" spans="1:23">
      <c r="A179" s="9"/>
      <c r="B179" s="26" t="str">
        <f>IFERROR(T_BDD_Clients[[#This Row],[Clients]],"")</f>
        <v>YOUSSEF G ALLAL</v>
      </c>
      <c r="C179" s="91">
        <f>IFERROR(T_SOLDE_Solde[[#This Row],[Total Bons ]]-(T_SOLDE_Solde[[#This Row],[Total Versement]]+T_SOLDE_Solde[[#This Row],[Remise]]),"")</f>
        <v>0</v>
      </c>
      <c r="D179" s="92">
        <f>SUMIF(T_LIVRAISONS_Livraisons[Nom de clients],T_SOLDE_Solde[[#This Row],[Nom  Clients]],T_LIVRAISONS_Livraisons[Montant])</f>
        <v>0</v>
      </c>
      <c r="E179" s="93">
        <f>SUMIF(T_LIVRAISONS_Livraisons[Nom de clients],T_SOLDE_Solde[[#This Row],[Nom  Clients]],T_LIVRAISONS_Livraisons[Encaisst])</f>
        <v>0</v>
      </c>
      <c r="F179" s="94">
        <f>SUMIF(T_LIVRAISONS_Livraisons[Nom de clients],T_SOLDE_Solde[[#This Row],[Nom  Clients]],T_LIVRAISONS_Livraisons[Remise])</f>
        <v>0</v>
      </c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</row>
    <row r="180" spans="1:23">
      <c r="A180" s="9"/>
      <c r="B180" s="26" t="str">
        <f>IFERROR(T_BDD_Clients[[#This Row],[Clients]],"")</f>
        <v>YOUSSEF LAZRAK</v>
      </c>
      <c r="C180" s="91">
        <f>IFERROR(T_SOLDE_Solde[[#This Row],[Total Bons ]]-(T_SOLDE_Solde[[#This Row],[Total Versement]]+T_SOLDE_Solde[[#This Row],[Remise]]),"")</f>
        <v>0</v>
      </c>
      <c r="D180" s="92">
        <f>SUMIF(T_LIVRAISONS_Livraisons[Nom de clients],T_SOLDE_Solde[[#This Row],[Nom  Clients]],T_LIVRAISONS_Livraisons[Montant])</f>
        <v>0</v>
      </c>
      <c r="E180" s="93">
        <f>SUMIF(T_LIVRAISONS_Livraisons[Nom de clients],T_SOLDE_Solde[[#This Row],[Nom  Clients]],T_LIVRAISONS_Livraisons[Encaisst])</f>
        <v>0</v>
      </c>
      <c r="F180" s="94">
        <f>SUMIF(T_LIVRAISONS_Livraisons[Nom de clients],T_SOLDE_Solde[[#This Row],[Nom  Clients]],T_LIVRAISONS_Livraisons[Remise])</f>
        <v>0</v>
      </c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</row>
    <row r="181" spans="1:23">
      <c r="A181" s="9"/>
      <c r="B181" s="26" t="str">
        <f>IFERROR(T_BDD_Clients[[#This Row],[Clients]],"")</f>
        <v>ZAKI  CASA</v>
      </c>
      <c r="C181" s="91">
        <f>IFERROR(T_SOLDE_Solde[[#This Row],[Total Bons ]]-(T_SOLDE_Solde[[#This Row],[Total Versement]]+T_SOLDE_Solde[[#This Row],[Remise]]),"")</f>
        <v>0</v>
      </c>
      <c r="D181" s="92">
        <f>SUMIF(T_LIVRAISONS_Livraisons[Nom de clients],T_SOLDE_Solde[[#This Row],[Nom  Clients]],T_LIVRAISONS_Livraisons[Montant])</f>
        <v>0</v>
      </c>
      <c r="E181" s="93">
        <f>SUMIF(T_LIVRAISONS_Livraisons[Nom de clients],T_SOLDE_Solde[[#This Row],[Nom  Clients]],T_LIVRAISONS_Livraisons[Encaisst])</f>
        <v>0</v>
      </c>
      <c r="F181" s="94">
        <f>SUMIF(T_LIVRAISONS_Livraisons[Nom de clients],T_SOLDE_Solde[[#This Row],[Nom  Clients]],T_LIVRAISONS_Livraisons[Remise])</f>
        <v>0</v>
      </c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</row>
    <row r="182" spans="1:23">
      <c r="A182" s="9"/>
      <c r="B182" s="26" t="str">
        <f>IFERROR(T_BDD_Clients[[#This Row],[Clients]],"")</f>
        <v>ZAKI 100</v>
      </c>
      <c r="C182" s="91">
        <f>IFERROR(T_SOLDE_Solde[[#This Row],[Total Bons ]]-(T_SOLDE_Solde[[#This Row],[Total Versement]]+T_SOLDE_Solde[[#This Row],[Remise]]),"")</f>
        <v>0</v>
      </c>
      <c r="D182" s="92">
        <f>SUMIF(T_LIVRAISONS_Livraisons[Nom de clients],T_SOLDE_Solde[[#This Row],[Nom  Clients]],T_LIVRAISONS_Livraisons[Montant])</f>
        <v>0</v>
      </c>
      <c r="E182" s="93">
        <f>SUMIF(T_LIVRAISONS_Livraisons[Nom de clients],T_SOLDE_Solde[[#This Row],[Nom  Clients]],T_LIVRAISONS_Livraisons[Encaisst])</f>
        <v>0</v>
      </c>
      <c r="F182" s="94">
        <f>SUMIF(T_LIVRAISONS_Livraisons[Nom de clients],T_SOLDE_Solde[[#This Row],[Nom  Clients]],T_LIVRAISONS_Livraisons[Remise])</f>
        <v>0</v>
      </c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</row>
    <row r="183" spans="1:23">
      <c r="A183" s="9"/>
      <c r="B183" s="26" t="str">
        <f>IFERROR(T_BDD_Clients[[#This Row],[Clients]],"")</f>
        <v>ZAKI 68 INZEGANE</v>
      </c>
      <c r="C183" s="91">
        <f>IFERROR(T_SOLDE_Solde[[#This Row],[Total Bons ]]-(T_SOLDE_Solde[[#This Row],[Total Versement]]+T_SOLDE_Solde[[#This Row],[Remise]]),"")</f>
        <v>0</v>
      </c>
      <c r="D183" s="92">
        <f>SUMIF(T_LIVRAISONS_Livraisons[Nom de clients],T_SOLDE_Solde[[#This Row],[Nom  Clients]],T_LIVRAISONS_Livraisons[Montant])</f>
        <v>0</v>
      </c>
      <c r="E183" s="93">
        <f>SUMIF(T_LIVRAISONS_Livraisons[Nom de clients],T_SOLDE_Solde[[#This Row],[Nom  Clients]],T_LIVRAISONS_Livraisons[Encaisst])</f>
        <v>0</v>
      </c>
      <c r="F183" s="94">
        <f>SUMIF(T_LIVRAISONS_Livraisons[Nom de clients],T_SOLDE_Solde[[#This Row],[Nom  Clients]],T_LIVRAISONS_Livraisons[Remise])</f>
        <v>0</v>
      </c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</row>
    <row r="184" spans="1:23">
      <c r="A184" s="9"/>
      <c r="B184" s="26" t="str">
        <f>IFERROR(T_BDD_Clients[[#This Row],[Clients]],"")</f>
        <v>ZEROUAL 15 RAMADAN</v>
      </c>
      <c r="C184" s="91">
        <f>IFERROR(T_SOLDE_Solde[[#This Row],[Total Bons ]]-(T_SOLDE_Solde[[#This Row],[Total Versement]]+T_SOLDE_Solde[[#This Row],[Remise]]),"")</f>
        <v>0</v>
      </c>
      <c r="D184" s="92">
        <f>SUMIF(T_LIVRAISONS_Livraisons[Nom de clients],T_SOLDE_Solde[[#This Row],[Nom  Clients]],T_LIVRAISONS_Livraisons[Montant])</f>
        <v>0</v>
      </c>
      <c r="E184" s="93">
        <f>SUMIF(T_LIVRAISONS_Livraisons[Nom de clients],T_SOLDE_Solde[[#This Row],[Nom  Clients]],T_LIVRAISONS_Livraisons[Encaisst])</f>
        <v>0</v>
      </c>
      <c r="F184" s="94">
        <f>SUMIF(T_LIVRAISONS_Livraisons[Nom de clients],T_SOLDE_Solde[[#This Row],[Nom  Clients]],T_LIVRAISONS_Livraisons[Remise])</f>
        <v>0</v>
      </c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</row>
    <row r="185" spans="1:23">
      <c r="A185" s="9"/>
      <c r="B185" s="26" t="str">
        <f>IFERROR(T_BDD_Clients[[#This Row],[Clients]],"")</f>
        <v>ZITOUNI</v>
      </c>
      <c r="C185" s="91">
        <f>IFERROR(T_SOLDE_Solde[[#This Row],[Total Bons ]]-(T_SOLDE_Solde[[#This Row],[Total Versement]]+T_SOLDE_Solde[[#This Row],[Remise]]),"")</f>
        <v>0</v>
      </c>
      <c r="D185" s="92">
        <f>SUMIF(T_LIVRAISONS_Livraisons[Nom de clients],T_SOLDE_Solde[[#This Row],[Nom  Clients]],T_LIVRAISONS_Livraisons[Montant])</f>
        <v>0</v>
      </c>
      <c r="E185" s="93">
        <f>SUMIF(T_LIVRAISONS_Livraisons[Nom de clients],T_SOLDE_Solde[[#This Row],[Nom  Clients]],T_LIVRAISONS_Livraisons[Encaisst])</f>
        <v>0</v>
      </c>
      <c r="F185" s="94">
        <f>SUMIF(T_LIVRAISONS_Livraisons[Nom de clients],T_SOLDE_Solde[[#This Row],[Nom  Clients]],T_LIVRAISONS_Livraisons[Remise])</f>
        <v>0</v>
      </c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</row>
    <row r="186" spans="1:23">
      <c r="A186" s="9"/>
      <c r="B186" s="26" t="str">
        <f>IFERROR(T_BDD_Clients[[#This Row],[Clients]],"")</f>
        <v>SMAIL AATOU Tanger</v>
      </c>
      <c r="C186" s="91">
        <f>IFERROR(T_SOLDE_Solde[[#This Row],[Total Bons ]]-(T_SOLDE_Solde[[#This Row],[Total Versement]]+T_SOLDE_Solde[[#This Row],[Remise]]),"")</f>
        <v>0</v>
      </c>
      <c r="D186" s="92">
        <f>SUMIF(T_LIVRAISONS_Livraisons[Nom de clients],T_SOLDE_Solde[[#This Row],[Nom  Clients]],T_LIVRAISONS_Livraisons[Montant])</f>
        <v>0</v>
      </c>
      <c r="E186" s="93">
        <f>SUMIF(T_LIVRAISONS_Livraisons[Nom de clients],T_SOLDE_Solde[[#This Row],[Nom  Clients]],T_LIVRAISONS_Livraisons[Encaisst])</f>
        <v>0</v>
      </c>
      <c r="F186" s="94">
        <f>SUMIF(T_LIVRAISONS_Livraisons[Nom de clients],T_SOLDE_Solde[[#This Row],[Nom  Clients]],T_LIVRAISONS_Livraisons[Remise])</f>
        <v>0</v>
      </c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</row>
    <row r="187" spans="1:23">
      <c r="A187" s="9"/>
      <c r="B187" s="26" t="str">
        <f>IFERROR(T_BDD_Clients[[#This Row],[Clients]],"")</f>
        <v>OMAR CASA</v>
      </c>
      <c r="C187" s="91">
        <f>IFERROR(T_SOLDE_Solde[[#This Row],[Total Bons ]]-(T_SOLDE_Solde[[#This Row],[Total Versement]]+T_SOLDE_Solde[[#This Row],[Remise]]),"")</f>
        <v>0</v>
      </c>
      <c r="D187" s="92">
        <f>SUMIF(T_LIVRAISONS_Livraisons[Nom de clients],T_SOLDE_Solde[[#This Row],[Nom  Clients]],T_LIVRAISONS_Livraisons[Montant])</f>
        <v>0</v>
      </c>
      <c r="E187" s="93">
        <f>SUMIF(T_LIVRAISONS_Livraisons[Nom de clients],T_SOLDE_Solde[[#This Row],[Nom  Clients]],T_LIVRAISONS_Livraisons[Encaisst])</f>
        <v>0</v>
      </c>
      <c r="F187" s="94">
        <f>SUMIF(T_LIVRAISONS_Livraisons[Nom de clients],T_SOLDE_Solde[[#This Row],[Nom  Clients]],T_LIVRAISONS_Livraisons[Remise])</f>
        <v>0</v>
      </c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</row>
    <row r="188" spans="1:23">
      <c r="A188" s="9"/>
      <c r="B188" s="26" t="str">
        <f>IFERROR(T_BDD_Clients[[#This Row],[Clients]],"")</f>
        <v>KHADIRI Aziz Marrakech</v>
      </c>
      <c r="C188" s="91">
        <f>IFERROR(T_SOLDE_Solde[[#This Row],[Total Bons ]]-(T_SOLDE_Solde[[#This Row],[Total Versement]]+T_SOLDE_Solde[[#This Row],[Remise]]),"")</f>
        <v>0</v>
      </c>
      <c r="D188" s="92">
        <f>SUMIF(T_LIVRAISONS_Livraisons[Nom de clients],T_SOLDE_Solde[[#This Row],[Nom  Clients]],T_LIVRAISONS_Livraisons[Montant])</f>
        <v>0</v>
      </c>
      <c r="E188" s="93">
        <f>SUMIF(T_LIVRAISONS_Livraisons[Nom de clients],T_SOLDE_Solde[[#This Row],[Nom  Clients]],T_LIVRAISONS_Livraisons[Encaisst])</f>
        <v>0</v>
      </c>
      <c r="F188" s="94">
        <f>SUMIF(T_LIVRAISONS_Livraisons[Nom de clients],T_SOLDE_Solde[[#This Row],[Nom  Clients]],T_LIVRAISONS_Livraisons[Remise])</f>
        <v>0</v>
      </c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</row>
    <row r="189" spans="1:23">
      <c r="A189" s="9"/>
      <c r="B189" s="26" t="str">
        <f>IFERROR(T_BDD_Clients[[#This Row],[Clients]],"")</f>
        <v>ROKH ESSALAM</v>
      </c>
      <c r="C189" s="91">
        <f>IFERROR(T_SOLDE_Solde[[#This Row],[Total Bons ]]-(T_SOLDE_Solde[[#This Row],[Total Versement]]+T_SOLDE_Solde[[#This Row],[Remise]]),"")</f>
        <v>0</v>
      </c>
      <c r="D189" s="92">
        <f>SUMIF(T_LIVRAISONS_Livraisons[Nom de clients],T_SOLDE_Solde[[#This Row],[Nom  Clients]],T_LIVRAISONS_Livraisons[Montant])</f>
        <v>0</v>
      </c>
      <c r="E189" s="93">
        <f>SUMIF(T_LIVRAISONS_Livraisons[Nom de clients],T_SOLDE_Solde[[#This Row],[Nom  Clients]],T_LIVRAISONS_Livraisons[Encaisst])</f>
        <v>0</v>
      </c>
      <c r="F189" s="94">
        <f>SUMIF(T_LIVRAISONS_Livraisons[Nom de clients],T_SOLDE_Solde[[#This Row],[Nom  Clients]],T_LIVRAISONS_Livraisons[Remise])</f>
        <v>0</v>
      </c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</row>
    <row r="190" spans="1:23">
      <c r="A190" s="9"/>
      <c r="B190" s="26" t="str">
        <f>IFERROR(T_BDD_Clients[[#This Row],[Clients]],"")</f>
        <v>ABDELLAH SALE</v>
      </c>
      <c r="C190" s="91">
        <f>IFERROR(T_SOLDE_Solde[[#This Row],[Total Bons ]]-(T_SOLDE_Solde[[#This Row],[Total Versement]]+T_SOLDE_Solde[[#This Row],[Remise]]),"")</f>
        <v>0</v>
      </c>
      <c r="D190" s="92">
        <f>SUMIF(T_LIVRAISONS_Livraisons[Nom de clients],T_SOLDE_Solde[[#This Row],[Nom  Clients]],T_LIVRAISONS_Livraisons[Montant])</f>
        <v>0</v>
      </c>
      <c r="E190" s="93">
        <f>SUMIF(T_LIVRAISONS_Livraisons[Nom de clients],T_SOLDE_Solde[[#This Row],[Nom  Clients]],T_LIVRAISONS_Livraisons[Encaisst])</f>
        <v>0</v>
      </c>
      <c r="F190" s="94">
        <f>SUMIF(T_LIVRAISONS_Livraisons[Nom de clients],T_SOLDE_Solde[[#This Row],[Nom  Clients]],T_LIVRAISONS_Livraisons[Remise])</f>
        <v>0</v>
      </c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1:23">
      <c r="A191" s="9"/>
      <c r="B191" s="26">
        <f>IFERROR(T_BDD_Clients[[#This Row],[Clients]],"")</f>
        <v>0</v>
      </c>
      <c r="C191" s="91">
        <f>IFERROR(T_SOLDE_Solde[[#This Row],[Total Bons ]]-(T_SOLDE_Solde[[#This Row],[Total Versement]]+T_SOLDE_Solde[[#This Row],[Remise]]),"")</f>
        <v>0</v>
      </c>
      <c r="D191" s="92">
        <f>SUMIF(T_LIVRAISONS_Livraisons[Nom de clients],T_SOLDE_Solde[[#This Row],[Nom  Clients]],T_LIVRAISONS_Livraisons[Montant])</f>
        <v>0</v>
      </c>
      <c r="E191" s="93">
        <f>SUMIF(T_LIVRAISONS_Livraisons[Nom de clients],T_SOLDE_Solde[[#This Row],[Nom  Clients]],T_LIVRAISONS_Livraisons[Encaisst])</f>
        <v>0</v>
      </c>
      <c r="F191" s="94">
        <f>SUMIF(T_LIVRAISONS_Livraisons[Nom de clients],T_SOLDE_Solde[[#This Row],[Nom  Clients]],T_LIVRAISONS_Livraisons[Remise])</f>
        <v>0</v>
      </c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</row>
    <row r="192" spans="1:23">
      <c r="A192" s="9"/>
      <c r="B192" s="26">
        <f>IFERROR(T_BDD_Clients[[#This Row],[Clients]],"")</f>
        <v>0</v>
      </c>
      <c r="C192" s="91">
        <f>IFERROR(T_SOLDE_Solde[[#This Row],[Total Bons ]]-(T_SOLDE_Solde[[#This Row],[Total Versement]]+T_SOLDE_Solde[[#This Row],[Remise]]),"")</f>
        <v>0</v>
      </c>
      <c r="D192" s="92">
        <f>SUMIF(T_LIVRAISONS_Livraisons[Nom de clients],T_SOLDE_Solde[[#This Row],[Nom  Clients]],T_LIVRAISONS_Livraisons[Montant])</f>
        <v>0</v>
      </c>
      <c r="E192" s="93">
        <f>SUMIF(T_LIVRAISONS_Livraisons[Nom de clients],T_SOLDE_Solde[[#This Row],[Nom  Clients]],T_LIVRAISONS_Livraisons[Encaisst])</f>
        <v>0</v>
      </c>
      <c r="F192" s="94">
        <f>SUMIF(T_LIVRAISONS_Livraisons[Nom de clients],T_SOLDE_Solde[[#This Row],[Nom  Clients]],T_LIVRAISONS_Livraisons[Remise])</f>
        <v>0</v>
      </c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</row>
    <row r="193" spans="1:23">
      <c r="A193" s="9"/>
      <c r="B193" s="26">
        <f>IFERROR(T_BDD_Clients[[#This Row],[Clients]],"")</f>
        <v>0</v>
      </c>
      <c r="C193" s="91">
        <f>IFERROR(T_SOLDE_Solde[[#This Row],[Total Bons ]]-(T_SOLDE_Solde[[#This Row],[Total Versement]]+T_SOLDE_Solde[[#This Row],[Remise]]),"")</f>
        <v>0</v>
      </c>
      <c r="D193" s="92">
        <f>SUMIF(T_LIVRAISONS_Livraisons[Nom de clients],T_SOLDE_Solde[[#This Row],[Nom  Clients]],T_LIVRAISONS_Livraisons[Montant])</f>
        <v>0</v>
      </c>
      <c r="E193" s="93">
        <f>SUMIF(T_LIVRAISONS_Livraisons[Nom de clients],T_SOLDE_Solde[[#This Row],[Nom  Clients]],T_LIVRAISONS_Livraisons[Encaisst])</f>
        <v>0</v>
      </c>
      <c r="F193" s="94">
        <f>SUMIF(T_LIVRAISONS_Livraisons[Nom de clients],T_SOLDE_Solde[[#This Row],[Nom  Clients]],T_LIVRAISONS_Livraisons[Remise])</f>
        <v>0</v>
      </c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</row>
    <row r="194" spans="1:23">
      <c r="A194" s="9"/>
      <c r="B194" s="26">
        <f>IFERROR(T_BDD_Clients[[#This Row],[Clients]],"")</f>
        <v>0</v>
      </c>
      <c r="C194" s="91">
        <f>IFERROR(T_SOLDE_Solde[[#This Row],[Total Bons ]]-(T_SOLDE_Solde[[#This Row],[Total Versement]]+T_SOLDE_Solde[[#This Row],[Remise]]),"")</f>
        <v>0</v>
      </c>
      <c r="D194" s="92">
        <f>SUMIF(T_LIVRAISONS_Livraisons[Nom de clients],T_SOLDE_Solde[[#This Row],[Nom  Clients]],T_LIVRAISONS_Livraisons[Montant])</f>
        <v>0</v>
      </c>
      <c r="E194" s="93">
        <f>SUMIF(T_LIVRAISONS_Livraisons[Nom de clients],T_SOLDE_Solde[[#This Row],[Nom  Clients]],T_LIVRAISONS_Livraisons[Encaisst])</f>
        <v>0</v>
      </c>
      <c r="F194" s="94">
        <f>SUMIF(T_LIVRAISONS_Livraisons[Nom de clients],T_SOLDE_Solde[[#This Row],[Nom  Clients]],T_LIVRAISONS_Livraisons[Remise])</f>
        <v>0</v>
      </c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</row>
    <row r="195" spans="1:23">
      <c r="A195" s="9"/>
      <c r="B195" s="26">
        <f>IFERROR(T_BDD_Clients[[#This Row],[Clients]],"")</f>
        <v>0</v>
      </c>
      <c r="C195" s="91">
        <f>IFERROR(T_SOLDE_Solde[[#This Row],[Total Bons ]]-(T_SOLDE_Solde[[#This Row],[Total Versement]]+T_SOLDE_Solde[[#This Row],[Remise]]),"")</f>
        <v>0</v>
      </c>
      <c r="D195" s="92">
        <f>SUMIF(T_LIVRAISONS_Livraisons[Nom de clients],T_SOLDE_Solde[[#This Row],[Nom  Clients]],T_LIVRAISONS_Livraisons[Montant])</f>
        <v>0</v>
      </c>
      <c r="E195" s="93">
        <f>SUMIF(T_LIVRAISONS_Livraisons[Nom de clients],T_SOLDE_Solde[[#This Row],[Nom  Clients]],T_LIVRAISONS_Livraisons[Encaisst])</f>
        <v>0</v>
      </c>
      <c r="F195" s="94">
        <f>SUMIF(T_LIVRAISONS_Livraisons[Nom de clients],T_SOLDE_Solde[[#This Row],[Nom  Clients]],T_LIVRAISONS_Livraisons[Remise])</f>
        <v>0</v>
      </c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</row>
    <row r="196" spans="1:23">
      <c r="A196" s="9"/>
      <c r="B196" s="26">
        <f>IFERROR(T_BDD_Clients[[#This Row],[Clients]],"")</f>
        <v>0</v>
      </c>
      <c r="C196" s="91">
        <f>IFERROR(T_SOLDE_Solde[[#This Row],[Total Bons ]]-(T_SOLDE_Solde[[#This Row],[Total Versement]]+T_SOLDE_Solde[[#This Row],[Remise]]),"")</f>
        <v>0</v>
      </c>
      <c r="D196" s="92">
        <f>SUMIF(T_LIVRAISONS_Livraisons[Nom de clients],T_SOLDE_Solde[[#This Row],[Nom  Clients]],T_LIVRAISONS_Livraisons[Montant])</f>
        <v>0</v>
      </c>
      <c r="E196" s="93">
        <f>SUMIF(T_LIVRAISONS_Livraisons[Nom de clients],T_SOLDE_Solde[[#This Row],[Nom  Clients]],T_LIVRAISONS_Livraisons[Encaisst])</f>
        <v>0</v>
      </c>
      <c r="F196" s="94">
        <f>SUMIF(T_LIVRAISONS_Livraisons[Nom de clients],T_SOLDE_Solde[[#This Row],[Nom  Clients]],T_LIVRAISONS_Livraisons[Remise])</f>
        <v>0</v>
      </c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</row>
    <row r="197" spans="1:23">
      <c r="A197" s="9"/>
      <c r="B197" s="26">
        <f>IFERROR(T_BDD_Clients[[#This Row],[Clients]],"")</f>
        <v>0</v>
      </c>
      <c r="C197" s="91">
        <f>IFERROR(T_SOLDE_Solde[[#This Row],[Total Bons ]]-(T_SOLDE_Solde[[#This Row],[Total Versement]]+T_SOLDE_Solde[[#This Row],[Remise]]),"")</f>
        <v>0</v>
      </c>
      <c r="D197" s="92">
        <f>SUMIF(T_LIVRAISONS_Livraisons[Nom de clients],T_SOLDE_Solde[[#This Row],[Nom  Clients]],T_LIVRAISONS_Livraisons[Montant])</f>
        <v>0</v>
      </c>
      <c r="E197" s="93">
        <f>SUMIF(T_LIVRAISONS_Livraisons[Nom de clients],T_SOLDE_Solde[[#This Row],[Nom  Clients]],T_LIVRAISONS_Livraisons[Encaisst])</f>
        <v>0</v>
      </c>
      <c r="F197" s="94">
        <f>SUMIF(T_LIVRAISONS_Livraisons[Nom de clients],T_SOLDE_Solde[[#This Row],[Nom  Clients]],T_LIVRAISONS_Livraisons[Remise])</f>
        <v>0</v>
      </c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</row>
    <row r="198" spans="1:23">
      <c r="A198" s="9"/>
      <c r="B198" s="26">
        <f>IFERROR(T_BDD_Clients[[#This Row],[Clients]],"")</f>
        <v>0</v>
      </c>
      <c r="C198" s="91">
        <f>IFERROR(T_SOLDE_Solde[[#This Row],[Total Bons ]]-(T_SOLDE_Solde[[#This Row],[Total Versement]]+T_SOLDE_Solde[[#This Row],[Remise]]),"")</f>
        <v>0</v>
      </c>
      <c r="D198" s="92">
        <f>SUMIF(T_LIVRAISONS_Livraisons[Nom de clients],T_SOLDE_Solde[[#This Row],[Nom  Clients]],T_LIVRAISONS_Livraisons[Montant])</f>
        <v>0</v>
      </c>
      <c r="E198" s="93">
        <f>SUMIF(T_LIVRAISONS_Livraisons[Nom de clients],T_SOLDE_Solde[[#This Row],[Nom  Clients]],T_LIVRAISONS_Livraisons[Encaisst])</f>
        <v>0</v>
      </c>
      <c r="F198" s="94">
        <f>SUMIF(T_LIVRAISONS_Livraisons[Nom de clients],T_SOLDE_Solde[[#This Row],[Nom  Clients]],T_LIVRAISONS_Livraisons[Remise])</f>
        <v>0</v>
      </c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</row>
    <row r="199" spans="1:23">
      <c r="A199" s="9"/>
      <c r="B199" s="26">
        <f>IFERROR(T_BDD_Clients[[#This Row],[Clients]],"")</f>
        <v>0</v>
      </c>
      <c r="C199" s="91">
        <f>IFERROR(T_SOLDE_Solde[[#This Row],[Total Bons ]]-(T_SOLDE_Solde[[#This Row],[Total Versement]]+T_SOLDE_Solde[[#This Row],[Remise]]),"")</f>
        <v>0</v>
      </c>
      <c r="D199" s="92">
        <f>SUMIF(T_LIVRAISONS_Livraisons[Nom de clients],T_SOLDE_Solde[[#This Row],[Nom  Clients]],T_LIVRAISONS_Livraisons[Montant])</f>
        <v>0</v>
      </c>
      <c r="E199" s="93">
        <f>SUMIF(T_LIVRAISONS_Livraisons[Nom de clients],T_SOLDE_Solde[[#This Row],[Nom  Clients]],T_LIVRAISONS_Livraisons[Encaisst])</f>
        <v>0</v>
      </c>
      <c r="F199" s="94">
        <f>SUMIF(T_LIVRAISONS_Livraisons[Nom de clients],T_SOLDE_Solde[[#This Row],[Nom  Clients]],T_LIVRAISONS_Livraisons[Remise])</f>
        <v>0</v>
      </c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</row>
    <row r="200" spans="1:23">
      <c r="A200" s="9"/>
      <c r="B200" s="26">
        <f>IFERROR(T_BDD_Clients[[#This Row],[Clients]],"")</f>
        <v>0</v>
      </c>
      <c r="C200" s="91">
        <f>IFERROR(T_SOLDE_Solde[[#This Row],[Total Bons ]]-(T_SOLDE_Solde[[#This Row],[Total Versement]]+T_SOLDE_Solde[[#This Row],[Remise]]),"")</f>
        <v>0</v>
      </c>
      <c r="D200" s="92">
        <f>SUMIF(T_LIVRAISONS_Livraisons[Nom de clients],T_SOLDE_Solde[[#This Row],[Nom  Clients]],T_LIVRAISONS_Livraisons[Montant])</f>
        <v>0</v>
      </c>
      <c r="E200" s="93">
        <f>SUMIF(T_LIVRAISONS_Livraisons[Nom de clients],T_SOLDE_Solde[[#This Row],[Nom  Clients]],T_LIVRAISONS_Livraisons[Encaisst])</f>
        <v>0</v>
      </c>
      <c r="F200" s="94">
        <f>SUMIF(T_LIVRAISONS_Livraisons[Nom de clients],T_SOLDE_Solde[[#This Row],[Nom  Clients]],T_LIVRAISONS_Livraisons[Remise])</f>
        <v>0</v>
      </c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</row>
    <row r="201" spans="1:23">
      <c r="A201" s="9"/>
      <c r="B201" s="26">
        <f>IFERROR(T_BDD_Clients[[#This Row],[Clients]],"")</f>
        <v>0</v>
      </c>
      <c r="C201" s="91">
        <f>IFERROR(T_SOLDE_Solde[[#This Row],[Total Bons ]]-(T_SOLDE_Solde[[#This Row],[Total Versement]]+T_SOLDE_Solde[[#This Row],[Remise]]),"")</f>
        <v>0</v>
      </c>
      <c r="D201" s="92">
        <f>SUMIF(T_LIVRAISONS_Livraisons[Nom de clients],T_SOLDE_Solde[[#This Row],[Nom  Clients]],T_LIVRAISONS_Livraisons[Montant])</f>
        <v>0</v>
      </c>
      <c r="E201" s="93">
        <f>SUMIF(T_LIVRAISONS_Livraisons[Nom de clients],T_SOLDE_Solde[[#This Row],[Nom  Clients]],T_LIVRAISONS_Livraisons[Encaisst])</f>
        <v>0</v>
      </c>
      <c r="F201" s="94">
        <f>SUMIF(T_LIVRAISONS_Livraisons[Nom de clients],T_SOLDE_Solde[[#This Row],[Nom  Clients]],T_LIVRAISONS_Livraisons[Remise])</f>
        <v>0</v>
      </c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</row>
    <row r="202" spans="1:23">
      <c r="A202" s="9"/>
      <c r="B202" s="26">
        <f>IFERROR(T_BDD_Clients[[#This Row],[Clients]],"")</f>
        <v>0</v>
      </c>
      <c r="C202" s="91">
        <f>IFERROR(T_SOLDE_Solde[[#This Row],[Total Bons ]]-(T_SOLDE_Solde[[#This Row],[Total Versement]]+T_SOLDE_Solde[[#This Row],[Remise]]),"")</f>
        <v>0</v>
      </c>
      <c r="D202" s="92">
        <f>SUMIF(T_LIVRAISONS_Livraisons[Nom de clients],T_SOLDE_Solde[[#This Row],[Nom  Clients]],T_LIVRAISONS_Livraisons[Montant])</f>
        <v>0</v>
      </c>
      <c r="E202" s="93">
        <f>SUMIF(T_LIVRAISONS_Livraisons[Nom de clients],T_SOLDE_Solde[[#This Row],[Nom  Clients]],T_LIVRAISONS_Livraisons[Encaisst])</f>
        <v>0</v>
      </c>
      <c r="F202" s="94">
        <f>SUMIF(T_LIVRAISONS_Livraisons[Nom de clients],T_SOLDE_Solde[[#This Row],[Nom  Clients]],T_LIVRAISONS_Livraisons[Remise])</f>
        <v>0</v>
      </c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</row>
    <row r="203" spans="1:23">
      <c r="A203" s="9"/>
      <c r="B203" s="26">
        <f>IFERROR(T_BDD_Clients[[#This Row],[Clients]],"")</f>
        <v>0</v>
      </c>
      <c r="C203" s="91">
        <f>IFERROR(T_SOLDE_Solde[[#This Row],[Total Bons ]]-(T_SOLDE_Solde[[#This Row],[Total Versement]]+T_SOLDE_Solde[[#This Row],[Remise]]),"")</f>
        <v>0</v>
      </c>
      <c r="D203" s="92">
        <f>SUMIF(T_LIVRAISONS_Livraisons[Nom de clients],T_SOLDE_Solde[[#This Row],[Nom  Clients]],T_LIVRAISONS_Livraisons[Montant])</f>
        <v>0</v>
      </c>
      <c r="E203" s="93">
        <f>SUMIF(T_LIVRAISONS_Livraisons[Nom de clients],T_SOLDE_Solde[[#This Row],[Nom  Clients]],T_LIVRAISONS_Livraisons[Encaisst])</f>
        <v>0</v>
      </c>
      <c r="F203" s="94">
        <f>SUMIF(T_LIVRAISONS_Livraisons[Nom de clients],T_SOLDE_Solde[[#This Row],[Nom  Clients]],T_LIVRAISONS_Livraisons[Remise])</f>
        <v>0</v>
      </c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</row>
    <row r="204" spans="1:23">
      <c r="A204" s="9"/>
      <c r="B204" s="26">
        <f>IFERROR(T_BDD_Clients[[#This Row],[Clients]],"")</f>
        <v>0</v>
      </c>
      <c r="C204" s="91">
        <f>IFERROR(T_SOLDE_Solde[[#This Row],[Total Bons ]]-(T_SOLDE_Solde[[#This Row],[Total Versement]]+T_SOLDE_Solde[[#This Row],[Remise]]),"")</f>
        <v>0</v>
      </c>
      <c r="D204" s="92">
        <f>SUMIF(T_LIVRAISONS_Livraisons[Nom de clients],T_SOLDE_Solde[[#This Row],[Nom  Clients]],T_LIVRAISONS_Livraisons[Montant])</f>
        <v>0</v>
      </c>
      <c r="E204" s="93">
        <f>SUMIF(T_LIVRAISONS_Livraisons[Nom de clients],T_SOLDE_Solde[[#This Row],[Nom  Clients]],T_LIVRAISONS_Livraisons[Encaisst])</f>
        <v>0</v>
      </c>
      <c r="F204" s="94">
        <f>SUMIF(T_LIVRAISONS_Livraisons[Nom de clients],T_SOLDE_Solde[[#This Row],[Nom  Clients]],T_LIVRAISONS_Livraisons[Remise])</f>
        <v>0</v>
      </c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</row>
    <row r="205" spans="1:23">
      <c r="A205" s="9"/>
      <c r="B205" s="26">
        <f>IFERROR(T_BDD_Clients[[#This Row],[Clients]],"")</f>
        <v>0</v>
      </c>
      <c r="C205" s="91">
        <f>IFERROR(T_SOLDE_Solde[[#This Row],[Total Bons ]]-(T_SOLDE_Solde[[#This Row],[Total Versement]]+T_SOLDE_Solde[[#This Row],[Remise]]),"")</f>
        <v>0</v>
      </c>
      <c r="D205" s="92">
        <f>SUMIF(T_LIVRAISONS_Livraisons[Nom de clients],T_SOLDE_Solde[[#This Row],[Nom  Clients]],T_LIVRAISONS_Livraisons[Montant])</f>
        <v>0</v>
      </c>
      <c r="E205" s="93">
        <f>SUMIF(T_LIVRAISONS_Livraisons[Nom de clients],T_SOLDE_Solde[[#This Row],[Nom  Clients]],T_LIVRAISONS_Livraisons[Encaisst])</f>
        <v>0</v>
      </c>
      <c r="F205" s="94">
        <f>SUMIF(T_LIVRAISONS_Livraisons[Nom de clients],T_SOLDE_Solde[[#This Row],[Nom  Clients]],T_LIVRAISONS_Livraisons[Remise])</f>
        <v>0</v>
      </c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</row>
    <row r="206" spans="1:23">
      <c r="A206" s="9"/>
      <c r="B206" s="26">
        <f>IFERROR(T_BDD_Clients[[#This Row],[Clients]],"")</f>
        <v>0</v>
      </c>
      <c r="C206" s="91">
        <f>IFERROR(T_SOLDE_Solde[[#This Row],[Total Bons ]]-(T_SOLDE_Solde[[#This Row],[Total Versement]]+T_SOLDE_Solde[[#This Row],[Remise]]),"")</f>
        <v>0</v>
      </c>
      <c r="D206" s="92">
        <f>SUMIF(T_LIVRAISONS_Livraisons[Nom de clients],T_SOLDE_Solde[[#This Row],[Nom  Clients]],T_LIVRAISONS_Livraisons[Montant])</f>
        <v>0</v>
      </c>
      <c r="E206" s="93">
        <f>SUMIF(T_LIVRAISONS_Livraisons[Nom de clients],T_SOLDE_Solde[[#This Row],[Nom  Clients]],T_LIVRAISONS_Livraisons[Encaisst])</f>
        <v>0</v>
      </c>
      <c r="F206" s="94">
        <f>SUMIF(T_LIVRAISONS_Livraisons[Nom de clients],T_SOLDE_Solde[[#This Row],[Nom  Clients]],T_LIVRAISONS_Livraisons[Remise])</f>
        <v>0</v>
      </c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</row>
    <row r="207" spans="1:23">
      <c r="A207" s="9"/>
      <c r="B207" s="26">
        <f>IFERROR(T_BDD_Clients[[#This Row],[Clients]],"")</f>
        <v>0</v>
      </c>
      <c r="C207" s="91">
        <f>IFERROR(T_SOLDE_Solde[[#This Row],[Total Bons ]]-(T_SOLDE_Solde[[#This Row],[Total Versement]]+T_SOLDE_Solde[[#This Row],[Remise]]),"")</f>
        <v>0</v>
      </c>
      <c r="D207" s="92">
        <f>SUMIF(T_LIVRAISONS_Livraisons[Nom de clients],T_SOLDE_Solde[[#This Row],[Nom  Clients]],T_LIVRAISONS_Livraisons[Montant])</f>
        <v>0</v>
      </c>
      <c r="E207" s="93">
        <f>SUMIF(T_LIVRAISONS_Livraisons[Nom de clients],T_SOLDE_Solde[[#This Row],[Nom  Clients]],T_LIVRAISONS_Livraisons[Encaisst])</f>
        <v>0</v>
      </c>
      <c r="F207" s="94">
        <f>SUMIF(T_LIVRAISONS_Livraisons[Nom de clients],T_SOLDE_Solde[[#This Row],[Nom  Clients]],T_LIVRAISONS_Livraisons[Remise])</f>
        <v>0</v>
      </c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</row>
    <row r="208" spans="1:23">
      <c r="A208" s="9"/>
      <c r="B208" s="26">
        <f>IFERROR(T_BDD_Clients[[#This Row],[Clients]],"")</f>
        <v>0</v>
      </c>
      <c r="C208" s="91">
        <f>IFERROR(T_SOLDE_Solde[[#This Row],[Total Bons ]]-(T_SOLDE_Solde[[#This Row],[Total Versement]]+T_SOLDE_Solde[[#This Row],[Remise]]),"")</f>
        <v>0</v>
      </c>
      <c r="D208" s="92">
        <f>SUMIF(T_LIVRAISONS_Livraisons[Nom de clients],T_SOLDE_Solde[[#This Row],[Nom  Clients]],T_LIVRAISONS_Livraisons[Montant])</f>
        <v>0</v>
      </c>
      <c r="E208" s="93">
        <f>SUMIF(T_LIVRAISONS_Livraisons[Nom de clients],T_SOLDE_Solde[[#This Row],[Nom  Clients]],T_LIVRAISONS_Livraisons[Encaisst])</f>
        <v>0</v>
      </c>
      <c r="F208" s="94">
        <f>SUMIF(T_LIVRAISONS_Livraisons[Nom de clients],T_SOLDE_Solde[[#This Row],[Nom  Clients]],T_LIVRAISONS_Livraisons[Remise])</f>
        <v>0</v>
      </c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</row>
    <row r="209" spans="1:23">
      <c r="A209" s="9"/>
      <c r="B209" s="26">
        <f>IFERROR(T_BDD_Clients[[#This Row],[Clients]],"")</f>
        <v>0</v>
      </c>
      <c r="C209" s="91">
        <f>IFERROR(T_SOLDE_Solde[[#This Row],[Total Bons ]]-(T_SOLDE_Solde[[#This Row],[Total Versement]]+T_SOLDE_Solde[[#This Row],[Remise]]),"")</f>
        <v>0</v>
      </c>
      <c r="D209" s="92">
        <f>SUMIF(T_LIVRAISONS_Livraisons[Nom de clients],T_SOLDE_Solde[[#This Row],[Nom  Clients]],T_LIVRAISONS_Livraisons[Montant])</f>
        <v>0</v>
      </c>
      <c r="E209" s="93">
        <f>SUMIF(T_LIVRAISONS_Livraisons[Nom de clients],T_SOLDE_Solde[[#This Row],[Nom  Clients]],T_LIVRAISONS_Livraisons[Encaisst])</f>
        <v>0</v>
      </c>
      <c r="F209" s="94">
        <f>SUMIF(T_LIVRAISONS_Livraisons[Nom de clients],T_SOLDE_Solde[[#This Row],[Nom  Clients]],T_LIVRAISONS_Livraisons[Remise])</f>
        <v>0</v>
      </c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</row>
    <row r="210" spans="1:23">
      <c r="A210" s="9"/>
      <c r="B210" s="26">
        <f>IFERROR(T_BDD_Clients[[#This Row],[Clients]],"")</f>
        <v>0</v>
      </c>
      <c r="C210" s="91">
        <f>IFERROR(T_SOLDE_Solde[[#This Row],[Total Bons ]]-(T_SOLDE_Solde[[#This Row],[Total Versement]]+T_SOLDE_Solde[[#This Row],[Remise]]),"")</f>
        <v>0</v>
      </c>
      <c r="D210" s="92">
        <f>SUMIF(T_LIVRAISONS_Livraisons[Nom de clients],T_SOLDE_Solde[[#This Row],[Nom  Clients]],T_LIVRAISONS_Livraisons[Montant])</f>
        <v>0</v>
      </c>
      <c r="E210" s="93">
        <f>SUMIF(T_LIVRAISONS_Livraisons[Nom de clients],T_SOLDE_Solde[[#This Row],[Nom  Clients]],T_LIVRAISONS_Livraisons[Encaisst])</f>
        <v>0</v>
      </c>
      <c r="F210" s="94">
        <f>SUMIF(T_LIVRAISONS_Livraisons[Nom de clients],T_SOLDE_Solde[[#This Row],[Nom  Clients]],T_LIVRAISONS_Livraisons[Remise])</f>
        <v>0</v>
      </c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</row>
    <row r="211" spans="1:23">
      <c r="A211" s="9"/>
      <c r="B211" s="26">
        <f>IFERROR(T_BDD_Clients[[#This Row],[Clients]],"")</f>
        <v>0</v>
      </c>
      <c r="C211" s="91">
        <f>IFERROR(T_SOLDE_Solde[[#This Row],[Total Bons ]]-(T_SOLDE_Solde[[#This Row],[Total Versement]]+T_SOLDE_Solde[[#This Row],[Remise]]),"")</f>
        <v>0</v>
      </c>
      <c r="D211" s="92">
        <f>SUMIF(T_LIVRAISONS_Livraisons[Nom de clients],T_SOLDE_Solde[[#This Row],[Nom  Clients]],T_LIVRAISONS_Livraisons[Montant])</f>
        <v>0</v>
      </c>
      <c r="E211" s="93">
        <f>SUMIF(T_LIVRAISONS_Livraisons[Nom de clients],T_SOLDE_Solde[[#This Row],[Nom  Clients]],T_LIVRAISONS_Livraisons[Encaisst])</f>
        <v>0</v>
      </c>
      <c r="F211" s="94">
        <f>SUMIF(T_LIVRAISONS_Livraisons[Nom de clients],T_SOLDE_Solde[[#This Row],[Nom  Clients]],T_LIVRAISONS_Livraisons[Remise])</f>
        <v>0</v>
      </c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</row>
    <row r="212" spans="1:23">
      <c r="A212" s="9"/>
      <c r="B212" s="26">
        <f>IFERROR(T_BDD_Clients[[#This Row],[Clients]],"")</f>
        <v>0</v>
      </c>
      <c r="C212" s="91">
        <f>IFERROR(T_SOLDE_Solde[[#This Row],[Total Bons ]]-(T_SOLDE_Solde[[#This Row],[Total Versement]]+T_SOLDE_Solde[[#This Row],[Remise]]),"")</f>
        <v>0</v>
      </c>
      <c r="D212" s="92">
        <f>SUMIF(T_LIVRAISONS_Livraisons[Nom de clients],T_SOLDE_Solde[[#This Row],[Nom  Clients]],T_LIVRAISONS_Livraisons[Montant])</f>
        <v>0</v>
      </c>
      <c r="E212" s="93">
        <f>SUMIF(T_LIVRAISONS_Livraisons[Nom de clients],T_SOLDE_Solde[[#This Row],[Nom  Clients]],T_LIVRAISONS_Livraisons[Encaisst])</f>
        <v>0</v>
      </c>
      <c r="F212" s="94">
        <f>SUMIF(T_LIVRAISONS_Livraisons[Nom de clients],T_SOLDE_Solde[[#This Row],[Nom  Clients]],T_LIVRAISONS_Livraisons[Remise])</f>
        <v>0</v>
      </c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</row>
    <row r="213" spans="1:23">
      <c r="A213" s="9"/>
      <c r="B213" s="26">
        <f>IFERROR(T_BDD_Clients[[#This Row],[Clients]],"")</f>
        <v>0</v>
      </c>
      <c r="C213" s="91">
        <f>IFERROR(T_SOLDE_Solde[[#This Row],[Total Bons ]]-(T_SOLDE_Solde[[#This Row],[Total Versement]]+T_SOLDE_Solde[[#This Row],[Remise]]),"")</f>
        <v>0</v>
      </c>
      <c r="D213" s="92">
        <f>SUMIF(T_LIVRAISONS_Livraisons[Nom de clients],T_SOLDE_Solde[[#This Row],[Nom  Clients]],T_LIVRAISONS_Livraisons[Montant])</f>
        <v>0</v>
      </c>
      <c r="E213" s="93">
        <f>SUMIF(T_LIVRAISONS_Livraisons[Nom de clients],T_SOLDE_Solde[[#This Row],[Nom  Clients]],T_LIVRAISONS_Livraisons[Encaisst])</f>
        <v>0</v>
      </c>
      <c r="F213" s="94">
        <f>SUMIF(T_LIVRAISONS_Livraisons[Nom de clients],T_SOLDE_Solde[[#This Row],[Nom  Clients]],T_LIVRAISONS_Livraisons[Remise])</f>
        <v>0</v>
      </c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</row>
    <row r="214" spans="1:23">
      <c r="A214" s="9"/>
      <c r="B214" s="26">
        <f>IFERROR(T_BDD_Clients[[#This Row],[Clients]],"")</f>
        <v>0</v>
      </c>
      <c r="C214" s="91">
        <f>IFERROR(T_SOLDE_Solde[[#This Row],[Total Bons ]]-(T_SOLDE_Solde[[#This Row],[Total Versement]]+T_SOLDE_Solde[[#This Row],[Remise]]),"")</f>
        <v>0</v>
      </c>
      <c r="D214" s="92">
        <f>SUMIF(T_LIVRAISONS_Livraisons[Nom de clients],T_SOLDE_Solde[[#This Row],[Nom  Clients]],T_LIVRAISONS_Livraisons[Montant])</f>
        <v>0</v>
      </c>
      <c r="E214" s="93">
        <f>SUMIF(T_LIVRAISONS_Livraisons[Nom de clients],T_SOLDE_Solde[[#This Row],[Nom  Clients]],T_LIVRAISONS_Livraisons[Encaisst])</f>
        <v>0</v>
      </c>
      <c r="F214" s="94">
        <f>SUMIF(T_LIVRAISONS_Livraisons[Nom de clients],T_SOLDE_Solde[[#This Row],[Nom  Clients]],T_LIVRAISONS_Livraisons[Remise])</f>
        <v>0</v>
      </c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</row>
    <row r="215" spans="1:23">
      <c r="A215" s="9"/>
      <c r="B215" s="26">
        <f>IFERROR(T_BDD_Clients[[#This Row],[Clients]],"")</f>
        <v>0</v>
      </c>
      <c r="C215" s="91">
        <f>IFERROR(T_SOLDE_Solde[[#This Row],[Total Bons ]]-(T_SOLDE_Solde[[#This Row],[Total Versement]]+T_SOLDE_Solde[[#This Row],[Remise]]),"")</f>
        <v>0</v>
      </c>
      <c r="D215" s="92">
        <f>SUMIF(T_LIVRAISONS_Livraisons[Nom de clients],T_SOLDE_Solde[[#This Row],[Nom  Clients]],T_LIVRAISONS_Livraisons[Montant])</f>
        <v>0</v>
      </c>
      <c r="E215" s="93">
        <f>SUMIF(T_LIVRAISONS_Livraisons[Nom de clients],T_SOLDE_Solde[[#This Row],[Nom  Clients]],T_LIVRAISONS_Livraisons[Encaisst])</f>
        <v>0</v>
      </c>
      <c r="F215" s="94">
        <f>SUMIF(T_LIVRAISONS_Livraisons[Nom de clients],T_SOLDE_Solde[[#This Row],[Nom  Clients]],T_LIVRAISONS_Livraisons[Remise])</f>
        <v>0</v>
      </c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</row>
    <row r="216" spans="1:23">
      <c r="A216" s="9"/>
      <c r="B216" s="26">
        <f>IFERROR(T_BDD_Clients[[#This Row],[Clients]],"")</f>
        <v>0</v>
      </c>
      <c r="C216" s="91">
        <f>IFERROR(T_SOLDE_Solde[[#This Row],[Total Bons ]]-(T_SOLDE_Solde[[#This Row],[Total Versement]]+T_SOLDE_Solde[[#This Row],[Remise]]),"")</f>
        <v>0</v>
      </c>
      <c r="D216" s="92">
        <f>SUMIF(T_LIVRAISONS_Livraisons[Nom de clients],T_SOLDE_Solde[[#This Row],[Nom  Clients]],T_LIVRAISONS_Livraisons[Montant])</f>
        <v>0</v>
      </c>
      <c r="E216" s="93">
        <f>SUMIF(T_LIVRAISONS_Livraisons[Nom de clients],T_SOLDE_Solde[[#This Row],[Nom  Clients]],T_LIVRAISONS_Livraisons[Encaisst])</f>
        <v>0</v>
      </c>
      <c r="F216" s="94">
        <f>SUMIF(T_LIVRAISONS_Livraisons[Nom de clients],T_SOLDE_Solde[[#This Row],[Nom  Clients]],T_LIVRAISONS_Livraisons[Remise])</f>
        <v>0</v>
      </c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</row>
    <row r="217" spans="1:23">
      <c r="A217" s="9"/>
      <c r="B217" s="26">
        <f>IFERROR(T_BDD_Clients[[#This Row],[Clients]],"")</f>
        <v>0</v>
      </c>
      <c r="C217" s="91">
        <f>IFERROR(T_SOLDE_Solde[[#This Row],[Total Bons ]]-(T_SOLDE_Solde[[#This Row],[Total Versement]]+T_SOLDE_Solde[[#This Row],[Remise]]),"")</f>
        <v>0</v>
      </c>
      <c r="D217" s="92">
        <f>SUMIF(T_LIVRAISONS_Livraisons[Nom de clients],T_SOLDE_Solde[[#This Row],[Nom  Clients]],T_LIVRAISONS_Livraisons[Montant])</f>
        <v>0</v>
      </c>
      <c r="E217" s="93">
        <f>SUMIF(T_LIVRAISONS_Livraisons[Nom de clients],T_SOLDE_Solde[[#This Row],[Nom  Clients]],T_LIVRAISONS_Livraisons[Encaisst])</f>
        <v>0</v>
      </c>
      <c r="F217" s="94">
        <f>SUMIF(T_LIVRAISONS_Livraisons[Nom de clients],T_SOLDE_Solde[[#This Row],[Nom  Clients]],T_LIVRAISONS_Livraisons[Remise])</f>
        <v>0</v>
      </c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</row>
    <row r="218" spans="1:23">
      <c r="A218" s="9"/>
      <c r="B218" s="26">
        <f>IFERROR(T_BDD_Clients[[#This Row],[Clients]],"")</f>
        <v>0</v>
      </c>
      <c r="C218" s="91">
        <f>IFERROR(T_SOLDE_Solde[[#This Row],[Total Bons ]]-(T_SOLDE_Solde[[#This Row],[Total Versement]]+T_SOLDE_Solde[[#This Row],[Remise]]),"")</f>
        <v>0</v>
      </c>
      <c r="D218" s="92">
        <f>SUMIF(T_LIVRAISONS_Livraisons[Nom de clients],T_SOLDE_Solde[[#This Row],[Nom  Clients]],T_LIVRAISONS_Livraisons[Montant])</f>
        <v>0</v>
      </c>
      <c r="E218" s="93">
        <f>SUMIF(T_LIVRAISONS_Livraisons[Nom de clients],T_SOLDE_Solde[[#This Row],[Nom  Clients]],T_LIVRAISONS_Livraisons[Encaisst])</f>
        <v>0</v>
      </c>
      <c r="F218" s="94">
        <f>SUMIF(T_LIVRAISONS_Livraisons[Nom de clients],T_SOLDE_Solde[[#This Row],[Nom  Clients]],T_LIVRAISONS_Livraisons[Remise])</f>
        <v>0</v>
      </c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</row>
    <row r="219" spans="1:23">
      <c r="A219" s="9"/>
      <c r="B219" s="26">
        <f>IFERROR(T_BDD_Clients[[#This Row],[Clients]],"")</f>
        <v>0</v>
      </c>
      <c r="C219" s="91">
        <f>IFERROR(T_SOLDE_Solde[[#This Row],[Total Bons ]]-(T_SOLDE_Solde[[#This Row],[Total Versement]]+T_SOLDE_Solde[[#This Row],[Remise]]),"")</f>
        <v>0</v>
      </c>
      <c r="D219" s="92">
        <f>SUMIF(T_LIVRAISONS_Livraisons[Nom de clients],T_SOLDE_Solde[[#This Row],[Nom  Clients]],T_LIVRAISONS_Livraisons[Montant])</f>
        <v>0</v>
      </c>
      <c r="E219" s="93">
        <f>SUMIF(T_LIVRAISONS_Livraisons[Nom de clients],T_SOLDE_Solde[[#This Row],[Nom  Clients]],T_LIVRAISONS_Livraisons[Encaisst])</f>
        <v>0</v>
      </c>
      <c r="F219" s="94">
        <f>SUMIF(T_LIVRAISONS_Livraisons[Nom de clients],T_SOLDE_Solde[[#This Row],[Nom  Clients]],T_LIVRAISONS_Livraisons[Remise])</f>
        <v>0</v>
      </c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</row>
    <row r="220" spans="1:23">
      <c r="A220" s="9"/>
      <c r="B220" s="26">
        <f>IFERROR(T_BDD_Clients[[#This Row],[Clients]],"")</f>
        <v>0</v>
      </c>
      <c r="C220" s="91">
        <f>IFERROR(T_SOLDE_Solde[[#This Row],[Total Bons ]]-(T_SOLDE_Solde[[#This Row],[Total Versement]]+T_SOLDE_Solde[[#This Row],[Remise]]),"")</f>
        <v>0</v>
      </c>
      <c r="D220" s="92">
        <f>SUMIF(T_LIVRAISONS_Livraisons[Nom de clients],T_SOLDE_Solde[[#This Row],[Nom  Clients]],T_LIVRAISONS_Livraisons[Montant])</f>
        <v>0</v>
      </c>
      <c r="E220" s="93">
        <f>SUMIF(T_LIVRAISONS_Livraisons[Nom de clients],T_SOLDE_Solde[[#This Row],[Nom  Clients]],T_LIVRAISONS_Livraisons[Encaisst])</f>
        <v>0</v>
      </c>
      <c r="F220" s="94">
        <f>SUMIF(T_LIVRAISONS_Livraisons[Nom de clients],T_SOLDE_Solde[[#This Row],[Nom  Clients]],T_LIVRAISONS_Livraisons[Remise])</f>
        <v>0</v>
      </c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</row>
    <row r="221" spans="1:23">
      <c r="A221" s="9"/>
      <c r="B221" s="26">
        <f>IFERROR(T_BDD_Clients[[#This Row],[Clients]],"")</f>
        <v>0</v>
      </c>
      <c r="C221" s="91">
        <f>IFERROR(T_SOLDE_Solde[[#This Row],[Total Bons ]]-(T_SOLDE_Solde[[#This Row],[Total Versement]]+T_SOLDE_Solde[[#This Row],[Remise]]),"")</f>
        <v>0</v>
      </c>
      <c r="D221" s="92">
        <f>SUMIF(T_LIVRAISONS_Livraisons[Nom de clients],T_SOLDE_Solde[[#This Row],[Nom  Clients]],T_LIVRAISONS_Livraisons[Montant])</f>
        <v>0</v>
      </c>
      <c r="E221" s="93">
        <f>SUMIF(T_LIVRAISONS_Livraisons[Nom de clients],T_SOLDE_Solde[[#This Row],[Nom  Clients]],T_LIVRAISONS_Livraisons[Encaisst])</f>
        <v>0</v>
      </c>
      <c r="F221" s="94">
        <f>SUMIF(T_LIVRAISONS_Livraisons[Nom de clients],T_SOLDE_Solde[[#This Row],[Nom  Clients]],T_LIVRAISONS_Livraisons[Remise])</f>
        <v>0</v>
      </c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</row>
    <row r="222" spans="1:23">
      <c r="A222" s="9"/>
      <c r="B222" s="26">
        <f>IFERROR(T_BDD_Clients[[#This Row],[Clients]],"")</f>
        <v>0</v>
      </c>
      <c r="C222" s="91">
        <f>IFERROR(T_SOLDE_Solde[[#This Row],[Total Bons ]]-(T_SOLDE_Solde[[#This Row],[Total Versement]]+T_SOLDE_Solde[[#This Row],[Remise]]),"")</f>
        <v>0</v>
      </c>
      <c r="D222" s="92">
        <f>SUMIF(T_LIVRAISONS_Livraisons[Nom de clients],T_SOLDE_Solde[[#This Row],[Nom  Clients]],T_LIVRAISONS_Livraisons[Montant])</f>
        <v>0</v>
      </c>
      <c r="E222" s="93">
        <f>SUMIF(T_LIVRAISONS_Livraisons[Nom de clients],T_SOLDE_Solde[[#This Row],[Nom  Clients]],T_LIVRAISONS_Livraisons[Encaisst])</f>
        <v>0</v>
      </c>
      <c r="F222" s="94">
        <f>SUMIF(T_LIVRAISONS_Livraisons[Nom de clients],T_SOLDE_Solde[[#This Row],[Nom  Clients]],T_LIVRAISONS_Livraisons[Remise])</f>
        <v>0</v>
      </c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</row>
    <row r="223" spans="1:23">
      <c r="A223" s="9"/>
      <c r="B223" s="26">
        <f>IFERROR(T_BDD_Clients[[#This Row],[Clients]],"")</f>
        <v>0</v>
      </c>
      <c r="C223" s="91">
        <f>IFERROR(T_SOLDE_Solde[[#This Row],[Total Bons ]]-(T_SOLDE_Solde[[#This Row],[Total Versement]]+T_SOLDE_Solde[[#This Row],[Remise]]),"")</f>
        <v>0</v>
      </c>
      <c r="D223" s="92">
        <f>SUMIF(T_LIVRAISONS_Livraisons[Nom de clients],T_SOLDE_Solde[[#This Row],[Nom  Clients]],T_LIVRAISONS_Livraisons[Montant])</f>
        <v>0</v>
      </c>
      <c r="E223" s="93">
        <f>SUMIF(T_LIVRAISONS_Livraisons[Nom de clients],T_SOLDE_Solde[[#This Row],[Nom  Clients]],T_LIVRAISONS_Livraisons[Encaisst])</f>
        <v>0</v>
      </c>
      <c r="F223" s="94">
        <f>SUMIF(T_LIVRAISONS_Livraisons[Nom de clients],T_SOLDE_Solde[[#This Row],[Nom  Clients]],T_LIVRAISONS_Livraisons[Remise])</f>
        <v>0</v>
      </c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</row>
    <row r="224" spans="1:23">
      <c r="A224" s="9"/>
      <c r="B224" s="26">
        <f>IFERROR(T_BDD_Clients[[#This Row],[Clients]],"")</f>
        <v>0</v>
      </c>
      <c r="C224" s="91">
        <f>IFERROR(T_SOLDE_Solde[[#This Row],[Total Bons ]]-(T_SOLDE_Solde[[#This Row],[Total Versement]]+T_SOLDE_Solde[[#This Row],[Remise]]),"")</f>
        <v>0</v>
      </c>
      <c r="D224" s="92">
        <f>SUMIF(T_LIVRAISONS_Livraisons[Nom de clients],T_SOLDE_Solde[[#This Row],[Nom  Clients]],T_LIVRAISONS_Livraisons[Montant])</f>
        <v>0</v>
      </c>
      <c r="E224" s="93">
        <f>SUMIF(T_LIVRAISONS_Livraisons[Nom de clients],T_SOLDE_Solde[[#This Row],[Nom  Clients]],T_LIVRAISONS_Livraisons[Encaisst])</f>
        <v>0</v>
      </c>
      <c r="F224" s="94">
        <f>SUMIF(T_LIVRAISONS_Livraisons[Nom de clients],T_SOLDE_Solde[[#This Row],[Nom  Clients]],T_LIVRAISONS_Livraisons[Remise])</f>
        <v>0</v>
      </c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</row>
    <row r="225" spans="1:23">
      <c r="A225" s="9"/>
      <c r="B225" s="26">
        <f>IFERROR(T_BDD_Clients[[#This Row],[Clients]],"")</f>
        <v>0</v>
      </c>
      <c r="C225" s="91">
        <f>IFERROR(T_SOLDE_Solde[[#This Row],[Total Bons ]]-(T_SOLDE_Solde[[#This Row],[Total Versement]]+T_SOLDE_Solde[[#This Row],[Remise]]),"")</f>
        <v>0</v>
      </c>
      <c r="D225" s="92">
        <f>SUMIF(T_LIVRAISONS_Livraisons[Nom de clients],T_SOLDE_Solde[[#This Row],[Nom  Clients]],T_LIVRAISONS_Livraisons[Montant])</f>
        <v>0</v>
      </c>
      <c r="E225" s="93">
        <f>SUMIF(T_LIVRAISONS_Livraisons[Nom de clients],T_SOLDE_Solde[[#This Row],[Nom  Clients]],T_LIVRAISONS_Livraisons[Encaisst])</f>
        <v>0</v>
      </c>
      <c r="F225" s="94">
        <f>SUMIF(T_LIVRAISONS_Livraisons[Nom de clients],T_SOLDE_Solde[[#This Row],[Nom  Clients]],T_LIVRAISONS_Livraisons[Remise])</f>
        <v>0</v>
      </c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</row>
    <row r="226" spans="1:23">
      <c r="A226" s="9"/>
      <c r="B226" s="26">
        <f>IFERROR(T_BDD_Clients[[#This Row],[Clients]],"")</f>
        <v>0</v>
      </c>
      <c r="C226" s="91">
        <f>IFERROR(T_SOLDE_Solde[[#This Row],[Total Bons ]]-(T_SOLDE_Solde[[#This Row],[Total Versement]]+T_SOLDE_Solde[[#This Row],[Remise]]),"")</f>
        <v>0</v>
      </c>
      <c r="D226" s="92">
        <f>SUMIF(T_LIVRAISONS_Livraisons[Nom de clients],T_SOLDE_Solde[[#This Row],[Nom  Clients]],T_LIVRAISONS_Livraisons[Montant])</f>
        <v>0</v>
      </c>
      <c r="E226" s="93">
        <f>SUMIF(T_LIVRAISONS_Livraisons[Nom de clients],T_SOLDE_Solde[[#This Row],[Nom  Clients]],T_LIVRAISONS_Livraisons[Encaisst])</f>
        <v>0</v>
      </c>
      <c r="F226" s="94">
        <f>SUMIF(T_LIVRAISONS_Livraisons[Nom de clients],T_SOLDE_Solde[[#This Row],[Nom  Clients]],T_LIVRAISONS_Livraisons[Remise])</f>
        <v>0</v>
      </c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</row>
    <row r="227" spans="1:23">
      <c r="A227" s="9"/>
      <c r="B227" s="26">
        <f>IFERROR(T_BDD_Clients[[#This Row],[Clients]],"")</f>
        <v>0</v>
      </c>
      <c r="C227" s="91">
        <f>IFERROR(T_SOLDE_Solde[[#This Row],[Total Bons ]]-(T_SOLDE_Solde[[#This Row],[Total Versement]]+T_SOLDE_Solde[[#This Row],[Remise]]),"")</f>
        <v>0</v>
      </c>
      <c r="D227" s="92">
        <f>SUMIF(T_LIVRAISONS_Livraisons[Nom de clients],T_SOLDE_Solde[[#This Row],[Nom  Clients]],T_LIVRAISONS_Livraisons[Montant])</f>
        <v>0</v>
      </c>
      <c r="E227" s="93">
        <f>SUMIF(T_LIVRAISONS_Livraisons[Nom de clients],T_SOLDE_Solde[[#This Row],[Nom  Clients]],T_LIVRAISONS_Livraisons[Encaisst])</f>
        <v>0</v>
      </c>
      <c r="F227" s="94">
        <f>SUMIF(T_LIVRAISONS_Livraisons[Nom de clients],T_SOLDE_Solde[[#This Row],[Nom  Clients]],T_LIVRAISONS_Livraisons[Remise])</f>
        <v>0</v>
      </c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spans="1:23">
      <c r="A228" s="9"/>
      <c r="B228" s="26">
        <f>IFERROR(T_BDD_Clients[[#This Row],[Clients]],"")</f>
        <v>0</v>
      </c>
      <c r="C228" s="91">
        <f>IFERROR(T_SOLDE_Solde[[#This Row],[Total Bons ]]-(T_SOLDE_Solde[[#This Row],[Total Versement]]+T_SOLDE_Solde[[#This Row],[Remise]]),"")</f>
        <v>0</v>
      </c>
      <c r="D228" s="92">
        <f>SUMIF(T_LIVRAISONS_Livraisons[Nom de clients],T_SOLDE_Solde[[#This Row],[Nom  Clients]],T_LIVRAISONS_Livraisons[Montant])</f>
        <v>0</v>
      </c>
      <c r="E228" s="93">
        <f>SUMIF(T_LIVRAISONS_Livraisons[Nom de clients],T_SOLDE_Solde[[#This Row],[Nom  Clients]],T_LIVRAISONS_Livraisons[Encaisst])</f>
        <v>0</v>
      </c>
      <c r="F228" s="94">
        <f>SUMIF(T_LIVRAISONS_Livraisons[Nom de clients],T_SOLDE_Solde[[#This Row],[Nom  Clients]],T_LIVRAISONS_Livraisons[Remise])</f>
        <v>0</v>
      </c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</row>
    <row r="229" spans="1:23">
      <c r="A229" s="9"/>
      <c r="B229" s="26">
        <f>IFERROR(T_BDD_Clients[[#This Row],[Clients]],"")</f>
        <v>0</v>
      </c>
      <c r="C229" s="91">
        <f>IFERROR(T_SOLDE_Solde[[#This Row],[Total Bons ]]-(T_SOLDE_Solde[[#This Row],[Total Versement]]+T_SOLDE_Solde[[#This Row],[Remise]]),"")</f>
        <v>0</v>
      </c>
      <c r="D229" s="92">
        <f>SUMIF(T_LIVRAISONS_Livraisons[Nom de clients],T_SOLDE_Solde[[#This Row],[Nom  Clients]],T_LIVRAISONS_Livraisons[Montant])</f>
        <v>0</v>
      </c>
      <c r="E229" s="93">
        <f>SUMIF(T_LIVRAISONS_Livraisons[Nom de clients],T_SOLDE_Solde[[#This Row],[Nom  Clients]],T_LIVRAISONS_Livraisons[Encaisst])</f>
        <v>0</v>
      </c>
      <c r="F229" s="94">
        <f>SUMIF(T_LIVRAISONS_Livraisons[Nom de clients],T_SOLDE_Solde[[#This Row],[Nom  Clients]],T_LIVRAISONS_Livraisons[Remise])</f>
        <v>0</v>
      </c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</row>
    <row r="230" spans="1:23">
      <c r="A230" s="9"/>
      <c r="B230" s="26">
        <f>IFERROR(T_BDD_Clients[[#This Row],[Clients]],"")</f>
        <v>0</v>
      </c>
      <c r="C230" s="91">
        <f>IFERROR(T_SOLDE_Solde[[#This Row],[Total Bons ]]-(T_SOLDE_Solde[[#This Row],[Total Versement]]+T_SOLDE_Solde[[#This Row],[Remise]]),"")</f>
        <v>0</v>
      </c>
      <c r="D230" s="92">
        <f>SUMIF(T_LIVRAISONS_Livraisons[Nom de clients],T_SOLDE_Solde[[#This Row],[Nom  Clients]],T_LIVRAISONS_Livraisons[Montant])</f>
        <v>0</v>
      </c>
      <c r="E230" s="93">
        <f>SUMIF(T_LIVRAISONS_Livraisons[Nom de clients],T_SOLDE_Solde[[#This Row],[Nom  Clients]],T_LIVRAISONS_Livraisons[Encaisst])</f>
        <v>0</v>
      </c>
      <c r="F230" s="94">
        <f>SUMIF(T_LIVRAISONS_Livraisons[Nom de clients],T_SOLDE_Solde[[#This Row],[Nom  Clients]],T_LIVRAISONS_Livraisons[Remise])</f>
        <v>0</v>
      </c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</row>
    <row r="231" spans="1:23">
      <c r="A231" s="9"/>
      <c r="B231" s="26">
        <f>IFERROR(T_BDD_Clients[[#This Row],[Clients]],"")</f>
        <v>0</v>
      </c>
      <c r="C231" s="91">
        <f>IFERROR(T_SOLDE_Solde[[#This Row],[Total Bons ]]-(T_SOLDE_Solde[[#This Row],[Total Versement]]+T_SOLDE_Solde[[#This Row],[Remise]]),"")</f>
        <v>0</v>
      </c>
      <c r="D231" s="92">
        <f>SUMIF(T_LIVRAISONS_Livraisons[Nom de clients],T_SOLDE_Solde[[#This Row],[Nom  Clients]],T_LIVRAISONS_Livraisons[Montant])</f>
        <v>0</v>
      </c>
      <c r="E231" s="93">
        <f>SUMIF(T_LIVRAISONS_Livraisons[Nom de clients],T_SOLDE_Solde[[#This Row],[Nom  Clients]],T_LIVRAISONS_Livraisons[Encaisst])</f>
        <v>0</v>
      </c>
      <c r="F231" s="94">
        <f>SUMIF(T_LIVRAISONS_Livraisons[Nom de clients],T_SOLDE_Solde[[#This Row],[Nom  Clients]],T_LIVRAISONS_Livraisons[Remise])</f>
        <v>0</v>
      </c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</row>
    <row r="232" spans="1:23">
      <c r="A232" s="9"/>
      <c r="B232" s="26">
        <f>IFERROR(T_BDD_Clients[[#This Row],[Clients]],"")</f>
        <v>0</v>
      </c>
      <c r="C232" s="91">
        <f>IFERROR(T_SOLDE_Solde[[#This Row],[Total Bons ]]-(T_SOLDE_Solde[[#This Row],[Total Versement]]+T_SOLDE_Solde[[#This Row],[Remise]]),"")</f>
        <v>0</v>
      </c>
      <c r="D232" s="92">
        <f>SUMIF(T_LIVRAISONS_Livraisons[Nom de clients],T_SOLDE_Solde[[#This Row],[Nom  Clients]],T_LIVRAISONS_Livraisons[Montant])</f>
        <v>0</v>
      </c>
      <c r="E232" s="93">
        <f>SUMIF(T_LIVRAISONS_Livraisons[Nom de clients],T_SOLDE_Solde[[#This Row],[Nom  Clients]],T_LIVRAISONS_Livraisons[Encaisst])</f>
        <v>0</v>
      </c>
      <c r="F232" s="94">
        <f>SUMIF(T_LIVRAISONS_Livraisons[Nom de clients],T_SOLDE_Solde[[#This Row],[Nom  Clients]],T_LIVRAISONS_Livraisons[Remise])</f>
        <v>0</v>
      </c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</row>
    <row r="233" spans="1:23">
      <c r="A233" s="9"/>
      <c r="B233" s="26">
        <f>IFERROR(T_BDD_Clients[[#This Row],[Clients]],"")</f>
        <v>0</v>
      </c>
      <c r="C233" s="91">
        <f>IFERROR(T_SOLDE_Solde[[#This Row],[Total Bons ]]-(T_SOLDE_Solde[[#This Row],[Total Versement]]+T_SOLDE_Solde[[#This Row],[Remise]]),"")</f>
        <v>0</v>
      </c>
      <c r="D233" s="92">
        <f>SUMIF(T_LIVRAISONS_Livraisons[Nom de clients],T_SOLDE_Solde[[#This Row],[Nom  Clients]],T_LIVRAISONS_Livraisons[Montant])</f>
        <v>0</v>
      </c>
      <c r="E233" s="93">
        <f>SUMIF(T_LIVRAISONS_Livraisons[Nom de clients],T_SOLDE_Solde[[#This Row],[Nom  Clients]],T_LIVRAISONS_Livraisons[Encaisst])</f>
        <v>0</v>
      </c>
      <c r="F233" s="94">
        <f>SUMIF(T_LIVRAISONS_Livraisons[Nom de clients],T_SOLDE_Solde[[#This Row],[Nom  Clients]],T_LIVRAISONS_Livraisons[Remise])</f>
        <v>0</v>
      </c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</row>
    <row r="234" spans="1:23">
      <c r="A234" s="9"/>
      <c r="B234" s="26">
        <f>IFERROR(T_BDD_Clients[[#This Row],[Clients]],"")</f>
        <v>0</v>
      </c>
      <c r="C234" s="91">
        <f>IFERROR(T_SOLDE_Solde[[#This Row],[Total Bons ]]-(T_SOLDE_Solde[[#This Row],[Total Versement]]+T_SOLDE_Solde[[#This Row],[Remise]]),"")</f>
        <v>0</v>
      </c>
      <c r="D234" s="92">
        <f>SUMIF(T_LIVRAISONS_Livraisons[Nom de clients],T_SOLDE_Solde[[#This Row],[Nom  Clients]],T_LIVRAISONS_Livraisons[Montant])</f>
        <v>0</v>
      </c>
      <c r="E234" s="93">
        <f>SUMIF(T_LIVRAISONS_Livraisons[Nom de clients],T_SOLDE_Solde[[#This Row],[Nom  Clients]],T_LIVRAISONS_Livraisons[Encaisst])</f>
        <v>0</v>
      </c>
      <c r="F234" s="94">
        <f>SUMIF(T_LIVRAISONS_Livraisons[Nom de clients],T_SOLDE_Solde[[#This Row],[Nom  Clients]],T_LIVRAISONS_Livraisons[Remise])</f>
        <v>0</v>
      </c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</row>
    <row r="235" spans="1:23">
      <c r="A235" s="9"/>
      <c r="B235" s="26">
        <f>IFERROR(T_BDD_Clients[[#This Row],[Clients]],"")</f>
        <v>0</v>
      </c>
      <c r="C235" s="91">
        <f>IFERROR(T_SOLDE_Solde[[#This Row],[Total Bons ]]-(T_SOLDE_Solde[[#This Row],[Total Versement]]+T_SOLDE_Solde[[#This Row],[Remise]]),"")</f>
        <v>0</v>
      </c>
      <c r="D235" s="92">
        <f>SUMIF(T_LIVRAISONS_Livraisons[Nom de clients],T_SOLDE_Solde[[#This Row],[Nom  Clients]],T_LIVRAISONS_Livraisons[Montant])</f>
        <v>0</v>
      </c>
      <c r="E235" s="93">
        <f>SUMIF(T_LIVRAISONS_Livraisons[Nom de clients],T_SOLDE_Solde[[#This Row],[Nom  Clients]],T_LIVRAISONS_Livraisons[Encaisst])</f>
        <v>0</v>
      </c>
      <c r="F235" s="94">
        <f>SUMIF(T_LIVRAISONS_Livraisons[Nom de clients],T_SOLDE_Solde[[#This Row],[Nom  Clients]],T_LIVRAISONS_Livraisons[Remise])</f>
        <v>0</v>
      </c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</row>
    <row r="236" spans="1:23">
      <c r="A236" s="9"/>
      <c r="B236" s="26">
        <f>IFERROR(T_BDD_Clients[[#This Row],[Clients]],"")</f>
        <v>0</v>
      </c>
      <c r="C236" s="91">
        <f>IFERROR(T_SOLDE_Solde[[#This Row],[Total Bons ]]-(T_SOLDE_Solde[[#This Row],[Total Versement]]+T_SOLDE_Solde[[#This Row],[Remise]]),"")</f>
        <v>0</v>
      </c>
      <c r="D236" s="92">
        <f>SUMIF(T_LIVRAISONS_Livraisons[Nom de clients],T_SOLDE_Solde[[#This Row],[Nom  Clients]],T_LIVRAISONS_Livraisons[Montant])</f>
        <v>0</v>
      </c>
      <c r="E236" s="93">
        <f>SUMIF(T_LIVRAISONS_Livraisons[Nom de clients],T_SOLDE_Solde[[#This Row],[Nom  Clients]],T_LIVRAISONS_Livraisons[Encaisst])</f>
        <v>0</v>
      </c>
      <c r="F236" s="94">
        <f>SUMIF(T_LIVRAISONS_Livraisons[Nom de clients],T_SOLDE_Solde[[#This Row],[Nom  Clients]],T_LIVRAISONS_Livraisons[Remise])</f>
        <v>0</v>
      </c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</row>
    <row r="237" spans="1:23">
      <c r="A237" s="9"/>
      <c r="B237" s="26">
        <f>IFERROR(T_BDD_Clients[[#This Row],[Clients]],"")</f>
        <v>0</v>
      </c>
      <c r="C237" s="91">
        <f>IFERROR(T_SOLDE_Solde[[#This Row],[Total Bons ]]-(T_SOLDE_Solde[[#This Row],[Total Versement]]+T_SOLDE_Solde[[#This Row],[Remise]]),"")</f>
        <v>0</v>
      </c>
      <c r="D237" s="92">
        <f>SUMIF(T_LIVRAISONS_Livraisons[Nom de clients],T_SOLDE_Solde[[#This Row],[Nom  Clients]],T_LIVRAISONS_Livraisons[Montant])</f>
        <v>0</v>
      </c>
      <c r="E237" s="93">
        <f>SUMIF(T_LIVRAISONS_Livraisons[Nom de clients],T_SOLDE_Solde[[#This Row],[Nom  Clients]],T_LIVRAISONS_Livraisons[Encaisst])</f>
        <v>0</v>
      </c>
      <c r="F237" s="94">
        <f>SUMIF(T_LIVRAISONS_Livraisons[Nom de clients],T_SOLDE_Solde[[#This Row],[Nom  Clients]],T_LIVRAISONS_Livraisons[Remise])</f>
        <v>0</v>
      </c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</row>
    <row r="238" spans="1:23">
      <c r="A238" s="9"/>
      <c r="B238" s="26">
        <f>IFERROR(T_BDD_Clients[[#This Row],[Clients]],"")</f>
        <v>0</v>
      </c>
      <c r="C238" s="91">
        <f>IFERROR(T_SOLDE_Solde[[#This Row],[Total Bons ]]-(T_SOLDE_Solde[[#This Row],[Total Versement]]+T_SOLDE_Solde[[#This Row],[Remise]]),"")</f>
        <v>0</v>
      </c>
      <c r="D238" s="92">
        <f>SUMIF(T_LIVRAISONS_Livraisons[Nom de clients],T_SOLDE_Solde[[#This Row],[Nom  Clients]],T_LIVRAISONS_Livraisons[Montant])</f>
        <v>0</v>
      </c>
      <c r="E238" s="93">
        <f>SUMIF(T_LIVRAISONS_Livraisons[Nom de clients],T_SOLDE_Solde[[#This Row],[Nom  Clients]],T_LIVRAISONS_Livraisons[Encaisst])</f>
        <v>0</v>
      </c>
      <c r="F238" s="94">
        <f>SUMIF(T_LIVRAISONS_Livraisons[Nom de clients],T_SOLDE_Solde[[#This Row],[Nom  Clients]],T_LIVRAISONS_Livraisons[Remise])</f>
        <v>0</v>
      </c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</row>
    <row r="239" spans="1:23">
      <c r="A239" s="9"/>
      <c r="B239" s="26">
        <f>IFERROR(T_BDD_Clients[[#This Row],[Clients]],"")</f>
        <v>0</v>
      </c>
      <c r="C239" s="91">
        <f>IFERROR(T_SOLDE_Solde[[#This Row],[Total Bons ]]-(T_SOLDE_Solde[[#This Row],[Total Versement]]+T_SOLDE_Solde[[#This Row],[Remise]]),"")</f>
        <v>0</v>
      </c>
      <c r="D239" s="92">
        <f>SUMIF(T_LIVRAISONS_Livraisons[Nom de clients],T_SOLDE_Solde[[#This Row],[Nom  Clients]],T_LIVRAISONS_Livraisons[Montant])</f>
        <v>0</v>
      </c>
      <c r="E239" s="93">
        <f>SUMIF(T_LIVRAISONS_Livraisons[Nom de clients],T_SOLDE_Solde[[#This Row],[Nom  Clients]],T_LIVRAISONS_Livraisons[Encaisst])</f>
        <v>0</v>
      </c>
      <c r="F239" s="94">
        <f>SUMIF(T_LIVRAISONS_Livraisons[Nom de clients],T_SOLDE_Solde[[#This Row],[Nom  Clients]],T_LIVRAISONS_Livraisons[Remise])</f>
        <v>0</v>
      </c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</row>
    <row r="240" spans="1:23">
      <c r="A240" s="9"/>
      <c r="B240" s="26">
        <f>IFERROR(T_BDD_Clients[[#This Row],[Clients]],"")</f>
        <v>0</v>
      </c>
      <c r="C240" s="91">
        <f>IFERROR(T_SOLDE_Solde[[#This Row],[Total Bons ]]-(T_SOLDE_Solde[[#This Row],[Total Versement]]+T_SOLDE_Solde[[#This Row],[Remise]]),"")</f>
        <v>0</v>
      </c>
      <c r="D240" s="92">
        <f>SUMIF(T_LIVRAISONS_Livraisons[Nom de clients],T_SOLDE_Solde[[#This Row],[Nom  Clients]],T_LIVRAISONS_Livraisons[Montant])</f>
        <v>0</v>
      </c>
      <c r="E240" s="93">
        <f>SUMIF(T_LIVRAISONS_Livraisons[Nom de clients],T_SOLDE_Solde[[#This Row],[Nom  Clients]],T_LIVRAISONS_Livraisons[Encaisst])</f>
        <v>0</v>
      </c>
      <c r="F240" s="94">
        <f>SUMIF(T_LIVRAISONS_Livraisons[Nom de clients],T_SOLDE_Solde[[#This Row],[Nom  Clients]],T_LIVRAISONS_Livraisons[Remise])</f>
        <v>0</v>
      </c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</row>
    <row r="241" spans="1:23">
      <c r="A241" s="9"/>
      <c r="B241" s="26">
        <f>IFERROR(T_BDD_Clients[[#This Row],[Clients]],"")</f>
        <v>0</v>
      </c>
      <c r="C241" s="91">
        <f>IFERROR(T_SOLDE_Solde[[#This Row],[Total Bons ]]-(T_SOLDE_Solde[[#This Row],[Total Versement]]+T_SOLDE_Solde[[#This Row],[Remise]]),"")</f>
        <v>0</v>
      </c>
      <c r="D241" s="92">
        <f>SUMIF(T_LIVRAISONS_Livraisons[Nom de clients],T_SOLDE_Solde[[#This Row],[Nom  Clients]],T_LIVRAISONS_Livraisons[Montant])</f>
        <v>0</v>
      </c>
      <c r="E241" s="93">
        <f>SUMIF(T_LIVRAISONS_Livraisons[Nom de clients],T_SOLDE_Solde[[#This Row],[Nom  Clients]],T_LIVRAISONS_Livraisons[Encaisst])</f>
        <v>0</v>
      </c>
      <c r="F241" s="94">
        <f>SUMIF(T_LIVRAISONS_Livraisons[Nom de clients],T_SOLDE_Solde[[#This Row],[Nom  Clients]],T_LIVRAISONS_Livraisons[Remise])</f>
        <v>0</v>
      </c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</row>
    <row r="242" spans="1:23">
      <c r="A242" s="9"/>
      <c r="B242" s="26">
        <f>IFERROR(T_BDD_Clients[[#This Row],[Clients]],"")</f>
        <v>0</v>
      </c>
      <c r="C242" s="91">
        <f>IFERROR(T_SOLDE_Solde[[#This Row],[Total Bons ]]-(T_SOLDE_Solde[[#This Row],[Total Versement]]+T_SOLDE_Solde[[#This Row],[Remise]]),"")</f>
        <v>0</v>
      </c>
      <c r="D242" s="92">
        <f>SUMIF(T_LIVRAISONS_Livraisons[Nom de clients],T_SOLDE_Solde[[#This Row],[Nom  Clients]],T_LIVRAISONS_Livraisons[Montant])</f>
        <v>0</v>
      </c>
      <c r="E242" s="93">
        <f>SUMIF(T_LIVRAISONS_Livraisons[Nom de clients],T_SOLDE_Solde[[#This Row],[Nom  Clients]],T_LIVRAISONS_Livraisons[Encaisst])</f>
        <v>0</v>
      </c>
      <c r="F242" s="94">
        <f>SUMIF(T_LIVRAISONS_Livraisons[Nom de clients],T_SOLDE_Solde[[#This Row],[Nom  Clients]],T_LIVRAISONS_Livraisons[Remise])</f>
        <v>0</v>
      </c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</row>
    <row r="243" spans="1:23">
      <c r="A243" s="9"/>
      <c r="B243" s="26">
        <f>IFERROR(T_BDD_Clients[[#This Row],[Clients]],"")</f>
        <v>0</v>
      </c>
      <c r="C243" s="91">
        <f>IFERROR(T_SOLDE_Solde[[#This Row],[Total Bons ]]-(T_SOLDE_Solde[[#This Row],[Total Versement]]+T_SOLDE_Solde[[#This Row],[Remise]]),"")</f>
        <v>0</v>
      </c>
      <c r="D243" s="92">
        <f>SUMIF(T_LIVRAISONS_Livraisons[Nom de clients],T_SOLDE_Solde[[#This Row],[Nom  Clients]],T_LIVRAISONS_Livraisons[Montant])</f>
        <v>0</v>
      </c>
      <c r="E243" s="93">
        <f>SUMIF(T_LIVRAISONS_Livraisons[Nom de clients],T_SOLDE_Solde[[#This Row],[Nom  Clients]],T_LIVRAISONS_Livraisons[Encaisst])</f>
        <v>0</v>
      </c>
      <c r="F243" s="94">
        <f>SUMIF(T_LIVRAISONS_Livraisons[Nom de clients],T_SOLDE_Solde[[#This Row],[Nom  Clients]],T_LIVRAISONS_Livraisons[Remise])</f>
        <v>0</v>
      </c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</row>
    <row r="244" spans="1:23">
      <c r="A244" s="9"/>
      <c r="B244" s="26">
        <f>IFERROR(T_BDD_Clients[[#This Row],[Clients]],"")</f>
        <v>0</v>
      </c>
      <c r="C244" s="91">
        <f>IFERROR(T_SOLDE_Solde[[#This Row],[Total Bons ]]-(T_SOLDE_Solde[[#This Row],[Total Versement]]+T_SOLDE_Solde[[#This Row],[Remise]]),"")</f>
        <v>0</v>
      </c>
      <c r="D244" s="92">
        <f>SUMIF(T_LIVRAISONS_Livraisons[Nom de clients],T_SOLDE_Solde[[#This Row],[Nom  Clients]],T_LIVRAISONS_Livraisons[Montant])</f>
        <v>0</v>
      </c>
      <c r="E244" s="93">
        <f>SUMIF(T_LIVRAISONS_Livraisons[Nom de clients],T_SOLDE_Solde[[#This Row],[Nom  Clients]],T_LIVRAISONS_Livraisons[Encaisst])</f>
        <v>0</v>
      </c>
      <c r="F244" s="94">
        <f>SUMIF(T_LIVRAISONS_Livraisons[Nom de clients],T_SOLDE_Solde[[#This Row],[Nom  Clients]],T_LIVRAISONS_Livraisons[Remise])</f>
        <v>0</v>
      </c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</row>
    <row r="245" spans="1:23">
      <c r="A245" s="9"/>
      <c r="B245" s="26">
        <f>IFERROR(T_BDD_Clients[[#This Row],[Clients]],"")</f>
        <v>0</v>
      </c>
      <c r="C245" s="91">
        <f>IFERROR(T_SOLDE_Solde[[#This Row],[Total Bons ]]-(T_SOLDE_Solde[[#This Row],[Total Versement]]+T_SOLDE_Solde[[#This Row],[Remise]]),"")</f>
        <v>0</v>
      </c>
      <c r="D245" s="92">
        <f>SUMIF(T_LIVRAISONS_Livraisons[Nom de clients],T_SOLDE_Solde[[#This Row],[Nom  Clients]],T_LIVRAISONS_Livraisons[Montant])</f>
        <v>0</v>
      </c>
      <c r="E245" s="93">
        <f>SUMIF(T_LIVRAISONS_Livraisons[Nom de clients],T_SOLDE_Solde[[#This Row],[Nom  Clients]],T_LIVRAISONS_Livraisons[Encaisst])</f>
        <v>0</v>
      </c>
      <c r="F245" s="94">
        <f>SUMIF(T_LIVRAISONS_Livraisons[Nom de clients],T_SOLDE_Solde[[#This Row],[Nom  Clients]],T_LIVRAISONS_Livraisons[Remise])</f>
        <v>0</v>
      </c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</row>
    <row r="246" spans="1:23">
      <c r="A246" s="9"/>
      <c r="B246" s="26">
        <f>IFERROR(T_BDD_Clients[[#This Row],[Clients]],"")</f>
        <v>0</v>
      </c>
      <c r="C246" s="91">
        <f>IFERROR(T_SOLDE_Solde[[#This Row],[Total Bons ]]-(T_SOLDE_Solde[[#This Row],[Total Versement]]+T_SOLDE_Solde[[#This Row],[Remise]]),"")</f>
        <v>0</v>
      </c>
      <c r="D246" s="92">
        <f>SUMIF(T_LIVRAISONS_Livraisons[Nom de clients],T_SOLDE_Solde[[#This Row],[Nom  Clients]],T_LIVRAISONS_Livraisons[Montant])</f>
        <v>0</v>
      </c>
      <c r="E246" s="93">
        <f>SUMIF(T_LIVRAISONS_Livraisons[Nom de clients],T_SOLDE_Solde[[#This Row],[Nom  Clients]],T_LIVRAISONS_Livraisons[Encaisst])</f>
        <v>0</v>
      </c>
      <c r="F246" s="94">
        <f>SUMIF(T_LIVRAISONS_Livraisons[Nom de clients],T_SOLDE_Solde[[#This Row],[Nom  Clients]],T_LIVRAISONS_Livraisons[Remise])</f>
        <v>0</v>
      </c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</row>
    <row r="247" spans="1:23">
      <c r="A247" s="9"/>
      <c r="B247" s="26">
        <f>IFERROR(T_BDD_Clients[[#This Row],[Clients]],"")</f>
        <v>0</v>
      </c>
      <c r="C247" s="91">
        <f>IFERROR(T_SOLDE_Solde[[#This Row],[Total Bons ]]-(T_SOLDE_Solde[[#This Row],[Total Versement]]+T_SOLDE_Solde[[#This Row],[Remise]]),"")</f>
        <v>0</v>
      </c>
      <c r="D247" s="92">
        <f>SUMIF(T_LIVRAISONS_Livraisons[Nom de clients],T_SOLDE_Solde[[#This Row],[Nom  Clients]],T_LIVRAISONS_Livraisons[Montant])</f>
        <v>0</v>
      </c>
      <c r="E247" s="93">
        <f>SUMIF(T_LIVRAISONS_Livraisons[Nom de clients],T_SOLDE_Solde[[#This Row],[Nom  Clients]],T_LIVRAISONS_Livraisons[Encaisst])</f>
        <v>0</v>
      </c>
      <c r="F247" s="94">
        <f>SUMIF(T_LIVRAISONS_Livraisons[Nom de clients],T_SOLDE_Solde[[#This Row],[Nom  Clients]],T_LIVRAISONS_Livraisons[Remise])</f>
        <v>0</v>
      </c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</row>
    <row r="248" spans="1:23">
      <c r="A248" s="9"/>
      <c r="B248" s="26">
        <f>IFERROR(T_BDD_Clients[[#This Row],[Clients]],"")</f>
        <v>0</v>
      </c>
      <c r="C248" s="91">
        <f>IFERROR(T_SOLDE_Solde[[#This Row],[Total Bons ]]-(T_SOLDE_Solde[[#This Row],[Total Versement]]+T_SOLDE_Solde[[#This Row],[Remise]]),"")</f>
        <v>0</v>
      </c>
      <c r="D248" s="92">
        <f>SUMIF(T_LIVRAISONS_Livraisons[Nom de clients],T_SOLDE_Solde[[#This Row],[Nom  Clients]],T_LIVRAISONS_Livraisons[Montant])</f>
        <v>0</v>
      </c>
      <c r="E248" s="93">
        <f>SUMIF(T_LIVRAISONS_Livraisons[Nom de clients],T_SOLDE_Solde[[#This Row],[Nom  Clients]],T_LIVRAISONS_Livraisons[Encaisst])</f>
        <v>0</v>
      </c>
      <c r="F248" s="94">
        <f>SUMIF(T_LIVRAISONS_Livraisons[Nom de clients],T_SOLDE_Solde[[#This Row],[Nom  Clients]],T_LIVRAISONS_Livraisons[Remise])</f>
        <v>0</v>
      </c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</row>
    <row r="249" spans="1:23">
      <c r="A249" s="9"/>
      <c r="B249" s="26">
        <f>IFERROR(T_BDD_Clients[[#This Row],[Clients]],"")</f>
        <v>0</v>
      </c>
      <c r="C249" s="91">
        <f>IFERROR(T_SOLDE_Solde[[#This Row],[Total Bons ]]-(T_SOLDE_Solde[[#This Row],[Total Versement]]+T_SOLDE_Solde[[#This Row],[Remise]]),"")</f>
        <v>0</v>
      </c>
      <c r="D249" s="92">
        <f>SUMIF(T_LIVRAISONS_Livraisons[Nom de clients],T_SOLDE_Solde[[#This Row],[Nom  Clients]],T_LIVRAISONS_Livraisons[Montant])</f>
        <v>0</v>
      </c>
      <c r="E249" s="93">
        <f>SUMIF(T_LIVRAISONS_Livraisons[Nom de clients],T_SOLDE_Solde[[#This Row],[Nom  Clients]],T_LIVRAISONS_Livraisons[Encaisst])</f>
        <v>0</v>
      </c>
      <c r="F249" s="94">
        <f>SUMIF(T_LIVRAISONS_Livraisons[Nom de clients],T_SOLDE_Solde[[#This Row],[Nom  Clients]],T_LIVRAISONS_Livraisons[Remise])</f>
        <v>0</v>
      </c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</row>
    <row r="250" spans="1:23">
      <c r="A250" s="9"/>
      <c r="B250" s="26">
        <f>IFERROR(T_BDD_Clients[[#This Row],[Clients]],"")</f>
        <v>0</v>
      </c>
      <c r="C250" s="91">
        <f>IFERROR(T_SOLDE_Solde[[#This Row],[Total Bons ]]-(T_SOLDE_Solde[[#This Row],[Total Versement]]+T_SOLDE_Solde[[#This Row],[Remise]]),"")</f>
        <v>0</v>
      </c>
      <c r="D250" s="92">
        <f>SUMIF(T_LIVRAISONS_Livraisons[Nom de clients],T_SOLDE_Solde[[#This Row],[Nom  Clients]],T_LIVRAISONS_Livraisons[Montant])</f>
        <v>0</v>
      </c>
      <c r="E250" s="93">
        <f>SUMIF(T_LIVRAISONS_Livraisons[Nom de clients],T_SOLDE_Solde[[#This Row],[Nom  Clients]],T_LIVRAISONS_Livraisons[Encaisst])</f>
        <v>0</v>
      </c>
      <c r="F250" s="94">
        <f>SUMIF(T_LIVRAISONS_Livraisons[Nom de clients],T_SOLDE_Solde[[#This Row],[Nom  Clients]],T_LIVRAISONS_Livraisons[Remise])</f>
        <v>0</v>
      </c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</row>
    <row r="251" spans="1:23">
      <c r="A251" s="9"/>
      <c r="B251" s="26">
        <f>IFERROR(T_BDD_Clients[[#This Row],[Clients]],"")</f>
        <v>0</v>
      </c>
      <c r="C251" s="91">
        <f>IFERROR(T_SOLDE_Solde[[#This Row],[Total Bons ]]-(T_SOLDE_Solde[[#This Row],[Total Versement]]+T_SOLDE_Solde[[#This Row],[Remise]]),"")</f>
        <v>0</v>
      </c>
      <c r="D251" s="92">
        <f>SUMIF(T_LIVRAISONS_Livraisons[Nom de clients],T_SOLDE_Solde[[#This Row],[Nom  Clients]],T_LIVRAISONS_Livraisons[Montant])</f>
        <v>0</v>
      </c>
      <c r="E251" s="93">
        <f>SUMIF(T_LIVRAISONS_Livraisons[Nom de clients],T_SOLDE_Solde[[#This Row],[Nom  Clients]],T_LIVRAISONS_Livraisons[Encaisst])</f>
        <v>0</v>
      </c>
      <c r="F251" s="94">
        <f>SUMIF(T_LIVRAISONS_Livraisons[Nom de clients],T_SOLDE_Solde[[#This Row],[Nom  Clients]],T_LIVRAISONS_Livraisons[Remise])</f>
        <v>0</v>
      </c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</row>
    <row r="252" spans="1:23">
      <c r="A252" s="9"/>
      <c r="B252" s="26">
        <f>IFERROR(T_BDD_Clients[[#This Row],[Clients]],"")</f>
        <v>0</v>
      </c>
      <c r="C252" s="91">
        <f>IFERROR(T_SOLDE_Solde[[#This Row],[Total Bons ]]-(T_SOLDE_Solde[[#This Row],[Total Versement]]+T_SOLDE_Solde[[#This Row],[Remise]]),"")</f>
        <v>0</v>
      </c>
      <c r="D252" s="92">
        <f>SUMIF(T_LIVRAISONS_Livraisons[Nom de clients],T_SOLDE_Solde[[#This Row],[Nom  Clients]],T_LIVRAISONS_Livraisons[Montant])</f>
        <v>0</v>
      </c>
      <c r="E252" s="93">
        <f>SUMIF(T_LIVRAISONS_Livraisons[Nom de clients],T_SOLDE_Solde[[#This Row],[Nom  Clients]],T_LIVRAISONS_Livraisons[Encaisst])</f>
        <v>0</v>
      </c>
      <c r="F252" s="94">
        <f>SUMIF(T_LIVRAISONS_Livraisons[Nom de clients],T_SOLDE_Solde[[#This Row],[Nom  Clients]],T_LIVRAISONS_Livraisons[Remise])</f>
        <v>0</v>
      </c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</row>
    <row r="253" spans="1:23">
      <c r="A253" s="9"/>
      <c r="B253" s="26">
        <f>IFERROR(T_BDD_Clients[[#This Row],[Clients]],"")</f>
        <v>0</v>
      </c>
      <c r="C253" s="91">
        <f>IFERROR(T_SOLDE_Solde[[#This Row],[Total Bons ]]-(T_SOLDE_Solde[[#This Row],[Total Versement]]+T_SOLDE_Solde[[#This Row],[Remise]]),"")</f>
        <v>0</v>
      </c>
      <c r="D253" s="92">
        <f>SUMIF(T_LIVRAISONS_Livraisons[Nom de clients],T_SOLDE_Solde[[#This Row],[Nom  Clients]],T_LIVRAISONS_Livraisons[Montant])</f>
        <v>0</v>
      </c>
      <c r="E253" s="93">
        <f>SUMIF(T_LIVRAISONS_Livraisons[Nom de clients],T_SOLDE_Solde[[#This Row],[Nom  Clients]],T_LIVRAISONS_Livraisons[Encaisst])</f>
        <v>0</v>
      </c>
      <c r="F253" s="94">
        <f>SUMIF(T_LIVRAISONS_Livraisons[Nom de clients],T_SOLDE_Solde[[#This Row],[Nom  Clients]],T_LIVRAISONS_Livraisons[Remise])</f>
        <v>0</v>
      </c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</row>
    <row r="254" spans="1:23">
      <c r="A254" s="9"/>
      <c r="B254" s="26">
        <f>IFERROR(T_BDD_Clients[[#This Row],[Clients]],"")</f>
        <v>0</v>
      </c>
      <c r="C254" s="91">
        <f>IFERROR(T_SOLDE_Solde[[#This Row],[Total Bons ]]-(T_SOLDE_Solde[[#This Row],[Total Versement]]+T_SOLDE_Solde[[#This Row],[Remise]]),"")</f>
        <v>0</v>
      </c>
      <c r="D254" s="92">
        <f>SUMIF(T_LIVRAISONS_Livraisons[Nom de clients],T_SOLDE_Solde[[#This Row],[Nom  Clients]],T_LIVRAISONS_Livraisons[Montant])</f>
        <v>0</v>
      </c>
      <c r="E254" s="93">
        <f>SUMIF(T_LIVRAISONS_Livraisons[Nom de clients],T_SOLDE_Solde[[#This Row],[Nom  Clients]],T_LIVRAISONS_Livraisons[Encaisst])</f>
        <v>0</v>
      </c>
      <c r="F254" s="94">
        <f>SUMIF(T_LIVRAISONS_Livraisons[Nom de clients],T_SOLDE_Solde[[#This Row],[Nom  Clients]],T_LIVRAISONS_Livraisons[Remise])</f>
        <v>0</v>
      </c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</row>
    <row r="255" spans="1:23">
      <c r="A255" s="9"/>
      <c r="B255" s="26">
        <f>IFERROR(T_BDD_Clients[[#This Row],[Clients]],"")</f>
        <v>0</v>
      </c>
      <c r="C255" s="91">
        <f>IFERROR(T_SOLDE_Solde[[#This Row],[Total Bons ]]-(T_SOLDE_Solde[[#This Row],[Total Versement]]+T_SOLDE_Solde[[#This Row],[Remise]]),"")</f>
        <v>0</v>
      </c>
      <c r="D255" s="92">
        <f>SUMIF(T_LIVRAISONS_Livraisons[Nom de clients],T_SOLDE_Solde[[#This Row],[Nom  Clients]],T_LIVRAISONS_Livraisons[Montant])</f>
        <v>0</v>
      </c>
      <c r="E255" s="93">
        <f>SUMIF(T_LIVRAISONS_Livraisons[Nom de clients],T_SOLDE_Solde[[#This Row],[Nom  Clients]],T_LIVRAISONS_Livraisons[Encaisst])</f>
        <v>0</v>
      </c>
      <c r="F255" s="94">
        <f>SUMIF(T_LIVRAISONS_Livraisons[Nom de clients],T_SOLDE_Solde[[#This Row],[Nom  Clients]],T_LIVRAISONS_Livraisons[Remise])</f>
        <v>0</v>
      </c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</row>
    <row r="256" spans="1:23">
      <c r="A256" s="9"/>
      <c r="B256" s="26">
        <f>IFERROR(T_BDD_Clients[[#This Row],[Clients]],"")</f>
        <v>0</v>
      </c>
      <c r="C256" s="91">
        <f>IFERROR(T_SOLDE_Solde[[#This Row],[Total Bons ]]-(T_SOLDE_Solde[[#This Row],[Total Versement]]+T_SOLDE_Solde[[#This Row],[Remise]]),"")</f>
        <v>0</v>
      </c>
      <c r="D256" s="92">
        <f>SUMIF(T_LIVRAISONS_Livraisons[Nom de clients],T_SOLDE_Solde[[#This Row],[Nom  Clients]],T_LIVRAISONS_Livraisons[Montant])</f>
        <v>0</v>
      </c>
      <c r="E256" s="93">
        <f>SUMIF(T_LIVRAISONS_Livraisons[Nom de clients],T_SOLDE_Solde[[#This Row],[Nom  Clients]],T_LIVRAISONS_Livraisons[Encaisst])</f>
        <v>0</v>
      </c>
      <c r="F256" s="94">
        <f>SUMIF(T_LIVRAISONS_Livraisons[Nom de clients],T_SOLDE_Solde[[#This Row],[Nom  Clients]],T_LIVRAISONS_Livraisons[Remise])</f>
        <v>0</v>
      </c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</row>
    <row r="257" spans="1:23">
      <c r="A257" s="9"/>
      <c r="B257" s="26">
        <f>IFERROR(T_BDD_Clients[[#This Row],[Clients]],"")</f>
        <v>0</v>
      </c>
      <c r="C257" s="91">
        <f>IFERROR(T_SOLDE_Solde[[#This Row],[Total Bons ]]-(T_SOLDE_Solde[[#This Row],[Total Versement]]+T_SOLDE_Solde[[#This Row],[Remise]]),"")</f>
        <v>0</v>
      </c>
      <c r="D257" s="92">
        <f>SUMIF(T_LIVRAISONS_Livraisons[Nom de clients],T_SOLDE_Solde[[#This Row],[Nom  Clients]],T_LIVRAISONS_Livraisons[Montant])</f>
        <v>0</v>
      </c>
      <c r="E257" s="93">
        <f>SUMIF(T_LIVRAISONS_Livraisons[Nom de clients],T_SOLDE_Solde[[#This Row],[Nom  Clients]],T_LIVRAISONS_Livraisons[Encaisst])</f>
        <v>0</v>
      </c>
      <c r="F257" s="94">
        <f>SUMIF(T_LIVRAISONS_Livraisons[Nom de clients],T_SOLDE_Solde[[#This Row],[Nom  Clients]],T_LIVRAISONS_Livraisons[Remise])</f>
        <v>0</v>
      </c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</row>
    <row r="258" spans="1:23">
      <c r="A258" s="9"/>
      <c r="B258" s="26">
        <f>IFERROR(T_BDD_Clients[[#This Row],[Clients]],"")</f>
        <v>0</v>
      </c>
      <c r="C258" s="91">
        <f>IFERROR(T_SOLDE_Solde[[#This Row],[Total Bons ]]-(T_SOLDE_Solde[[#This Row],[Total Versement]]+T_SOLDE_Solde[[#This Row],[Remise]]),"")</f>
        <v>0</v>
      </c>
      <c r="D258" s="92">
        <f>SUMIF(T_LIVRAISONS_Livraisons[Nom de clients],T_SOLDE_Solde[[#This Row],[Nom  Clients]],T_LIVRAISONS_Livraisons[Montant])</f>
        <v>0</v>
      </c>
      <c r="E258" s="93">
        <f>SUMIF(T_LIVRAISONS_Livraisons[Nom de clients],T_SOLDE_Solde[[#This Row],[Nom  Clients]],T_LIVRAISONS_Livraisons[Encaisst])</f>
        <v>0</v>
      </c>
      <c r="F258" s="94">
        <f>SUMIF(T_LIVRAISONS_Livraisons[Nom de clients],T_SOLDE_Solde[[#This Row],[Nom  Clients]],T_LIVRAISONS_Livraisons[Remise])</f>
        <v>0</v>
      </c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</row>
    <row r="259" spans="1:23">
      <c r="A259" s="9"/>
      <c r="B259" s="26">
        <f>IFERROR(T_BDD_Clients[[#This Row],[Clients]],"")</f>
        <v>0</v>
      </c>
      <c r="C259" s="91">
        <f>IFERROR(T_SOLDE_Solde[[#This Row],[Total Bons ]]-(T_SOLDE_Solde[[#This Row],[Total Versement]]+T_SOLDE_Solde[[#This Row],[Remise]]),"")</f>
        <v>0</v>
      </c>
      <c r="D259" s="92">
        <f>SUMIF(T_LIVRAISONS_Livraisons[Nom de clients],T_SOLDE_Solde[[#This Row],[Nom  Clients]],T_LIVRAISONS_Livraisons[Montant])</f>
        <v>0</v>
      </c>
      <c r="E259" s="93">
        <f>SUMIF(T_LIVRAISONS_Livraisons[Nom de clients],T_SOLDE_Solde[[#This Row],[Nom  Clients]],T_LIVRAISONS_Livraisons[Encaisst])</f>
        <v>0</v>
      </c>
      <c r="F259" s="94">
        <f>SUMIF(T_LIVRAISONS_Livraisons[Nom de clients],T_SOLDE_Solde[[#This Row],[Nom  Clients]],T_LIVRAISONS_Livraisons[Remise])</f>
        <v>0</v>
      </c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</row>
    <row r="260" spans="1:23">
      <c r="A260" s="9"/>
      <c r="B260" s="26">
        <f>IFERROR(T_BDD_Clients[[#This Row],[Clients]],"")</f>
        <v>0</v>
      </c>
      <c r="C260" s="91">
        <f>IFERROR(T_SOLDE_Solde[[#This Row],[Total Bons ]]-(T_SOLDE_Solde[[#This Row],[Total Versement]]+T_SOLDE_Solde[[#This Row],[Remise]]),"")</f>
        <v>0</v>
      </c>
      <c r="D260" s="92">
        <f>SUMIF(T_LIVRAISONS_Livraisons[Nom de clients],T_SOLDE_Solde[[#This Row],[Nom  Clients]],T_LIVRAISONS_Livraisons[Montant])</f>
        <v>0</v>
      </c>
      <c r="E260" s="93">
        <f>SUMIF(T_LIVRAISONS_Livraisons[Nom de clients],T_SOLDE_Solde[[#This Row],[Nom  Clients]],T_LIVRAISONS_Livraisons[Encaisst])</f>
        <v>0</v>
      </c>
      <c r="F260" s="94">
        <f>SUMIF(T_LIVRAISONS_Livraisons[Nom de clients],T_SOLDE_Solde[[#This Row],[Nom  Clients]],T_LIVRAISONS_Livraisons[Remise])</f>
        <v>0</v>
      </c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</row>
    <row r="261" spans="1:23">
      <c r="A261" s="9"/>
      <c r="B261" s="26">
        <f>IFERROR(T_BDD_Clients[[#This Row],[Clients]],"")</f>
        <v>0</v>
      </c>
      <c r="C261" s="91">
        <f>IFERROR(T_SOLDE_Solde[[#This Row],[Total Bons ]]-(T_SOLDE_Solde[[#This Row],[Total Versement]]+T_SOLDE_Solde[[#This Row],[Remise]]),"")</f>
        <v>0</v>
      </c>
      <c r="D261" s="92">
        <f>SUMIF(T_LIVRAISONS_Livraisons[Nom de clients],T_SOLDE_Solde[[#This Row],[Nom  Clients]],T_LIVRAISONS_Livraisons[Montant])</f>
        <v>0</v>
      </c>
      <c r="E261" s="93">
        <f>SUMIF(T_LIVRAISONS_Livraisons[Nom de clients],T_SOLDE_Solde[[#This Row],[Nom  Clients]],T_LIVRAISONS_Livraisons[Encaisst])</f>
        <v>0</v>
      </c>
      <c r="F261" s="94">
        <f>SUMIF(T_LIVRAISONS_Livraisons[Nom de clients],T_SOLDE_Solde[[#This Row],[Nom  Clients]],T_LIVRAISONS_Livraisons[Remise])</f>
        <v>0</v>
      </c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</row>
    <row r="262" spans="1:23">
      <c r="A262" s="9"/>
      <c r="B262" s="26">
        <f>IFERROR(T_BDD_Clients[[#This Row],[Clients]],"")</f>
        <v>0</v>
      </c>
      <c r="C262" s="91">
        <f>IFERROR(T_SOLDE_Solde[[#This Row],[Total Bons ]]-(T_SOLDE_Solde[[#This Row],[Total Versement]]+T_SOLDE_Solde[[#This Row],[Remise]]),"")</f>
        <v>0</v>
      </c>
      <c r="D262" s="92">
        <f>SUMIF(T_LIVRAISONS_Livraisons[Nom de clients],T_SOLDE_Solde[[#This Row],[Nom  Clients]],T_LIVRAISONS_Livraisons[Montant])</f>
        <v>0</v>
      </c>
      <c r="E262" s="93">
        <f>SUMIF(T_LIVRAISONS_Livraisons[Nom de clients],T_SOLDE_Solde[[#This Row],[Nom  Clients]],T_LIVRAISONS_Livraisons[Encaisst])</f>
        <v>0</v>
      </c>
      <c r="F262" s="94">
        <f>SUMIF(T_LIVRAISONS_Livraisons[Nom de clients],T_SOLDE_Solde[[#This Row],[Nom  Clients]],T_LIVRAISONS_Livraisons[Remise])</f>
        <v>0</v>
      </c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</row>
    <row r="263" spans="1:23">
      <c r="A263" s="9"/>
      <c r="B263" s="26">
        <f>IFERROR(T_BDD_Clients[[#This Row],[Clients]],"")</f>
        <v>0</v>
      </c>
      <c r="C263" s="91">
        <f>IFERROR(T_SOLDE_Solde[[#This Row],[Total Bons ]]-(T_SOLDE_Solde[[#This Row],[Total Versement]]+T_SOLDE_Solde[[#This Row],[Remise]]),"")</f>
        <v>0</v>
      </c>
      <c r="D263" s="92">
        <f>SUMIF(T_LIVRAISONS_Livraisons[Nom de clients],T_SOLDE_Solde[[#This Row],[Nom  Clients]],T_LIVRAISONS_Livraisons[Montant])</f>
        <v>0</v>
      </c>
      <c r="E263" s="93">
        <f>SUMIF(T_LIVRAISONS_Livraisons[Nom de clients],T_SOLDE_Solde[[#This Row],[Nom  Clients]],T_LIVRAISONS_Livraisons[Encaisst])</f>
        <v>0</v>
      </c>
      <c r="F263" s="94">
        <f>SUMIF(T_LIVRAISONS_Livraisons[Nom de clients],T_SOLDE_Solde[[#This Row],[Nom  Clients]],T_LIVRAISONS_Livraisons[Remise])</f>
        <v>0</v>
      </c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</row>
    <row r="264" spans="1:23">
      <c r="A264" s="9"/>
      <c r="B264" s="26">
        <f>IFERROR(T_BDD_Clients[[#This Row],[Clients]],"")</f>
        <v>0</v>
      </c>
      <c r="C264" s="91">
        <f>IFERROR(T_SOLDE_Solde[[#This Row],[Total Bons ]]-(T_SOLDE_Solde[[#This Row],[Total Versement]]+T_SOLDE_Solde[[#This Row],[Remise]]),"")</f>
        <v>0</v>
      </c>
      <c r="D264" s="92">
        <f>SUMIF(T_LIVRAISONS_Livraisons[Nom de clients],T_SOLDE_Solde[[#This Row],[Nom  Clients]],T_LIVRAISONS_Livraisons[Montant])</f>
        <v>0</v>
      </c>
      <c r="E264" s="93">
        <f>SUMIF(T_LIVRAISONS_Livraisons[Nom de clients],T_SOLDE_Solde[[#This Row],[Nom  Clients]],T_LIVRAISONS_Livraisons[Encaisst])</f>
        <v>0</v>
      </c>
      <c r="F264" s="94">
        <f>SUMIF(T_LIVRAISONS_Livraisons[Nom de clients],T_SOLDE_Solde[[#This Row],[Nom  Clients]],T_LIVRAISONS_Livraisons[Remise])</f>
        <v>0</v>
      </c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</row>
    <row r="265" spans="1:23">
      <c r="A265" s="9"/>
      <c r="B265" s="26">
        <f>IFERROR(T_BDD_Clients[[#This Row],[Clients]],"")</f>
        <v>0</v>
      </c>
      <c r="C265" s="91">
        <f>IFERROR(T_SOLDE_Solde[[#This Row],[Total Bons ]]-(T_SOLDE_Solde[[#This Row],[Total Versement]]+T_SOLDE_Solde[[#This Row],[Remise]]),"")</f>
        <v>0</v>
      </c>
      <c r="D265" s="92">
        <f>SUMIF(T_LIVRAISONS_Livraisons[Nom de clients],T_SOLDE_Solde[[#This Row],[Nom  Clients]],T_LIVRAISONS_Livraisons[Montant])</f>
        <v>0</v>
      </c>
      <c r="E265" s="93">
        <f>SUMIF(T_LIVRAISONS_Livraisons[Nom de clients],T_SOLDE_Solde[[#This Row],[Nom  Clients]],T_LIVRAISONS_Livraisons[Encaisst])</f>
        <v>0</v>
      </c>
      <c r="F265" s="94">
        <f>SUMIF(T_LIVRAISONS_Livraisons[Nom de clients],T_SOLDE_Solde[[#This Row],[Nom  Clients]],T_LIVRAISONS_Livraisons[Remise])</f>
        <v>0</v>
      </c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</row>
    <row r="266" spans="1:23">
      <c r="A266" s="9"/>
      <c r="B266" s="26">
        <f>IFERROR(T_BDD_Clients[[#This Row],[Clients]],"")</f>
        <v>0</v>
      </c>
      <c r="C266" s="91">
        <f>IFERROR(T_SOLDE_Solde[[#This Row],[Total Bons ]]-(T_SOLDE_Solde[[#This Row],[Total Versement]]+T_SOLDE_Solde[[#This Row],[Remise]]),"")</f>
        <v>0</v>
      </c>
      <c r="D266" s="92">
        <f>SUMIF(T_LIVRAISONS_Livraisons[Nom de clients],T_SOLDE_Solde[[#This Row],[Nom  Clients]],T_LIVRAISONS_Livraisons[Montant])</f>
        <v>0</v>
      </c>
      <c r="E266" s="93">
        <f>SUMIF(T_LIVRAISONS_Livraisons[Nom de clients],T_SOLDE_Solde[[#This Row],[Nom  Clients]],T_LIVRAISONS_Livraisons[Encaisst])</f>
        <v>0</v>
      </c>
      <c r="F266" s="94">
        <f>SUMIF(T_LIVRAISONS_Livraisons[Nom de clients],T_SOLDE_Solde[[#This Row],[Nom  Clients]],T_LIVRAISONS_Livraisons[Remise])</f>
        <v>0</v>
      </c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</row>
    <row r="267" spans="1:23">
      <c r="A267" s="9"/>
      <c r="B267" s="26">
        <f>IFERROR(T_BDD_Clients[[#This Row],[Clients]],"")</f>
        <v>0</v>
      </c>
      <c r="C267" s="91">
        <f>IFERROR(T_SOLDE_Solde[[#This Row],[Total Bons ]]-(T_SOLDE_Solde[[#This Row],[Total Versement]]+T_SOLDE_Solde[[#This Row],[Remise]]),"")</f>
        <v>0</v>
      </c>
      <c r="D267" s="92">
        <f>SUMIF(T_LIVRAISONS_Livraisons[Nom de clients],T_SOLDE_Solde[[#This Row],[Nom  Clients]],T_LIVRAISONS_Livraisons[Montant])</f>
        <v>0</v>
      </c>
      <c r="E267" s="93">
        <f>SUMIF(T_LIVRAISONS_Livraisons[Nom de clients],T_SOLDE_Solde[[#This Row],[Nom  Clients]],T_LIVRAISONS_Livraisons[Encaisst])</f>
        <v>0</v>
      </c>
      <c r="F267" s="94">
        <f>SUMIF(T_LIVRAISONS_Livraisons[Nom de clients],T_SOLDE_Solde[[#This Row],[Nom  Clients]],T_LIVRAISONS_Livraisons[Remise])</f>
        <v>0</v>
      </c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</row>
    <row r="268" spans="1:23">
      <c r="A268" s="9"/>
      <c r="B268" s="26">
        <f>IFERROR(T_BDD_Clients[[#This Row],[Clients]],"")</f>
        <v>0</v>
      </c>
      <c r="C268" s="91">
        <f>IFERROR(T_SOLDE_Solde[[#This Row],[Total Bons ]]-(T_SOLDE_Solde[[#This Row],[Total Versement]]+T_SOLDE_Solde[[#This Row],[Remise]]),"")</f>
        <v>0</v>
      </c>
      <c r="D268" s="92">
        <f>SUMIF(T_LIVRAISONS_Livraisons[Nom de clients],T_SOLDE_Solde[[#This Row],[Nom  Clients]],T_LIVRAISONS_Livraisons[Montant])</f>
        <v>0</v>
      </c>
      <c r="E268" s="93">
        <f>SUMIF(T_LIVRAISONS_Livraisons[Nom de clients],T_SOLDE_Solde[[#This Row],[Nom  Clients]],T_LIVRAISONS_Livraisons[Encaisst])</f>
        <v>0</v>
      </c>
      <c r="F268" s="94">
        <f>SUMIF(T_LIVRAISONS_Livraisons[Nom de clients],T_SOLDE_Solde[[#This Row],[Nom  Clients]],T_LIVRAISONS_Livraisons[Remise])</f>
        <v>0</v>
      </c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</row>
    <row r="269" spans="1:23">
      <c r="A269" s="9"/>
      <c r="B269" s="26">
        <f>IFERROR(T_BDD_Clients[[#This Row],[Clients]],"")</f>
        <v>0</v>
      </c>
      <c r="C269" s="91">
        <f>IFERROR(T_SOLDE_Solde[[#This Row],[Total Bons ]]-(T_SOLDE_Solde[[#This Row],[Total Versement]]+T_SOLDE_Solde[[#This Row],[Remise]]),"")</f>
        <v>0</v>
      </c>
      <c r="D269" s="92">
        <f>SUMIF(T_LIVRAISONS_Livraisons[Nom de clients],T_SOLDE_Solde[[#This Row],[Nom  Clients]],T_LIVRAISONS_Livraisons[Montant])</f>
        <v>0</v>
      </c>
      <c r="E269" s="93">
        <f>SUMIF(T_LIVRAISONS_Livraisons[Nom de clients],T_SOLDE_Solde[[#This Row],[Nom  Clients]],T_LIVRAISONS_Livraisons[Encaisst])</f>
        <v>0</v>
      </c>
      <c r="F269" s="94">
        <f>SUMIF(T_LIVRAISONS_Livraisons[Nom de clients],T_SOLDE_Solde[[#This Row],[Nom  Clients]],T_LIVRAISONS_Livraisons[Remise])</f>
        <v>0</v>
      </c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</row>
    <row r="270" spans="1:23">
      <c r="A270" s="9"/>
      <c r="B270" s="26">
        <f>IFERROR(T_BDD_Clients[[#This Row],[Clients]],"")</f>
        <v>0</v>
      </c>
      <c r="C270" s="91">
        <f>IFERROR(T_SOLDE_Solde[[#This Row],[Total Bons ]]-(T_SOLDE_Solde[[#This Row],[Total Versement]]+T_SOLDE_Solde[[#This Row],[Remise]]),"")</f>
        <v>0</v>
      </c>
      <c r="D270" s="92">
        <f>SUMIF(T_LIVRAISONS_Livraisons[Nom de clients],T_SOLDE_Solde[[#This Row],[Nom  Clients]],T_LIVRAISONS_Livraisons[Montant])</f>
        <v>0</v>
      </c>
      <c r="E270" s="93">
        <f>SUMIF(T_LIVRAISONS_Livraisons[Nom de clients],T_SOLDE_Solde[[#This Row],[Nom  Clients]],T_LIVRAISONS_Livraisons[Encaisst])</f>
        <v>0</v>
      </c>
      <c r="F270" s="94">
        <f>SUMIF(T_LIVRAISONS_Livraisons[Nom de clients],T_SOLDE_Solde[[#This Row],[Nom  Clients]],T_LIVRAISONS_Livraisons[Remise])</f>
        <v>0</v>
      </c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</row>
    <row r="271" spans="1:23">
      <c r="A271" s="9"/>
      <c r="B271" s="26">
        <f>IFERROR(T_BDD_Clients[[#This Row],[Clients]],"")</f>
        <v>0</v>
      </c>
      <c r="C271" s="91">
        <f>IFERROR(T_SOLDE_Solde[[#This Row],[Total Bons ]]-(T_SOLDE_Solde[[#This Row],[Total Versement]]+T_SOLDE_Solde[[#This Row],[Remise]]),"")</f>
        <v>0</v>
      </c>
      <c r="D271" s="92">
        <f>SUMIF(T_LIVRAISONS_Livraisons[Nom de clients],T_SOLDE_Solde[[#This Row],[Nom  Clients]],T_LIVRAISONS_Livraisons[Montant])</f>
        <v>0</v>
      </c>
      <c r="E271" s="93">
        <f>SUMIF(T_LIVRAISONS_Livraisons[Nom de clients],T_SOLDE_Solde[[#This Row],[Nom  Clients]],T_LIVRAISONS_Livraisons[Encaisst])</f>
        <v>0</v>
      </c>
      <c r="F271" s="94">
        <f>SUMIF(T_LIVRAISONS_Livraisons[Nom de clients],T_SOLDE_Solde[[#This Row],[Nom  Clients]],T_LIVRAISONS_Livraisons[Remise])</f>
        <v>0</v>
      </c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</row>
    <row r="272" spans="1:23">
      <c r="A272" s="9"/>
      <c r="B272" s="26">
        <f>IFERROR(T_BDD_Clients[[#This Row],[Clients]],"")</f>
        <v>0</v>
      </c>
      <c r="C272" s="91">
        <f>IFERROR(T_SOLDE_Solde[[#This Row],[Total Bons ]]-(T_SOLDE_Solde[[#This Row],[Total Versement]]+T_SOLDE_Solde[[#This Row],[Remise]]),"")</f>
        <v>0</v>
      </c>
      <c r="D272" s="92">
        <f>SUMIF(T_LIVRAISONS_Livraisons[Nom de clients],T_SOLDE_Solde[[#This Row],[Nom  Clients]],T_LIVRAISONS_Livraisons[Montant])</f>
        <v>0</v>
      </c>
      <c r="E272" s="93">
        <f>SUMIF(T_LIVRAISONS_Livraisons[Nom de clients],T_SOLDE_Solde[[#This Row],[Nom  Clients]],T_LIVRAISONS_Livraisons[Encaisst])</f>
        <v>0</v>
      </c>
      <c r="F272" s="94">
        <f>SUMIF(T_LIVRAISONS_Livraisons[Nom de clients],T_SOLDE_Solde[[#This Row],[Nom  Clients]],T_LIVRAISONS_Livraisons[Remise])</f>
        <v>0</v>
      </c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</row>
    <row r="273" spans="1:23">
      <c r="A273" s="9"/>
      <c r="B273" s="26">
        <f>IFERROR(T_BDD_Clients[[#This Row],[Clients]],"")</f>
        <v>0</v>
      </c>
      <c r="C273" s="91">
        <f>IFERROR(T_SOLDE_Solde[[#This Row],[Total Bons ]]-(T_SOLDE_Solde[[#This Row],[Total Versement]]+T_SOLDE_Solde[[#This Row],[Remise]]),"")</f>
        <v>0</v>
      </c>
      <c r="D273" s="92">
        <f>SUMIF(T_LIVRAISONS_Livraisons[Nom de clients],T_SOLDE_Solde[[#This Row],[Nom  Clients]],T_LIVRAISONS_Livraisons[Montant])</f>
        <v>0</v>
      </c>
      <c r="E273" s="93">
        <f>SUMIF(T_LIVRAISONS_Livraisons[Nom de clients],T_SOLDE_Solde[[#This Row],[Nom  Clients]],T_LIVRAISONS_Livraisons[Encaisst])</f>
        <v>0</v>
      </c>
      <c r="F273" s="94">
        <f>SUMIF(T_LIVRAISONS_Livraisons[Nom de clients],T_SOLDE_Solde[[#This Row],[Nom  Clients]],T_LIVRAISONS_Livraisons[Remise])</f>
        <v>0</v>
      </c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</row>
    <row r="274" spans="1:23">
      <c r="A274" s="9"/>
      <c r="B274" s="26">
        <f>IFERROR(T_BDD_Clients[[#This Row],[Clients]],"")</f>
        <v>0</v>
      </c>
      <c r="C274" s="91">
        <f>IFERROR(T_SOLDE_Solde[[#This Row],[Total Bons ]]-(T_SOLDE_Solde[[#This Row],[Total Versement]]+T_SOLDE_Solde[[#This Row],[Remise]]),"")</f>
        <v>0</v>
      </c>
      <c r="D274" s="92">
        <f>SUMIF(T_LIVRAISONS_Livraisons[Nom de clients],T_SOLDE_Solde[[#This Row],[Nom  Clients]],T_LIVRAISONS_Livraisons[Montant])</f>
        <v>0</v>
      </c>
      <c r="E274" s="93">
        <f>SUMIF(T_LIVRAISONS_Livraisons[Nom de clients],T_SOLDE_Solde[[#This Row],[Nom  Clients]],T_LIVRAISONS_Livraisons[Encaisst])</f>
        <v>0</v>
      </c>
      <c r="F274" s="94">
        <f>SUMIF(T_LIVRAISONS_Livraisons[Nom de clients],T_SOLDE_Solde[[#This Row],[Nom  Clients]],T_LIVRAISONS_Livraisons[Remise])</f>
        <v>0</v>
      </c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</row>
    <row r="275" spans="1:23">
      <c r="A275" s="9"/>
      <c r="B275" s="26">
        <f>IFERROR(T_BDD_Clients[[#This Row],[Clients]],"")</f>
        <v>0</v>
      </c>
      <c r="C275" s="91">
        <f>IFERROR(T_SOLDE_Solde[[#This Row],[Total Bons ]]-(T_SOLDE_Solde[[#This Row],[Total Versement]]+T_SOLDE_Solde[[#This Row],[Remise]]),"")</f>
        <v>0</v>
      </c>
      <c r="D275" s="92">
        <f>SUMIF(T_LIVRAISONS_Livraisons[Nom de clients],T_SOLDE_Solde[[#This Row],[Nom  Clients]],T_LIVRAISONS_Livraisons[Montant])</f>
        <v>0</v>
      </c>
      <c r="E275" s="93">
        <f>SUMIF(T_LIVRAISONS_Livraisons[Nom de clients],T_SOLDE_Solde[[#This Row],[Nom  Clients]],T_LIVRAISONS_Livraisons[Encaisst])</f>
        <v>0</v>
      </c>
      <c r="F275" s="94">
        <f>SUMIF(T_LIVRAISONS_Livraisons[Nom de clients],T_SOLDE_Solde[[#This Row],[Nom  Clients]],T_LIVRAISONS_Livraisons[Remise])</f>
        <v>0</v>
      </c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</row>
    <row r="276" spans="1:23">
      <c r="A276" s="9"/>
      <c r="B276" s="26">
        <f>IFERROR(T_BDD_Clients[[#This Row],[Clients]],"")</f>
        <v>0</v>
      </c>
      <c r="C276" s="91">
        <f>IFERROR(T_SOLDE_Solde[[#This Row],[Total Bons ]]-(T_SOLDE_Solde[[#This Row],[Total Versement]]+T_SOLDE_Solde[[#This Row],[Remise]]),"")</f>
        <v>0</v>
      </c>
      <c r="D276" s="92">
        <f>SUMIF(T_LIVRAISONS_Livraisons[Nom de clients],T_SOLDE_Solde[[#This Row],[Nom  Clients]],T_LIVRAISONS_Livraisons[Montant])</f>
        <v>0</v>
      </c>
      <c r="E276" s="93">
        <f>SUMIF(T_LIVRAISONS_Livraisons[Nom de clients],T_SOLDE_Solde[[#This Row],[Nom  Clients]],T_LIVRAISONS_Livraisons[Encaisst])</f>
        <v>0</v>
      </c>
      <c r="F276" s="94">
        <f>SUMIF(T_LIVRAISONS_Livraisons[Nom de clients],T_SOLDE_Solde[[#This Row],[Nom  Clients]],T_LIVRAISONS_Livraisons[Remise])</f>
        <v>0</v>
      </c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</row>
    <row r="277" spans="1:23">
      <c r="A277" s="9"/>
      <c r="B277" s="26">
        <f>IFERROR(T_BDD_Clients[[#This Row],[Clients]],"")</f>
        <v>0</v>
      </c>
      <c r="C277" s="91">
        <f>IFERROR(T_SOLDE_Solde[[#This Row],[Total Bons ]]-(T_SOLDE_Solde[[#This Row],[Total Versement]]+T_SOLDE_Solde[[#This Row],[Remise]]),"")</f>
        <v>0</v>
      </c>
      <c r="D277" s="92">
        <f>SUMIF(T_LIVRAISONS_Livraisons[Nom de clients],T_SOLDE_Solde[[#This Row],[Nom  Clients]],T_LIVRAISONS_Livraisons[Montant])</f>
        <v>0</v>
      </c>
      <c r="E277" s="93">
        <f>SUMIF(T_LIVRAISONS_Livraisons[Nom de clients],T_SOLDE_Solde[[#This Row],[Nom  Clients]],T_LIVRAISONS_Livraisons[Encaisst])</f>
        <v>0</v>
      </c>
      <c r="F277" s="94">
        <f>SUMIF(T_LIVRAISONS_Livraisons[Nom de clients],T_SOLDE_Solde[[#This Row],[Nom  Clients]],T_LIVRAISONS_Livraisons[Remise])</f>
        <v>0</v>
      </c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</row>
    <row r="278" spans="1:23">
      <c r="A278" s="9"/>
      <c r="B278" s="26">
        <f>IFERROR(T_BDD_Clients[[#This Row],[Clients]],"")</f>
        <v>0</v>
      </c>
      <c r="C278" s="91">
        <f>IFERROR(T_SOLDE_Solde[[#This Row],[Total Bons ]]-(T_SOLDE_Solde[[#This Row],[Total Versement]]+T_SOLDE_Solde[[#This Row],[Remise]]),"")</f>
        <v>0</v>
      </c>
      <c r="D278" s="92">
        <f>SUMIF(T_LIVRAISONS_Livraisons[Nom de clients],T_SOLDE_Solde[[#This Row],[Nom  Clients]],T_LIVRAISONS_Livraisons[Montant])</f>
        <v>0</v>
      </c>
      <c r="E278" s="93">
        <f>SUMIF(T_LIVRAISONS_Livraisons[Nom de clients],T_SOLDE_Solde[[#This Row],[Nom  Clients]],T_LIVRAISONS_Livraisons[Encaisst])</f>
        <v>0</v>
      </c>
      <c r="F278" s="94">
        <f>SUMIF(T_LIVRAISONS_Livraisons[Nom de clients],T_SOLDE_Solde[[#This Row],[Nom  Clients]],T_LIVRAISONS_Livraisons[Remise])</f>
        <v>0</v>
      </c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</row>
    <row r="279" spans="1:23">
      <c r="A279" s="9"/>
      <c r="B279" s="26">
        <f>IFERROR(T_BDD_Clients[[#This Row],[Clients]],"")</f>
        <v>0</v>
      </c>
      <c r="C279" s="91">
        <f>IFERROR(T_SOLDE_Solde[[#This Row],[Total Bons ]]-(T_SOLDE_Solde[[#This Row],[Total Versement]]+T_SOLDE_Solde[[#This Row],[Remise]]),"")</f>
        <v>0</v>
      </c>
      <c r="D279" s="92">
        <f>SUMIF(T_LIVRAISONS_Livraisons[Nom de clients],T_SOLDE_Solde[[#This Row],[Nom  Clients]],T_LIVRAISONS_Livraisons[Montant])</f>
        <v>0</v>
      </c>
      <c r="E279" s="93">
        <f>SUMIF(T_LIVRAISONS_Livraisons[Nom de clients],T_SOLDE_Solde[[#This Row],[Nom  Clients]],T_LIVRAISONS_Livraisons[Encaisst])</f>
        <v>0</v>
      </c>
      <c r="F279" s="94">
        <f>SUMIF(T_LIVRAISONS_Livraisons[Nom de clients],T_SOLDE_Solde[[#This Row],[Nom  Clients]],T_LIVRAISONS_Livraisons[Remise])</f>
        <v>0</v>
      </c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</row>
    <row r="280" spans="1:23">
      <c r="A280" s="9"/>
      <c r="B280" s="26">
        <f>IFERROR(T_BDD_Clients[[#This Row],[Clients]],"")</f>
        <v>0</v>
      </c>
      <c r="C280" s="91">
        <f>IFERROR(T_SOLDE_Solde[[#This Row],[Total Bons ]]-(T_SOLDE_Solde[[#This Row],[Total Versement]]+T_SOLDE_Solde[[#This Row],[Remise]]),"")</f>
        <v>0</v>
      </c>
      <c r="D280" s="92">
        <f>SUMIF(T_LIVRAISONS_Livraisons[Nom de clients],T_SOLDE_Solde[[#This Row],[Nom  Clients]],T_LIVRAISONS_Livraisons[Montant])</f>
        <v>0</v>
      </c>
      <c r="E280" s="93">
        <f>SUMIF(T_LIVRAISONS_Livraisons[Nom de clients],T_SOLDE_Solde[[#This Row],[Nom  Clients]],T_LIVRAISONS_Livraisons[Encaisst])</f>
        <v>0</v>
      </c>
      <c r="F280" s="94">
        <f>SUMIF(T_LIVRAISONS_Livraisons[Nom de clients],T_SOLDE_Solde[[#This Row],[Nom  Clients]],T_LIVRAISONS_Livraisons[Remise])</f>
        <v>0</v>
      </c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</row>
    <row r="281" spans="1:23">
      <c r="A281" s="9"/>
      <c r="B281" s="26">
        <f>IFERROR(T_BDD_Clients[[#This Row],[Clients]],"")</f>
        <v>0</v>
      </c>
      <c r="C281" s="91">
        <f>IFERROR(T_SOLDE_Solde[[#This Row],[Total Bons ]]-(T_SOLDE_Solde[[#This Row],[Total Versement]]+T_SOLDE_Solde[[#This Row],[Remise]]),"")</f>
        <v>0</v>
      </c>
      <c r="D281" s="92">
        <f>SUMIF(T_LIVRAISONS_Livraisons[Nom de clients],T_SOLDE_Solde[[#This Row],[Nom  Clients]],T_LIVRAISONS_Livraisons[Montant])</f>
        <v>0</v>
      </c>
      <c r="E281" s="93">
        <f>SUMIF(T_LIVRAISONS_Livraisons[Nom de clients],T_SOLDE_Solde[[#This Row],[Nom  Clients]],T_LIVRAISONS_Livraisons[Encaisst])</f>
        <v>0</v>
      </c>
      <c r="F281" s="94">
        <f>SUMIF(T_LIVRAISONS_Livraisons[Nom de clients],T_SOLDE_Solde[[#This Row],[Nom  Clients]],T_LIVRAISONS_Livraisons[Remise])</f>
        <v>0</v>
      </c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</row>
    <row r="282" spans="1:23">
      <c r="A282" s="9"/>
      <c r="B282" s="26">
        <f>IFERROR(T_BDD_Clients[[#This Row],[Clients]],"")</f>
        <v>0</v>
      </c>
      <c r="C282" s="91">
        <f>IFERROR(T_SOLDE_Solde[[#This Row],[Total Bons ]]-(T_SOLDE_Solde[[#This Row],[Total Versement]]+T_SOLDE_Solde[[#This Row],[Remise]]),"")</f>
        <v>0</v>
      </c>
      <c r="D282" s="92">
        <f>SUMIF(T_LIVRAISONS_Livraisons[Nom de clients],T_SOLDE_Solde[[#This Row],[Nom  Clients]],T_LIVRAISONS_Livraisons[Montant])</f>
        <v>0</v>
      </c>
      <c r="E282" s="93">
        <f>SUMIF(T_LIVRAISONS_Livraisons[Nom de clients],T_SOLDE_Solde[[#This Row],[Nom  Clients]],T_LIVRAISONS_Livraisons[Encaisst])</f>
        <v>0</v>
      </c>
      <c r="F282" s="94">
        <f>SUMIF(T_LIVRAISONS_Livraisons[Nom de clients],T_SOLDE_Solde[[#This Row],[Nom  Clients]],T_LIVRAISONS_Livraisons[Remise])</f>
        <v>0</v>
      </c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</row>
    <row r="283" spans="1:23">
      <c r="A283" s="9"/>
      <c r="B283" s="26">
        <f>IFERROR(T_BDD_Clients[[#This Row],[Clients]],"")</f>
        <v>0</v>
      </c>
      <c r="C283" s="91">
        <f>IFERROR(T_SOLDE_Solde[[#This Row],[Total Bons ]]-(T_SOLDE_Solde[[#This Row],[Total Versement]]+T_SOLDE_Solde[[#This Row],[Remise]]),"")</f>
        <v>0</v>
      </c>
      <c r="D283" s="92">
        <f>SUMIF(T_LIVRAISONS_Livraisons[Nom de clients],T_SOLDE_Solde[[#This Row],[Nom  Clients]],T_LIVRAISONS_Livraisons[Montant])</f>
        <v>0</v>
      </c>
      <c r="E283" s="93">
        <f>SUMIF(T_LIVRAISONS_Livraisons[Nom de clients],T_SOLDE_Solde[[#This Row],[Nom  Clients]],T_LIVRAISONS_Livraisons[Encaisst])</f>
        <v>0</v>
      </c>
      <c r="F283" s="94">
        <f>SUMIF(T_LIVRAISONS_Livraisons[Nom de clients],T_SOLDE_Solde[[#This Row],[Nom  Clients]],T_LIVRAISONS_Livraisons[Remise])</f>
        <v>0</v>
      </c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</row>
    <row r="284" spans="1:23">
      <c r="A284" s="9"/>
      <c r="B284" s="26">
        <f>IFERROR(T_BDD_Clients[[#This Row],[Clients]],"")</f>
        <v>0</v>
      </c>
      <c r="C284" s="91">
        <f>IFERROR(T_SOLDE_Solde[[#This Row],[Total Bons ]]-(T_SOLDE_Solde[[#This Row],[Total Versement]]+T_SOLDE_Solde[[#This Row],[Remise]]),"")</f>
        <v>0</v>
      </c>
      <c r="D284" s="92">
        <f>SUMIF(T_LIVRAISONS_Livraisons[Nom de clients],T_SOLDE_Solde[[#This Row],[Nom  Clients]],T_LIVRAISONS_Livraisons[Montant])</f>
        <v>0</v>
      </c>
      <c r="E284" s="93">
        <f>SUMIF(T_LIVRAISONS_Livraisons[Nom de clients],T_SOLDE_Solde[[#This Row],[Nom  Clients]],T_LIVRAISONS_Livraisons[Encaisst])</f>
        <v>0</v>
      </c>
      <c r="F284" s="94">
        <f>SUMIF(T_LIVRAISONS_Livraisons[Nom de clients],T_SOLDE_Solde[[#This Row],[Nom  Clients]],T_LIVRAISONS_Livraisons[Remise])</f>
        <v>0</v>
      </c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</row>
    <row r="285" spans="1:23">
      <c r="A285" s="9"/>
      <c r="B285" s="26">
        <f>IFERROR(T_BDD_Clients[[#This Row],[Clients]],"")</f>
        <v>0</v>
      </c>
      <c r="C285" s="91">
        <f>IFERROR(T_SOLDE_Solde[[#This Row],[Total Bons ]]-(T_SOLDE_Solde[[#This Row],[Total Versement]]+T_SOLDE_Solde[[#This Row],[Remise]]),"")</f>
        <v>0</v>
      </c>
      <c r="D285" s="92">
        <f>SUMIF(T_LIVRAISONS_Livraisons[Nom de clients],T_SOLDE_Solde[[#This Row],[Nom  Clients]],T_LIVRAISONS_Livraisons[Montant])</f>
        <v>0</v>
      </c>
      <c r="E285" s="93">
        <f>SUMIF(T_LIVRAISONS_Livraisons[Nom de clients],T_SOLDE_Solde[[#This Row],[Nom  Clients]],T_LIVRAISONS_Livraisons[Encaisst])</f>
        <v>0</v>
      </c>
      <c r="F285" s="94">
        <f>SUMIF(T_LIVRAISONS_Livraisons[Nom de clients],T_SOLDE_Solde[[#This Row],[Nom  Clients]],T_LIVRAISONS_Livraisons[Remise])</f>
        <v>0</v>
      </c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</row>
    <row r="286" spans="1:23">
      <c r="A286" s="9"/>
      <c r="B286" s="26">
        <f>IFERROR(T_BDD_Clients[[#This Row],[Clients]],"")</f>
        <v>0</v>
      </c>
      <c r="C286" s="91">
        <f>IFERROR(T_SOLDE_Solde[[#This Row],[Total Bons ]]-(T_SOLDE_Solde[[#This Row],[Total Versement]]+T_SOLDE_Solde[[#This Row],[Remise]]),"")</f>
        <v>0</v>
      </c>
      <c r="D286" s="92">
        <f>SUMIF(T_LIVRAISONS_Livraisons[Nom de clients],T_SOLDE_Solde[[#This Row],[Nom  Clients]],T_LIVRAISONS_Livraisons[Montant])</f>
        <v>0</v>
      </c>
      <c r="E286" s="93">
        <f>SUMIF(T_LIVRAISONS_Livraisons[Nom de clients],T_SOLDE_Solde[[#This Row],[Nom  Clients]],T_LIVRAISONS_Livraisons[Encaisst])</f>
        <v>0</v>
      </c>
      <c r="F286" s="94">
        <f>SUMIF(T_LIVRAISONS_Livraisons[Nom de clients],T_SOLDE_Solde[[#This Row],[Nom  Clients]],T_LIVRAISONS_Livraisons[Remise])</f>
        <v>0</v>
      </c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</row>
    <row r="287" spans="1:23">
      <c r="A287" s="9"/>
      <c r="B287" s="26">
        <f>IFERROR(T_BDD_Clients[[#This Row],[Clients]],"")</f>
        <v>0</v>
      </c>
      <c r="C287" s="91">
        <f>IFERROR(T_SOLDE_Solde[[#This Row],[Total Bons ]]-(T_SOLDE_Solde[[#This Row],[Total Versement]]+T_SOLDE_Solde[[#This Row],[Remise]]),"")</f>
        <v>0</v>
      </c>
      <c r="D287" s="92">
        <f>SUMIF(T_LIVRAISONS_Livraisons[Nom de clients],T_SOLDE_Solde[[#This Row],[Nom  Clients]],T_LIVRAISONS_Livraisons[Montant])</f>
        <v>0</v>
      </c>
      <c r="E287" s="93">
        <f>SUMIF(T_LIVRAISONS_Livraisons[Nom de clients],T_SOLDE_Solde[[#This Row],[Nom  Clients]],T_LIVRAISONS_Livraisons[Encaisst])</f>
        <v>0</v>
      </c>
      <c r="F287" s="94">
        <f>SUMIF(T_LIVRAISONS_Livraisons[Nom de clients],T_SOLDE_Solde[[#This Row],[Nom  Clients]],T_LIVRAISONS_Livraisons[Remise])</f>
        <v>0</v>
      </c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</row>
    <row r="288" spans="1:23">
      <c r="A288" s="9"/>
      <c r="B288" s="26">
        <f>IFERROR(T_BDD_Clients[[#This Row],[Clients]],"")</f>
        <v>0</v>
      </c>
      <c r="C288" s="91">
        <f>IFERROR(T_SOLDE_Solde[[#This Row],[Total Bons ]]-(T_SOLDE_Solde[[#This Row],[Total Versement]]+T_SOLDE_Solde[[#This Row],[Remise]]),"")</f>
        <v>0</v>
      </c>
      <c r="D288" s="92">
        <f>SUMIF(T_LIVRAISONS_Livraisons[Nom de clients],T_SOLDE_Solde[[#This Row],[Nom  Clients]],T_LIVRAISONS_Livraisons[Montant])</f>
        <v>0</v>
      </c>
      <c r="E288" s="93">
        <f>SUMIF(T_LIVRAISONS_Livraisons[Nom de clients],T_SOLDE_Solde[[#This Row],[Nom  Clients]],T_LIVRAISONS_Livraisons[Encaisst])</f>
        <v>0</v>
      </c>
      <c r="F288" s="94">
        <f>SUMIF(T_LIVRAISONS_Livraisons[Nom de clients],T_SOLDE_Solde[[#This Row],[Nom  Clients]],T_LIVRAISONS_Livraisons[Remise])</f>
        <v>0</v>
      </c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</row>
    <row r="289" spans="1:23">
      <c r="A289" s="9"/>
      <c r="B289" s="26">
        <f>IFERROR(T_BDD_Clients[[#This Row],[Clients]],"")</f>
        <v>0</v>
      </c>
      <c r="C289" s="91">
        <f>IFERROR(T_SOLDE_Solde[[#This Row],[Total Bons ]]-(T_SOLDE_Solde[[#This Row],[Total Versement]]+T_SOLDE_Solde[[#This Row],[Remise]]),"")</f>
        <v>0</v>
      </c>
      <c r="D289" s="92">
        <f>SUMIF(T_LIVRAISONS_Livraisons[Nom de clients],T_SOLDE_Solde[[#This Row],[Nom  Clients]],T_LIVRAISONS_Livraisons[Montant])</f>
        <v>0</v>
      </c>
      <c r="E289" s="93">
        <f>SUMIF(T_LIVRAISONS_Livraisons[Nom de clients],T_SOLDE_Solde[[#This Row],[Nom  Clients]],T_LIVRAISONS_Livraisons[Encaisst])</f>
        <v>0</v>
      </c>
      <c r="F289" s="94">
        <f>SUMIF(T_LIVRAISONS_Livraisons[Nom de clients],T_SOLDE_Solde[[#This Row],[Nom  Clients]],T_LIVRAISONS_Livraisons[Remise])</f>
        <v>0</v>
      </c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</row>
    <row r="290" spans="1:23">
      <c r="A290" s="9"/>
      <c r="B290" s="26">
        <f>IFERROR(T_BDD_Clients[[#This Row],[Clients]],"")</f>
        <v>0</v>
      </c>
      <c r="C290" s="91">
        <f>IFERROR(T_SOLDE_Solde[[#This Row],[Total Bons ]]-(T_SOLDE_Solde[[#This Row],[Total Versement]]+T_SOLDE_Solde[[#This Row],[Remise]]),"")</f>
        <v>0</v>
      </c>
      <c r="D290" s="92">
        <f>SUMIF(T_LIVRAISONS_Livraisons[Nom de clients],T_SOLDE_Solde[[#This Row],[Nom  Clients]],T_LIVRAISONS_Livraisons[Montant])</f>
        <v>0</v>
      </c>
      <c r="E290" s="93">
        <f>SUMIF(T_LIVRAISONS_Livraisons[Nom de clients],T_SOLDE_Solde[[#This Row],[Nom  Clients]],T_LIVRAISONS_Livraisons[Encaisst])</f>
        <v>0</v>
      </c>
      <c r="F290" s="94">
        <f>SUMIF(T_LIVRAISONS_Livraisons[Nom de clients],T_SOLDE_Solde[[#This Row],[Nom  Clients]],T_LIVRAISONS_Livraisons[Remise])</f>
        <v>0</v>
      </c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</row>
    <row r="291" spans="1:23">
      <c r="A291" s="9"/>
      <c r="B291" s="26">
        <f>IFERROR(T_BDD_Clients[[#This Row],[Clients]],"")</f>
        <v>0</v>
      </c>
      <c r="C291" s="91">
        <f>IFERROR(T_SOLDE_Solde[[#This Row],[Total Bons ]]-(T_SOLDE_Solde[[#This Row],[Total Versement]]+T_SOLDE_Solde[[#This Row],[Remise]]),"")</f>
        <v>0</v>
      </c>
      <c r="D291" s="92">
        <f>SUMIF(T_LIVRAISONS_Livraisons[Nom de clients],T_SOLDE_Solde[[#This Row],[Nom  Clients]],T_LIVRAISONS_Livraisons[Montant])</f>
        <v>0</v>
      </c>
      <c r="E291" s="93">
        <f>SUMIF(T_LIVRAISONS_Livraisons[Nom de clients],T_SOLDE_Solde[[#This Row],[Nom  Clients]],T_LIVRAISONS_Livraisons[Encaisst])</f>
        <v>0</v>
      </c>
      <c r="F291" s="94">
        <f>SUMIF(T_LIVRAISONS_Livraisons[Nom de clients],T_SOLDE_Solde[[#This Row],[Nom  Clients]],T_LIVRAISONS_Livraisons[Remise])</f>
        <v>0</v>
      </c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</row>
    <row r="292" spans="1:23">
      <c r="A292" s="9"/>
      <c r="B292" s="26">
        <f>IFERROR(T_BDD_Clients[[#This Row],[Clients]],"")</f>
        <v>0</v>
      </c>
      <c r="C292" s="91">
        <f>IFERROR(T_SOLDE_Solde[[#This Row],[Total Bons ]]-(T_SOLDE_Solde[[#This Row],[Total Versement]]+T_SOLDE_Solde[[#This Row],[Remise]]),"")</f>
        <v>0</v>
      </c>
      <c r="D292" s="92">
        <f>SUMIF(T_LIVRAISONS_Livraisons[Nom de clients],T_SOLDE_Solde[[#This Row],[Nom  Clients]],T_LIVRAISONS_Livraisons[Montant])</f>
        <v>0</v>
      </c>
      <c r="E292" s="93">
        <f>SUMIF(T_LIVRAISONS_Livraisons[Nom de clients],T_SOLDE_Solde[[#This Row],[Nom  Clients]],T_LIVRAISONS_Livraisons[Encaisst])</f>
        <v>0</v>
      </c>
      <c r="F292" s="94">
        <f>SUMIF(T_LIVRAISONS_Livraisons[Nom de clients],T_SOLDE_Solde[[#This Row],[Nom  Clients]],T_LIVRAISONS_Livraisons[Remise])</f>
        <v>0</v>
      </c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</row>
    <row r="293" spans="1:23">
      <c r="A293" s="9"/>
      <c r="B293" s="26">
        <f>IFERROR(T_BDD_Clients[[#This Row],[Clients]],"")</f>
        <v>0</v>
      </c>
      <c r="C293" s="91">
        <f>IFERROR(T_SOLDE_Solde[[#This Row],[Total Bons ]]-(T_SOLDE_Solde[[#This Row],[Total Versement]]+T_SOLDE_Solde[[#This Row],[Remise]]),"")</f>
        <v>0</v>
      </c>
      <c r="D293" s="92">
        <f>SUMIF(T_LIVRAISONS_Livraisons[Nom de clients],T_SOLDE_Solde[[#This Row],[Nom  Clients]],T_LIVRAISONS_Livraisons[Montant])</f>
        <v>0</v>
      </c>
      <c r="E293" s="93">
        <f>SUMIF(T_LIVRAISONS_Livraisons[Nom de clients],T_SOLDE_Solde[[#This Row],[Nom  Clients]],T_LIVRAISONS_Livraisons[Encaisst])</f>
        <v>0</v>
      </c>
      <c r="F293" s="94">
        <f>SUMIF(T_LIVRAISONS_Livraisons[Nom de clients],T_SOLDE_Solde[[#This Row],[Nom  Clients]],T_LIVRAISONS_Livraisons[Remise])</f>
        <v>0</v>
      </c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</row>
    <row r="294" spans="1:23">
      <c r="A294" s="9"/>
      <c r="B294" s="26">
        <f>IFERROR(T_BDD_Clients[[#This Row],[Clients]],"")</f>
        <v>0</v>
      </c>
      <c r="C294" s="91">
        <f>IFERROR(T_SOLDE_Solde[[#This Row],[Total Bons ]]-(T_SOLDE_Solde[[#This Row],[Total Versement]]+T_SOLDE_Solde[[#This Row],[Remise]]),"")</f>
        <v>0</v>
      </c>
      <c r="D294" s="92">
        <f>SUMIF(T_LIVRAISONS_Livraisons[Nom de clients],T_SOLDE_Solde[[#This Row],[Nom  Clients]],T_LIVRAISONS_Livraisons[Montant])</f>
        <v>0</v>
      </c>
      <c r="E294" s="93">
        <f>SUMIF(T_LIVRAISONS_Livraisons[Nom de clients],T_SOLDE_Solde[[#This Row],[Nom  Clients]],T_LIVRAISONS_Livraisons[Encaisst])</f>
        <v>0</v>
      </c>
      <c r="F294" s="94">
        <f>SUMIF(T_LIVRAISONS_Livraisons[Nom de clients],T_SOLDE_Solde[[#This Row],[Nom  Clients]],T_LIVRAISONS_Livraisons[Remise])</f>
        <v>0</v>
      </c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</row>
    <row r="295" spans="1:23">
      <c r="A295" s="9"/>
      <c r="B295" s="26">
        <f>IFERROR(T_BDD_Clients[[#This Row],[Clients]],"")</f>
        <v>0</v>
      </c>
      <c r="C295" s="91">
        <f>IFERROR(T_SOLDE_Solde[[#This Row],[Total Bons ]]-(T_SOLDE_Solde[[#This Row],[Total Versement]]+T_SOLDE_Solde[[#This Row],[Remise]]),"")</f>
        <v>0</v>
      </c>
      <c r="D295" s="92">
        <f>SUMIF(T_LIVRAISONS_Livraisons[Nom de clients],T_SOLDE_Solde[[#This Row],[Nom  Clients]],T_LIVRAISONS_Livraisons[Montant])</f>
        <v>0</v>
      </c>
      <c r="E295" s="93">
        <f>SUMIF(T_LIVRAISONS_Livraisons[Nom de clients],T_SOLDE_Solde[[#This Row],[Nom  Clients]],T_LIVRAISONS_Livraisons[Encaisst])</f>
        <v>0</v>
      </c>
      <c r="F295" s="94">
        <f>SUMIF(T_LIVRAISONS_Livraisons[Nom de clients],T_SOLDE_Solde[[#This Row],[Nom  Clients]],T_LIVRAISONS_Livraisons[Remise])</f>
        <v>0</v>
      </c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</row>
    <row r="296" spans="1:23">
      <c r="A296" s="9"/>
      <c r="B296" s="26">
        <f>IFERROR(T_BDD_Clients[[#This Row],[Clients]],"")</f>
        <v>0</v>
      </c>
      <c r="C296" s="91">
        <f>IFERROR(T_SOLDE_Solde[[#This Row],[Total Bons ]]-(T_SOLDE_Solde[[#This Row],[Total Versement]]+T_SOLDE_Solde[[#This Row],[Remise]]),"")</f>
        <v>0</v>
      </c>
      <c r="D296" s="92">
        <f>SUMIF(T_LIVRAISONS_Livraisons[Nom de clients],T_SOLDE_Solde[[#This Row],[Nom  Clients]],T_LIVRAISONS_Livraisons[Montant])</f>
        <v>0</v>
      </c>
      <c r="E296" s="93">
        <f>SUMIF(T_LIVRAISONS_Livraisons[Nom de clients],T_SOLDE_Solde[[#This Row],[Nom  Clients]],T_LIVRAISONS_Livraisons[Encaisst])</f>
        <v>0</v>
      </c>
      <c r="F296" s="94">
        <f>SUMIF(T_LIVRAISONS_Livraisons[Nom de clients],T_SOLDE_Solde[[#This Row],[Nom  Clients]],T_LIVRAISONS_Livraisons[Remise])</f>
        <v>0</v>
      </c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</row>
    <row r="297" spans="1:23">
      <c r="A297" s="9"/>
      <c r="B297" s="26">
        <f>IFERROR(T_BDD_Clients[[#This Row],[Clients]],"")</f>
        <v>0</v>
      </c>
      <c r="C297" s="91">
        <f>IFERROR(T_SOLDE_Solde[[#This Row],[Total Bons ]]-(T_SOLDE_Solde[[#This Row],[Total Versement]]+T_SOLDE_Solde[[#This Row],[Remise]]),"")</f>
        <v>0</v>
      </c>
      <c r="D297" s="92">
        <f>SUMIF(T_LIVRAISONS_Livraisons[Nom de clients],T_SOLDE_Solde[[#This Row],[Nom  Clients]],T_LIVRAISONS_Livraisons[Montant])</f>
        <v>0</v>
      </c>
      <c r="E297" s="93">
        <f>SUMIF(T_LIVRAISONS_Livraisons[Nom de clients],T_SOLDE_Solde[[#This Row],[Nom  Clients]],T_LIVRAISONS_Livraisons[Encaisst])</f>
        <v>0</v>
      </c>
      <c r="F297" s="94">
        <f>SUMIF(T_LIVRAISONS_Livraisons[Nom de clients],T_SOLDE_Solde[[#This Row],[Nom  Clients]],T_LIVRAISONS_Livraisons[Remise])</f>
        <v>0</v>
      </c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</row>
    <row r="298" spans="1:23">
      <c r="A298" s="9"/>
      <c r="B298" s="26">
        <f>IFERROR(T_BDD_Clients[[#This Row],[Clients]],"")</f>
        <v>0</v>
      </c>
      <c r="C298" s="91">
        <f>IFERROR(T_SOLDE_Solde[[#This Row],[Total Bons ]]-(T_SOLDE_Solde[[#This Row],[Total Versement]]+T_SOLDE_Solde[[#This Row],[Remise]]),"")</f>
        <v>0</v>
      </c>
      <c r="D298" s="92">
        <f>SUMIF(T_LIVRAISONS_Livraisons[Nom de clients],T_SOLDE_Solde[[#This Row],[Nom  Clients]],T_LIVRAISONS_Livraisons[Montant])</f>
        <v>0</v>
      </c>
      <c r="E298" s="93">
        <f>SUMIF(T_LIVRAISONS_Livraisons[Nom de clients],T_SOLDE_Solde[[#This Row],[Nom  Clients]],T_LIVRAISONS_Livraisons[Encaisst])</f>
        <v>0</v>
      </c>
      <c r="F298" s="94">
        <f>SUMIF(T_LIVRAISONS_Livraisons[Nom de clients],T_SOLDE_Solde[[#This Row],[Nom  Clients]],T_LIVRAISONS_Livraisons[Remise])</f>
        <v>0</v>
      </c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</row>
    <row r="299" spans="1:23">
      <c r="J299" s="80" t="s">
        <v>56</v>
      </c>
    </row>
  </sheetData>
  <conditionalFormatting sqref="C4:C298">
    <cfRule type="expression" dxfId="124" priority="1">
      <formula>C4&gt;0</formula>
    </cfRule>
  </conditionalFormatting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tabColor theme="0"/>
  </sheetPr>
  <dimension ref="A1:J21"/>
  <sheetViews>
    <sheetView showGridLines="0" workbookViewId="0">
      <pane xSplit="7" ySplit="7" topLeftCell="H8" activePane="bottomRight" state="frozen"/>
      <selection pane="topRight" activeCell="H1" sqref="H1"/>
      <selection pane="bottomLeft" activeCell="A8" sqref="A8"/>
      <selection pane="bottomRight"/>
    </sheetView>
  </sheetViews>
  <sheetFormatPr baseColWidth="10" defaultRowHeight="15"/>
  <cols>
    <col min="1" max="1" width="14.28515625" style="453" bestFit="1" customWidth="1"/>
    <col min="2" max="2" width="24.7109375" customWidth="1"/>
    <col min="3" max="3" width="10.28515625" customWidth="1"/>
    <col min="4" max="7" width="15.7109375" customWidth="1"/>
  </cols>
  <sheetData>
    <row r="1" spans="1:7">
      <c r="A1" s="453" t="s">
        <v>56</v>
      </c>
    </row>
    <row r="4" spans="1:7">
      <c r="A4" s="454" t="s">
        <v>321</v>
      </c>
      <c r="B4" t="s">
        <v>117</v>
      </c>
    </row>
    <row r="6" spans="1:7">
      <c r="B6" s="453"/>
      <c r="C6" s="453"/>
      <c r="D6" s="87" t="s">
        <v>55</v>
      </c>
    </row>
    <row r="7" spans="1:7">
      <c r="A7" s="454" t="s">
        <v>78</v>
      </c>
      <c r="B7" s="87" t="s">
        <v>71</v>
      </c>
      <c r="C7" s="87" t="s">
        <v>72</v>
      </c>
      <c r="D7" s="260" t="s">
        <v>315</v>
      </c>
      <c r="E7" s="261" t="s">
        <v>76</v>
      </c>
      <c r="F7" s="261" t="s">
        <v>316</v>
      </c>
      <c r="G7" s="260" t="s">
        <v>317</v>
      </c>
    </row>
    <row r="8" spans="1:7">
      <c r="A8" s="457" t="s">
        <v>414</v>
      </c>
      <c r="B8" s="234" t="s">
        <v>414</v>
      </c>
      <c r="C8" t="s">
        <v>366</v>
      </c>
      <c r="D8" s="262">
        <v>0</v>
      </c>
      <c r="E8" s="263"/>
      <c r="F8" s="263"/>
      <c r="G8" s="262">
        <v>0</v>
      </c>
    </row>
    <row r="9" spans="1:7">
      <c r="A9" s="456">
        <v>42767</v>
      </c>
      <c r="B9" t="s">
        <v>390</v>
      </c>
      <c r="C9" t="s">
        <v>402</v>
      </c>
      <c r="D9" s="262">
        <v>38400</v>
      </c>
      <c r="E9" s="263">
        <v>38000</v>
      </c>
      <c r="F9" s="263">
        <v>400</v>
      </c>
      <c r="G9" s="262">
        <v>0</v>
      </c>
    </row>
    <row r="10" spans="1:7">
      <c r="A10" s="456">
        <v>42773</v>
      </c>
      <c r="B10" t="s">
        <v>391</v>
      </c>
      <c r="C10" t="s">
        <v>403</v>
      </c>
      <c r="D10" s="262">
        <v>17280</v>
      </c>
      <c r="E10" s="263">
        <v>17000</v>
      </c>
      <c r="F10" s="263">
        <v>280</v>
      </c>
      <c r="G10" s="262">
        <v>0</v>
      </c>
    </row>
    <row r="11" spans="1:7">
      <c r="A11" s="455">
        <v>42828</v>
      </c>
      <c r="B11" t="s">
        <v>409</v>
      </c>
      <c r="C11" t="s">
        <v>410</v>
      </c>
      <c r="D11" s="262">
        <v>22176</v>
      </c>
      <c r="E11" s="263">
        <v>20500</v>
      </c>
      <c r="F11" s="263">
        <v>1676</v>
      </c>
      <c r="G11" s="262">
        <v>0</v>
      </c>
    </row>
    <row r="12" spans="1:7">
      <c r="A12" s="453" t="s">
        <v>54</v>
      </c>
      <c r="B12" s="453"/>
      <c r="C12" s="453"/>
      <c r="D12" s="262">
        <v>77856</v>
      </c>
      <c r="E12" s="263">
        <v>75500</v>
      </c>
      <c r="F12" s="263">
        <v>2356</v>
      </c>
      <c r="G12" s="262">
        <v>0</v>
      </c>
    </row>
    <row r="13" spans="1:7">
      <c r="A13"/>
    </row>
    <row r="14" spans="1:7">
      <c r="A14"/>
    </row>
    <row r="21" spans="10:10">
      <c r="J21" s="264"/>
    </row>
  </sheetData>
  <pageMargins left="0.7" right="0.7" top="0.75" bottom="0.75" header="0.3" footer="0.3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>
    <tabColor theme="0"/>
  </sheetPr>
  <dimension ref="A1:Z47"/>
  <sheetViews>
    <sheetView showGridLines="0" topLeftCell="A5" zoomScale="110" zoomScaleNormal="110" workbookViewId="0">
      <pane ySplit="2" topLeftCell="A7" activePane="bottomLeft" state="frozenSplit"/>
      <selection activeCell="A37" sqref="A37"/>
      <selection pane="bottomLeft" activeCell="D9" sqref="D9"/>
    </sheetView>
  </sheetViews>
  <sheetFormatPr baseColWidth="10" defaultRowHeight="15"/>
  <cols>
    <col min="1" max="1" width="8.42578125" style="78" customWidth="1"/>
    <col min="2" max="2" width="15.85546875" style="70" customWidth="1"/>
    <col min="3" max="3" width="23.5703125" style="118" customWidth="1"/>
    <col min="4" max="4" width="14.85546875" style="71" customWidth="1"/>
    <col min="5" max="5" width="9.85546875" style="71" bestFit="1" customWidth="1"/>
    <col min="6" max="6" width="11.28515625" style="72" customWidth="1"/>
    <col min="7" max="7" width="9.85546875" style="72" bestFit="1" customWidth="1"/>
    <col min="8" max="8" width="11.28515625" style="71" customWidth="1"/>
    <col min="9" max="9" width="11.28515625" style="122" customWidth="1"/>
    <col min="10" max="10" width="12.85546875" style="122" bestFit="1" customWidth="1"/>
    <col min="11" max="11" width="8.5703125" style="79" customWidth="1"/>
    <col min="12" max="12" width="10.5703125" style="79" bestFit="1" customWidth="1"/>
    <col min="13" max="13" width="9.42578125" style="79" customWidth="1"/>
    <col min="14" max="14" width="8.7109375" style="79" customWidth="1"/>
    <col min="15" max="16" width="6.140625" style="79" bestFit="1" customWidth="1"/>
    <col min="17" max="17" width="6.42578125" style="79" bestFit="1" customWidth="1"/>
    <col min="18" max="18" width="1.28515625" style="79" customWidth="1"/>
    <col min="19" max="19" width="6.5703125" style="79" customWidth="1"/>
    <col min="20" max="20" width="3.5703125" style="79" customWidth="1"/>
    <col min="21" max="16384" width="11.42578125" style="79"/>
  </cols>
  <sheetData>
    <row r="1" spans="1:26" hidden="1">
      <c r="A1" s="57"/>
      <c r="B1" s="1"/>
      <c r="C1" s="114"/>
      <c r="D1" s="2"/>
      <c r="E1" s="2"/>
      <c r="F1" s="36">
        <f>COUNTA(T_MOUVEMENT_Mouvement[Reference])</f>
        <v>0</v>
      </c>
      <c r="G1" s="3"/>
      <c r="H1" s="13"/>
      <c r="I1" s="119"/>
      <c r="J1" s="119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idden="1">
      <c r="A2" s="58"/>
      <c r="B2" s="13"/>
      <c r="C2" s="115"/>
      <c r="D2" s="13"/>
      <c r="E2" s="13"/>
      <c r="F2" s="13"/>
      <c r="G2" s="13"/>
      <c r="H2" s="13"/>
      <c r="I2" s="119"/>
      <c r="J2" s="119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5" hidden="1" customHeight="1">
      <c r="A3" s="58"/>
      <c r="B3" s="13"/>
      <c r="C3" s="115"/>
      <c r="D3" s="13"/>
      <c r="E3" s="13"/>
      <c r="F3" s="13"/>
      <c r="G3" s="13"/>
      <c r="H3" s="13"/>
      <c r="I3" s="119"/>
      <c r="J3" s="119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40.5" hidden="1" customHeight="1">
      <c r="A4" s="57"/>
      <c r="B4" s="1"/>
      <c r="C4" s="114"/>
      <c r="D4" s="2"/>
      <c r="E4" s="2"/>
      <c r="F4" s="3"/>
      <c r="G4" s="2"/>
      <c r="H4" s="4"/>
      <c r="I4" s="120"/>
      <c r="J4" s="120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37.5" customHeight="1">
      <c r="A5" s="59"/>
      <c r="B5" s="43"/>
      <c r="C5" s="116"/>
      <c r="D5" s="40"/>
      <c r="E5" s="41"/>
      <c r="F5" s="276" t="s">
        <v>83</v>
      </c>
      <c r="G5" s="321" t="s">
        <v>56</v>
      </c>
      <c r="H5" s="121"/>
      <c r="I5" s="121"/>
      <c r="J5" s="52" t="s">
        <v>60</v>
      </c>
      <c r="K5" s="42"/>
      <c r="L5" s="41"/>
      <c r="M5" s="41"/>
      <c r="N5" s="41"/>
      <c r="O5" s="41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6" ht="12.75" customHeight="1">
      <c r="A6" s="60" t="s">
        <v>12</v>
      </c>
      <c r="B6" s="39" t="s">
        <v>31</v>
      </c>
      <c r="C6" s="117" t="s">
        <v>28</v>
      </c>
      <c r="D6" s="39" t="s">
        <v>30</v>
      </c>
      <c r="E6" s="39" t="s">
        <v>50</v>
      </c>
      <c r="F6" s="39" t="s">
        <v>40</v>
      </c>
      <c r="G6" s="39" t="s">
        <v>43</v>
      </c>
      <c r="H6" s="39" t="s">
        <v>41</v>
      </c>
      <c r="I6" s="123" t="s">
        <v>66</v>
      </c>
      <c r="J6" s="123" t="s">
        <v>324</v>
      </c>
      <c r="K6" s="39" t="s">
        <v>32</v>
      </c>
      <c r="L6" s="39" t="s">
        <v>4</v>
      </c>
      <c r="M6" s="39" t="s">
        <v>5</v>
      </c>
      <c r="N6" s="39" t="s">
        <v>393</v>
      </c>
      <c r="O6" s="39" t="s">
        <v>85</v>
      </c>
      <c r="P6" s="39" t="s">
        <v>86</v>
      </c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8" customHeight="1">
      <c r="A7" s="151" t="str">
        <f ca="1">IF(T_MOUVEMENT_Mouvement[[#This Row],[Reference]]="","",TODAY())</f>
        <v/>
      </c>
      <c r="B7" s="53"/>
      <c r="C7" s="152" t="str">
        <f>IFERROR(INDEX(T_BDD_Références[DESIGNATION],MATCH(B7,T_BDD_Références[REFERENCE],0),FALSE),"")</f>
        <v/>
      </c>
      <c r="D7" s="62"/>
      <c r="E7" s="63"/>
      <c r="F7" s="266"/>
      <c r="G7" s="153">
        <f t="shared" ref="G7:G15" si="0">(D7="TRANSFERT")*E7</f>
        <v>0</v>
      </c>
      <c r="H7" s="62"/>
      <c r="I7" s="124"/>
      <c r="J7" s="124"/>
      <c r="K7" s="63">
        <f>IFERROR(INDEX(T_STOCKS[],MATCH(MOUVEMENT!$B7,T_STOCKS[REFERENCE],0),8),"")</f>
        <v>0</v>
      </c>
      <c r="L7" s="63">
        <f>IFERROR(INDEX(T_STOCKS[],MATCH(MOUVEMENT!$B7,T_STOCKS[REFERENCE],0),3),"")</f>
        <v>0</v>
      </c>
      <c r="M7" s="63">
        <f>IFERROR(INDEX(T_STOCKS[],MATCH(MOUVEMENT!$B7,T_STOCKS[REFERENCE],0),4),"")</f>
        <v>0</v>
      </c>
      <c r="N7" s="63">
        <f>IFERROR(INDEX(T_STOCKS[],MATCH(MOUVEMENT!$B7,T_STOCKS[REFERENCE],0),5),"")</f>
        <v>0</v>
      </c>
      <c r="O7" s="63">
        <f>IFERROR(INDEX(T_STOCKS[],MATCH(MOUVEMENT!$B7,T_STOCKS[REFERENCE],0),6),"")</f>
        <v>0</v>
      </c>
      <c r="P7" s="63">
        <f>IFERROR(INDEX(T_STOCKS[],MATCH(MOUVEMENT!$B7,T_STOCKS[REFERENCE],0),7),"")</f>
        <v>0</v>
      </c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" customHeight="1">
      <c r="A8" s="151" t="str">
        <f ca="1">IF(T_MOUVEMENT_Mouvement[[#This Row],[Reference]]="","",TODAY())</f>
        <v/>
      </c>
      <c r="B8" s="53"/>
      <c r="C8" s="152" t="str">
        <f>IFERROR(INDEX(T_BDD_Références[DESIGNATION],MATCH(B8,T_BDD_Références[REFERENCE],0),FALSE),"")</f>
        <v/>
      </c>
      <c r="D8" s="62"/>
      <c r="E8" s="63"/>
      <c r="F8" s="266"/>
      <c r="G8" s="153">
        <f t="shared" si="0"/>
        <v>0</v>
      </c>
      <c r="H8" s="62"/>
      <c r="I8" s="124"/>
      <c r="J8" s="124"/>
      <c r="K8" s="63">
        <f>IFERROR(INDEX(T_STOCKS[],MATCH(MOUVEMENT!$B8,T_STOCKS[REFERENCE],0),8),"")</f>
        <v>0</v>
      </c>
      <c r="L8" s="63">
        <f>IFERROR(INDEX(T_STOCKS[],MATCH(MOUVEMENT!$B8,T_STOCKS[REFERENCE],0),3),"")</f>
        <v>0</v>
      </c>
      <c r="M8" s="63">
        <f>IFERROR(INDEX(T_STOCKS[],MATCH(MOUVEMENT!$B8,T_STOCKS[REFERENCE],0),4),"")</f>
        <v>0</v>
      </c>
      <c r="N8" s="63">
        <f>IFERROR(INDEX(T_STOCKS[],MATCH(MOUVEMENT!$B8,T_STOCKS[REFERENCE],0),5),"")</f>
        <v>0</v>
      </c>
      <c r="O8" s="63">
        <f>IFERROR(INDEX(T_STOCKS[],MATCH(MOUVEMENT!$B8,T_STOCKS[REFERENCE],0),6),"")</f>
        <v>0</v>
      </c>
      <c r="P8" s="63">
        <f>IFERROR(INDEX(T_STOCKS[],MATCH(MOUVEMENT!$B8,T_STOCKS[REFERENCE],0),7),"")</f>
        <v>0</v>
      </c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" customHeight="1">
      <c r="A9" s="151" t="str">
        <f ca="1">IF(T_MOUVEMENT_Mouvement[[#This Row],[Reference]]="","",TODAY())</f>
        <v/>
      </c>
      <c r="B9" s="53"/>
      <c r="C9" s="152" t="str">
        <f>IFERROR(INDEX(T_BDD_Références[DESIGNATION],MATCH(B9,T_BDD_Références[REFERENCE],0),FALSE),"")</f>
        <v/>
      </c>
      <c r="D9" s="62"/>
      <c r="E9" s="63"/>
      <c r="F9" s="266"/>
      <c r="G9" s="153">
        <f t="shared" si="0"/>
        <v>0</v>
      </c>
      <c r="H9" s="62"/>
      <c r="I9" s="124"/>
      <c r="J9" s="124"/>
      <c r="K9" s="63">
        <f>IFERROR(INDEX(T_STOCKS[],MATCH(MOUVEMENT!$B9,T_STOCKS[REFERENCE],0),8),"")</f>
        <v>0</v>
      </c>
      <c r="L9" s="63">
        <f>IFERROR(INDEX(T_STOCKS[],MATCH(MOUVEMENT!$B9,T_STOCKS[REFERENCE],0),3),"")</f>
        <v>0</v>
      </c>
      <c r="M9" s="63">
        <f>IFERROR(INDEX(T_STOCKS[],MATCH(MOUVEMENT!$B9,T_STOCKS[REFERENCE],0),4),"")</f>
        <v>0</v>
      </c>
      <c r="N9" s="63">
        <f>IFERROR(INDEX(T_STOCKS[],MATCH(MOUVEMENT!$B9,T_STOCKS[REFERENCE],0),5),"")</f>
        <v>0</v>
      </c>
      <c r="O9" s="63">
        <f>IFERROR(INDEX(T_STOCKS[],MATCH(MOUVEMENT!$B9,T_STOCKS[REFERENCE],0),6),"")</f>
        <v>0</v>
      </c>
      <c r="P9" s="63">
        <f>IFERROR(INDEX(T_STOCKS[],MATCH(MOUVEMENT!$B9,T_STOCKS[REFERENCE],0),7),"")</f>
        <v>0</v>
      </c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" customHeight="1">
      <c r="A10" s="151" t="str">
        <f ca="1">IF(T_MOUVEMENT_Mouvement[[#This Row],[Reference]]="","",TODAY())</f>
        <v/>
      </c>
      <c r="B10" s="53"/>
      <c r="C10" s="152" t="str">
        <f>IFERROR(INDEX(T_BDD_Références[DESIGNATION],MATCH(B10,T_BDD_Références[REFERENCE],0),FALSE),"")</f>
        <v/>
      </c>
      <c r="D10" s="62"/>
      <c r="E10" s="63"/>
      <c r="F10" s="266"/>
      <c r="G10" s="153">
        <f t="shared" si="0"/>
        <v>0</v>
      </c>
      <c r="H10" s="62"/>
      <c r="I10" s="124"/>
      <c r="J10" s="124"/>
      <c r="K10" s="63">
        <f>IFERROR(INDEX(T_STOCKS[],MATCH(MOUVEMENT!$B10,T_STOCKS[REFERENCE],0),8),"")</f>
        <v>0</v>
      </c>
      <c r="L10" s="63">
        <f>IFERROR(INDEX(T_STOCKS[],MATCH(MOUVEMENT!$B10,T_STOCKS[REFERENCE],0),3),"")</f>
        <v>0</v>
      </c>
      <c r="M10" s="63">
        <f>IFERROR(INDEX(T_STOCKS[],MATCH(MOUVEMENT!$B10,T_STOCKS[REFERENCE],0),4),"")</f>
        <v>0</v>
      </c>
      <c r="N10" s="63">
        <f>IFERROR(INDEX(T_STOCKS[],MATCH(MOUVEMENT!$B10,T_STOCKS[REFERENCE],0),5),"")</f>
        <v>0</v>
      </c>
      <c r="O10" s="63">
        <f>IFERROR(INDEX(T_STOCKS[],MATCH(MOUVEMENT!$B10,T_STOCKS[REFERENCE],0),6),"")</f>
        <v>0</v>
      </c>
      <c r="P10" s="63">
        <f>IFERROR(INDEX(T_STOCKS[],MATCH(MOUVEMENT!$B10,T_STOCKS[REFERENCE],0),7),"")</f>
        <v>0</v>
      </c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" customHeight="1">
      <c r="A11" s="151" t="str">
        <f ca="1">IF(T_MOUVEMENT_Mouvement[[#This Row],[Reference]]="","",TODAY())</f>
        <v/>
      </c>
      <c r="B11" s="53"/>
      <c r="C11" s="152" t="str">
        <f>IFERROR(INDEX(T_BDD_Références[DESIGNATION],MATCH(B11,T_BDD_Références[REFERENCE],0),FALSE),"")</f>
        <v/>
      </c>
      <c r="D11" s="62"/>
      <c r="E11" s="63"/>
      <c r="F11" s="266"/>
      <c r="G11" s="153">
        <f t="shared" si="0"/>
        <v>0</v>
      </c>
      <c r="H11" s="62"/>
      <c r="I11" s="124"/>
      <c r="J11" s="124"/>
      <c r="K11" s="63">
        <f>IFERROR(INDEX(T_STOCKS[],MATCH(MOUVEMENT!$B11,T_STOCKS[REFERENCE],0),8),"")</f>
        <v>0</v>
      </c>
      <c r="L11" s="63">
        <f>IFERROR(INDEX(T_STOCKS[],MATCH(MOUVEMENT!$B11,T_STOCKS[REFERENCE],0),3),"")</f>
        <v>0</v>
      </c>
      <c r="M11" s="63">
        <f>IFERROR(INDEX(T_STOCKS[],MATCH(MOUVEMENT!$B11,T_STOCKS[REFERENCE],0),4),"")</f>
        <v>0</v>
      </c>
      <c r="N11" s="63">
        <f>IFERROR(INDEX(T_STOCKS[],MATCH(MOUVEMENT!$B11,T_STOCKS[REFERENCE],0),5),"")</f>
        <v>0</v>
      </c>
      <c r="O11" s="63">
        <f>IFERROR(INDEX(T_STOCKS[],MATCH(MOUVEMENT!$B11,T_STOCKS[REFERENCE],0),6),"")</f>
        <v>0</v>
      </c>
      <c r="P11" s="63">
        <f>IFERROR(INDEX(T_STOCKS[],MATCH(MOUVEMENT!$B11,T_STOCKS[REFERENCE],0),7),"")</f>
        <v>0</v>
      </c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" customHeight="1">
      <c r="A12" s="151" t="str">
        <f ca="1">IF(T_MOUVEMENT_Mouvement[[#This Row],[Reference]]="","",TODAY())</f>
        <v/>
      </c>
      <c r="B12" s="53"/>
      <c r="C12" s="152" t="str">
        <f>IFERROR(INDEX(T_BDD_Références[DESIGNATION],MATCH(B12,T_BDD_Références[REFERENCE],0),FALSE),"")</f>
        <v/>
      </c>
      <c r="D12" s="62"/>
      <c r="E12" s="63"/>
      <c r="F12" s="266"/>
      <c r="G12" s="153">
        <f t="shared" si="0"/>
        <v>0</v>
      </c>
      <c r="H12" s="62"/>
      <c r="I12" s="124"/>
      <c r="J12" s="124"/>
      <c r="K12" s="63">
        <f>IFERROR(INDEX(T_STOCKS[],MATCH(MOUVEMENT!$B12,T_STOCKS[REFERENCE],0),8),"")</f>
        <v>0</v>
      </c>
      <c r="L12" s="63">
        <f>IFERROR(INDEX(T_STOCKS[],MATCH(MOUVEMENT!$B12,T_STOCKS[REFERENCE],0),3),"")</f>
        <v>0</v>
      </c>
      <c r="M12" s="63">
        <f>IFERROR(INDEX(T_STOCKS[],MATCH(MOUVEMENT!$B12,T_STOCKS[REFERENCE],0),4),"")</f>
        <v>0</v>
      </c>
      <c r="N12" s="63">
        <f>IFERROR(INDEX(T_STOCKS[],MATCH(MOUVEMENT!$B12,T_STOCKS[REFERENCE],0),5),"")</f>
        <v>0</v>
      </c>
      <c r="O12" s="63">
        <f>IFERROR(INDEX(T_STOCKS[],MATCH(MOUVEMENT!$B12,T_STOCKS[REFERENCE],0),6),"")</f>
        <v>0</v>
      </c>
      <c r="P12" s="63">
        <f>IFERROR(INDEX(T_STOCKS[],MATCH(MOUVEMENT!$B12,T_STOCKS[REFERENCE],0),7),"")</f>
        <v>0</v>
      </c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" customHeight="1">
      <c r="A13" s="151" t="str">
        <f ca="1">IF(T_MOUVEMENT_Mouvement[[#This Row],[Reference]]="","",TODAY())</f>
        <v/>
      </c>
      <c r="B13" s="53"/>
      <c r="C13" s="152" t="str">
        <f>IFERROR(INDEX(T_BDD_Références[DESIGNATION],MATCH(B13,T_BDD_Références[REFERENCE],0),FALSE),"")</f>
        <v/>
      </c>
      <c r="D13" s="62"/>
      <c r="E13" s="63"/>
      <c r="F13" s="266"/>
      <c r="G13" s="153">
        <f t="shared" si="0"/>
        <v>0</v>
      </c>
      <c r="H13" s="62"/>
      <c r="I13" s="124"/>
      <c r="J13" s="124"/>
      <c r="K13" s="63">
        <f>IFERROR(INDEX(T_STOCKS[],MATCH(MOUVEMENT!$B13,T_STOCKS[REFERENCE],0),8),"")</f>
        <v>0</v>
      </c>
      <c r="L13" s="63">
        <f>IFERROR(INDEX(T_STOCKS[],MATCH(MOUVEMENT!$B13,T_STOCKS[REFERENCE],0),3),"")</f>
        <v>0</v>
      </c>
      <c r="M13" s="63">
        <f>IFERROR(INDEX(T_STOCKS[],MATCH(MOUVEMENT!$B13,T_STOCKS[REFERENCE],0),4),"")</f>
        <v>0</v>
      </c>
      <c r="N13" s="63">
        <f>IFERROR(INDEX(T_STOCKS[],MATCH(MOUVEMENT!$B13,T_STOCKS[REFERENCE],0),5),"")</f>
        <v>0</v>
      </c>
      <c r="O13" s="63">
        <f>IFERROR(INDEX(T_STOCKS[],MATCH(MOUVEMENT!$B13,T_STOCKS[REFERENCE],0),6),"")</f>
        <v>0</v>
      </c>
      <c r="P13" s="63">
        <f>IFERROR(INDEX(T_STOCKS[],MATCH(MOUVEMENT!$B13,T_STOCKS[REFERENCE],0),7),"")</f>
        <v>0</v>
      </c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" customHeight="1">
      <c r="A14" s="151" t="str">
        <f ca="1">IF(T_MOUVEMENT_Mouvement[[#This Row],[Reference]]="","",TODAY())</f>
        <v/>
      </c>
      <c r="B14" s="53"/>
      <c r="C14" s="152" t="str">
        <f>IFERROR(INDEX(T_BDD_Références[DESIGNATION],MATCH(B14,T_BDD_Références[REFERENCE],0),FALSE),"")</f>
        <v/>
      </c>
      <c r="D14" s="62"/>
      <c r="E14" s="63"/>
      <c r="F14" s="266"/>
      <c r="G14" s="153">
        <f t="shared" si="0"/>
        <v>0</v>
      </c>
      <c r="H14" s="62"/>
      <c r="I14" s="124"/>
      <c r="J14" s="124"/>
      <c r="K14" s="63">
        <f>IFERROR(INDEX(T_STOCKS[],MATCH(MOUVEMENT!$B14,T_STOCKS[REFERENCE],0),8),"")</f>
        <v>0</v>
      </c>
      <c r="L14" s="63">
        <f>IFERROR(INDEX(T_STOCKS[],MATCH(MOUVEMENT!$B14,T_STOCKS[REFERENCE],0),3),"")</f>
        <v>0</v>
      </c>
      <c r="M14" s="63">
        <f>IFERROR(INDEX(T_STOCKS[],MATCH(MOUVEMENT!$B14,T_STOCKS[REFERENCE],0),4),"")</f>
        <v>0</v>
      </c>
      <c r="N14" s="63">
        <f>IFERROR(INDEX(T_STOCKS[],MATCH(MOUVEMENT!$B14,T_STOCKS[REFERENCE],0),5),"")</f>
        <v>0</v>
      </c>
      <c r="O14" s="63">
        <f>IFERROR(INDEX(T_STOCKS[],MATCH(MOUVEMENT!$B14,T_STOCKS[REFERENCE],0),6),"")</f>
        <v>0</v>
      </c>
      <c r="P14" s="63">
        <f>IFERROR(INDEX(T_STOCKS[],MATCH(MOUVEMENT!$B14,T_STOCKS[REFERENCE],0),7),"")</f>
        <v>0</v>
      </c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" customHeight="1">
      <c r="A15" s="151" t="s">
        <v>56</v>
      </c>
      <c r="B15" s="53"/>
      <c r="C15" s="152" t="str">
        <f>IFERROR(INDEX(T_BDD_Références[DESIGNATION],MATCH(B15,T_BDD_Références[REFERENCE],0),FALSE),"")</f>
        <v/>
      </c>
      <c r="D15" s="62"/>
      <c r="E15" s="63"/>
      <c r="F15" s="266"/>
      <c r="G15" s="153">
        <f t="shared" si="0"/>
        <v>0</v>
      </c>
      <c r="H15" s="62"/>
      <c r="I15" s="124"/>
      <c r="J15" s="124"/>
      <c r="K15" s="63">
        <f>IFERROR(INDEX(T_STOCKS[],MATCH(MOUVEMENT!$B15,T_STOCKS[REFERENCE],0),8),"")</f>
        <v>0</v>
      </c>
      <c r="L15" s="63">
        <f>IFERROR(INDEX(T_STOCKS[],MATCH(MOUVEMENT!$B15,T_STOCKS[REFERENCE],0),3),"")</f>
        <v>0</v>
      </c>
      <c r="M15" s="63">
        <f>IFERROR(INDEX(T_STOCKS[],MATCH(MOUVEMENT!$B15,T_STOCKS[REFERENCE],0),4),"")</f>
        <v>0</v>
      </c>
      <c r="N15" s="63">
        <f>IFERROR(INDEX(T_STOCKS[],MATCH(MOUVEMENT!$B15,T_STOCKS[REFERENCE],0),5),"")</f>
        <v>0</v>
      </c>
      <c r="O15" s="63">
        <f>IFERROR(INDEX(T_STOCKS[],MATCH(MOUVEMENT!$B15,T_STOCKS[REFERENCE],0),6),"")</f>
        <v>0</v>
      </c>
      <c r="P15" s="63">
        <f>IFERROR(INDEX(T_STOCKS[],MATCH(MOUVEMENT!$B15,T_STOCKS[REFERENCE],0),7),"")</f>
        <v>0</v>
      </c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" customHeight="1">
      <c r="A16" s="151" t="str">
        <f ca="1">IF(T_MOUVEMENT_Mouvement[[#This Row],[Reference]]="","",TODAY())</f>
        <v/>
      </c>
      <c r="B16" s="53"/>
      <c r="C16" s="152" t="str">
        <f>IFERROR(INDEX(T_BDD_Références[DESIGNATION],MATCH(B16,T_BDD_Références[REFERENCE],0),FALSE),"")</f>
        <v/>
      </c>
      <c r="D16" s="62"/>
      <c r="E16" s="63"/>
      <c r="F16" s="266"/>
      <c r="G16" s="153">
        <f t="shared" ref="G16" si="1">(D16="TRANSFERT")*E16</f>
        <v>0</v>
      </c>
      <c r="H16" s="62"/>
      <c r="I16" s="124"/>
      <c r="J16" s="124"/>
      <c r="K16" s="63">
        <f>IFERROR(INDEX(T_STOCKS[],MATCH(MOUVEMENT!$B16,T_STOCKS[REFERENCE],0),8),"")</f>
        <v>0</v>
      </c>
      <c r="L16" s="63">
        <f>IFERROR(INDEX(T_STOCKS[],MATCH(MOUVEMENT!$B16,T_STOCKS[REFERENCE],0),3),"")</f>
        <v>0</v>
      </c>
      <c r="M16" s="63">
        <f>IFERROR(INDEX(T_STOCKS[],MATCH(MOUVEMENT!$B16,T_STOCKS[REFERENCE],0),4),"")</f>
        <v>0</v>
      </c>
      <c r="N16" s="63">
        <f>IFERROR(INDEX(T_STOCKS[],MATCH(MOUVEMENT!$B16,T_STOCKS[REFERENCE],0),5),"")</f>
        <v>0</v>
      </c>
      <c r="O16" s="63">
        <f>IFERROR(INDEX(T_STOCKS[],MATCH(MOUVEMENT!$B16,T_STOCKS[REFERENCE],0),6),"")</f>
        <v>0</v>
      </c>
      <c r="P16" s="63">
        <f>IFERROR(INDEX(T_STOCKS[],MATCH(MOUVEMENT!$B16,T_STOCKS[REFERENCE],0),7),"")</f>
        <v>0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7:26" ht="18" customHeight="1"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7:26" ht="18" customHeight="1"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7:26" ht="18" customHeight="1"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7:26" ht="18" customHeight="1"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7:26" ht="18" customHeight="1"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7:26" ht="18" customHeight="1"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7:26" ht="18" customHeight="1"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7:26" ht="18" customHeight="1"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7:26" ht="18" customHeight="1"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7:26" ht="18" customHeight="1"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7:26"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7:26"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7:26"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7:26"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7:26"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7:26"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7:26"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7:26"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7:26"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7:26"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7:26"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7:26"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7:26"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7:26"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7:26"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7:26"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7:26"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7:26"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7:26"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7:26"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7:26">
      <c r="Q47" s="13"/>
      <c r="R47" s="13"/>
      <c r="S47" s="13"/>
      <c r="T47" s="13"/>
      <c r="U47" s="13"/>
      <c r="V47" s="13"/>
      <c r="W47" s="13"/>
      <c r="X47" s="13"/>
      <c r="Y47" s="13"/>
      <c r="Z47" s="13"/>
    </row>
  </sheetData>
  <conditionalFormatting sqref="F7:F16">
    <cfRule type="expression" dxfId="102" priority="7">
      <formula>AND(B7&lt;&gt;"",F7="")</formula>
    </cfRule>
  </conditionalFormatting>
  <conditionalFormatting sqref="H7:I16">
    <cfRule type="expression" dxfId="101" priority="6">
      <formula>AND(D7="TRANSFERT",H7="")</formula>
    </cfRule>
  </conditionalFormatting>
  <conditionalFormatting sqref="E7:E16 G5 G7:P16">
    <cfRule type="expression" dxfId="100" priority="8">
      <formula>E5=0</formula>
    </cfRule>
  </conditionalFormatting>
  <conditionalFormatting sqref="J7:J16">
    <cfRule type="expression" dxfId="99" priority="10">
      <formula>AND(E7="TRANSFERT",J7="")</formula>
    </cfRule>
  </conditionalFormatting>
  <dataValidations count="3">
    <dataValidation type="list" allowBlank="1" showInputMessage="1" showErrorMessage="1" sqref="D7:D16">
      <formula1>LV_Mouvement</formula1>
    </dataValidation>
    <dataValidation type="list" allowBlank="1" showInputMessage="1" showErrorMessage="1" sqref="F7:F16 H7:H16">
      <formula1>LV_Dépots</formula1>
    </dataValidation>
    <dataValidation showInputMessage="1" showErrorMessage="1" error="S'il s'agit d'une entrée, ne rien inscrire ici.&#10;S'il s'agit d'un transfert, préciser le stock et la quantité débités." sqref="G7:G16"/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0"/>
  </sheetPr>
  <dimension ref="A1:Z2"/>
  <sheetViews>
    <sheetView showGridLines="0" workbookViewId="0">
      <pane ySplit="1" topLeftCell="A2" activePane="bottomLeft" state="frozenSplit"/>
      <selection activeCell="A37" sqref="A37"/>
      <selection pane="bottomLeft" activeCell="A2" sqref="A2:XFD215"/>
    </sheetView>
  </sheetViews>
  <sheetFormatPr baseColWidth="10" defaultRowHeight="15"/>
  <cols>
    <col min="1" max="1" width="16.42578125" style="139" customWidth="1"/>
    <col min="2" max="2" width="20" style="140" bestFit="1" customWidth="1"/>
    <col min="3" max="3" width="25" style="140" bestFit="1" customWidth="1"/>
    <col min="4" max="4" width="16.5703125" style="141" bestFit="1" customWidth="1"/>
    <col min="5" max="5" width="14.85546875" style="142" bestFit="1" customWidth="1"/>
    <col min="6" max="6" width="12.42578125" style="141" bestFit="1" customWidth="1"/>
    <col min="7" max="7" width="14.85546875" style="141" bestFit="1" customWidth="1"/>
    <col min="8" max="8" width="12.42578125" style="141" bestFit="1" customWidth="1"/>
    <col min="9" max="9" width="16.42578125" style="143" bestFit="1" customWidth="1"/>
    <col min="10" max="10" width="13.7109375" style="143" bestFit="1" customWidth="1"/>
    <col min="11" max="11" width="19" style="144" bestFit="1" customWidth="1"/>
    <col min="12" max="16384" width="11.42578125" style="79"/>
  </cols>
  <sheetData>
    <row r="1" spans="1:26" ht="24.75" customHeight="1">
      <c r="A1" s="135" t="s">
        <v>320</v>
      </c>
      <c r="B1" s="136" t="s">
        <v>31</v>
      </c>
      <c r="C1" s="136" t="s">
        <v>28</v>
      </c>
      <c r="D1" s="137" t="s">
        <v>30</v>
      </c>
      <c r="E1" s="137" t="s">
        <v>42</v>
      </c>
      <c r="F1" s="137" t="s">
        <v>46</v>
      </c>
      <c r="G1" s="137" t="s">
        <v>47</v>
      </c>
      <c r="H1" s="137" t="s">
        <v>48</v>
      </c>
      <c r="I1" s="136" t="s">
        <v>64</v>
      </c>
      <c r="J1" s="136" t="s">
        <v>67</v>
      </c>
      <c r="K1" s="138" t="s">
        <v>61</v>
      </c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4.25" customHeight="1">
      <c r="A2" s="38"/>
      <c r="B2" s="61"/>
      <c r="C2" s="163"/>
      <c r="D2" s="37"/>
      <c r="E2" s="37"/>
      <c r="F2" s="37"/>
      <c r="G2" s="164"/>
      <c r="H2" s="37"/>
      <c r="I2" s="84"/>
      <c r="J2" s="84"/>
      <c r="K2" s="164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</sheetData>
  <conditionalFormatting sqref="K1:K1048576">
    <cfRule type="cellIs" dxfId="12" priority="1" operator="equal">
      <formula>"REGULARISATION"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>
    <tabColor theme="0"/>
  </sheetPr>
  <dimension ref="A1:W503"/>
  <sheetViews>
    <sheetView showGridLines="0" topLeftCell="A3" workbookViewId="0">
      <pane ySplit="1" topLeftCell="A4" activePane="bottomLeft" state="frozenSplit"/>
      <selection activeCell="A37" sqref="A37"/>
      <selection pane="bottomLeft" activeCell="I3" sqref="B3:I3"/>
    </sheetView>
  </sheetViews>
  <sheetFormatPr baseColWidth="10" defaultRowHeight="15.75"/>
  <cols>
    <col min="1" max="1" width="7.85546875" style="19" customWidth="1"/>
    <col min="2" max="2" width="20" style="53" bestFit="1" customWidth="1"/>
    <col min="3" max="3" width="25.5703125" style="19" bestFit="1" customWidth="1"/>
    <col min="4" max="5" width="13.5703125" style="20" customWidth="1"/>
    <col min="6" max="6" width="11.7109375" style="20" bestFit="1" customWidth="1"/>
    <col min="7" max="7" width="5.85546875" style="20" customWidth="1"/>
    <col min="8" max="8" width="5.140625" style="20" customWidth="1"/>
    <col min="9" max="9" width="9" style="20" bestFit="1" customWidth="1"/>
    <col min="10" max="10" width="2.7109375" style="20" customWidth="1"/>
    <col min="11" max="11" width="0.42578125" style="20" customWidth="1"/>
    <col min="12" max="12" width="13.140625" style="296" bestFit="1" customWidth="1"/>
    <col min="13" max="13" width="23.7109375" style="296" bestFit="1" customWidth="1"/>
    <col min="14" max="14" width="10.28515625" style="314" customWidth="1"/>
    <col min="15" max="15" width="13" style="314" bestFit="1" customWidth="1"/>
    <col min="16" max="16" width="0.85546875" style="20" customWidth="1"/>
    <col min="17" max="17" width="8.7109375" style="318" customWidth="1"/>
    <col min="18" max="19" width="11.42578125" style="19" customWidth="1"/>
    <col min="20" max="16384" width="11.42578125" style="19"/>
  </cols>
  <sheetData>
    <row r="1" spans="1:23">
      <c r="A1" s="14"/>
      <c r="B1" s="21"/>
      <c r="C1" s="14" t="str">
        <f>IF(COUNTIF(T_STOCKS[REFERENCE],"&lt;&gt;""")&lt;COUNTIF(T_BDD_Références[REFERENCE],"&lt;&gt;"""),"Vous devez ajouter une ligne en bas de ce tableau","")</f>
        <v/>
      </c>
      <c r="D1" s="15"/>
      <c r="E1" s="15"/>
      <c r="F1" s="15"/>
      <c r="G1" s="15"/>
      <c r="H1" s="15"/>
      <c r="I1" s="15"/>
      <c r="J1" s="15"/>
      <c r="K1" s="15"/>
      <c r="L1" s="294"/>
      <c r="M1" s="294"/>
      <c r="N1" s="305"/>
      <c r="O1" s="305"/>
      <c r="P1" s="15"/>
      <c r="Q1" s="315"/>
      <c r="R1" s="14"/>
      <c r="S1" s="14"/>
      <c r="T1" s="14"/>
      <c r="U1" s="14"/>
      <c r="V1" s="14"/>
      <c r="W1" s="14"/>
    </row>
    <row r="2" spans="1:23">
      <c r="A2" s="85"/>
      <c r="B2" s="22"/>
      <c r="C2" s="17"/>
      <c r="D2" s="17"/>
      <c r="E2" s="17"/>
      <c r="F2" s="17"/>
      <c r="G2" s="17"/>
      <c r="H2" s="17"/>
      <c r="I2" s="17"/>
      <c r="J2" s="17"/>
      <c r="K2" s="17"/>
      <c r="L2" s="295"/>
      <c r="M2" s="295"/>
      <c r="N2" s="306"/>
      <c r="O2" s="306"/>
      <c r="P2" s="23"/>
      <c r="Q2" s="315"/>
      <c r="R2" s="14"/>
      <c r="S2" s="14"/>
      <c r="T2" s="14"/>
      <c r="U2" s="14"/>
      <c r="V2" s="14"/>
      <c r="W2" s="14"/>
    </row>
    <row r="3" spans="1:23" ht="23.25" customHeight="1" thickBot="1">
      <c r="A3" s="14"/>
      <c r="B3" s="18" t="s">
        <v>6</v>
      </c>
      <c r="C3" s="16" t="s">
        <v>7</v>
      </c>
      <c r="D3" s="18" t="s">
        <v>4</v>
      </c>
      <c r="E3" s="18" t="s">
        <v>5</v>
      </c>
      <c r="F3" s="18" t="s">
        <v>393</v>
      </c>
      <c r="G3" s="18" t="s">
        <v>85</v>
      </c>
      <c r="H3" s="18" t="s">
        <v>86</v>
      </c>
      <c r="I3" s="18" t="s">
        <v>49</v>
      </c>
      <c r="J3" s="14"/>
      <c r="K3" s="14"/>
      <c r="L3" s="299" t="s">
        <v>6</v>
      </c>
      <c r="M3" s="300" t="s">
        <v>7</v>
      </c>
      <c r="N3" s="307" t="s">
        <v>4</v>
      </c>
      <c r="O3" s="307" t="s">
        <v>392</v>
      </c>
      <c r="P3" s="14"/>
      <c r="Q3" s="307" t="s">
        <v>325</v>
      </c>
      <c r="R3" s="14"/>
      <c r="S3" s="14"/>
      <c r="T3" s="14"/>
      <c r="U3" s="14"/>
      <c r="V3" s="14"/>
      <c r="W3" s="14"/>
    </row>
    <row r="4" spans="1:23" ht="16.5" thickTop="1">
      <c r="A4" s="14"/>
      <c r="B4" s="24">
        <f>IFERROR(T_BDD_Références[REFERENCE],"")</f>
        <v>0</v>
      </c>
      <c r="C4" s="24">
        <f>IFERROR(T_BDD_Références[DESIGNATION],"")</f>
        <v>0</v>
      </c>
      <c r="D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" s="25">
        <f>SUM(T_STOCKS[[#This Row],[HAY SINAII]:[VIDE3]])</f>
        <v>0</v>
      </c>
      <c r="J4" s="14"/>
      <c r="K4" s="14">
        <f>IF((T_STOCKS[[#This Row],[D HAMM]]&gt;=0)*(T_STOCKS[[#This Row],[D HAMM]]&lt;=1.5),ROW())</f>
        <v>4</v>
      </c>
      <c r="L4" s="303">
        <f t="shared" ref="L4:L67" si="0">INDEX(B:B,SMALL($K:$K,ROW(A1)))</f>
        <v>0</v>
      </c>
      <c r="M4" s="304">
        <f t="shared" ref="M4:M67" si="1">INDEX(C:C,SMALL($K:$K,ROW(B1)))</f>
        <v>0</v>
      </c>
      <c r="N4" s="308">
        <f t="shared" ref="N4:N67" si="2">INDEX(D:D,SMALL($K:$K,ROW(C1)))</f>
        <v>0</v>
      </c>
      <c r="O4" s="309">
        <f t="shared" ref="O4:O67" si="3">INDEX(E:E,SMALL($K:$K,ROW(D1)))</f>
        <v>0</v>
      </c>
      <c r="P4" s="14"/>
      <c r="Q4" s="316" t="str">
        <f>IF(N4&gt;0,O4,"")</f>
        <v/>
      </c>
      <c r="R4" s="14"/>
      <c r="S4" s="14"/>
      <c r="T4" s="14"/>
      <c r="U4" s="14"/>
      <c r="V4" s="14"/>
      <c r="W4" s="14"/>
    </row>
    <row r="5" spans="1:23">
      <c r="A5" s="14"/>
      <c r="B5" s="24">
        <f>IFERROR(T_BDD_Références[REFERENCE],"")</f>
        <v>0</v>
      </c>
      <c r="C5" s="24">
        <f>IFERROR(T_BDD_Références[DESIGNATION],"")</f>
        <v>0</v>
      </c>
      <c r="D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" s="25">
        <f>SUM(T_STOCKS[[#This Row],[HAY SINAII]:[VIDE3]])</f>
        <v>0</v>
      </c>
      <c r="J5" s="14"/>
      <c r="K5" s="14">
        <f>IF((T_STOCKS[[#This Row],[D HAMM]]&gt;=0)*(T_STOCKS[[#This Row],[D HAMM]]&lt;=1.5),ROW())</f>
        <v>5</v>
      </c>
      <c r="L5" s="297">
        <f t="shared" si="0"/>
        <v>0</v>
      </c>
      <c r="M5" s="298">
        <f t="shared" si="1"/>
        <v>0</v>
      </c>
      <c r="N5" s="310">
        <f t="shared" si="2"/>
        <v>0</v>
      </c>
      <c r="O5" s="311">
        <f t="shared" si="3"/>
        <v>0</v>
      </c>
      <c r="P5" s="14"/>
      <c r="Q5" s="317" t="str">
        <f t="shared" ref="Q5:Q68" si="4">IF(N5&gt;0,O5,"")</f>
        <v/>
      </c>
      <c r="R5" s="14"/>
      <c r="S5" s="14"/>
      <c r="T5" s="14"/>
      <c r="U5" s="14"/>
      <c r="V5" s="14"/>
      <c r="W5" s="14"/>
    </row>
    <row r="6" spans="1:23">
      <c r="A6" s="14"/>
      <c r="B6" s="24">
        <f>IFERROR(T_BDD_Références[REFERENCE],"")</f>
        <v>0</v>
      </c>
      <c r="C6" s="24">
        <f>IFERROR(T_BDD_Références[DESIGNATION],"")</f>
        <v>0</v>
      </c>
      <c r="D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" s="25">
        <f>SUM(T_STOCKS[[#This Row],[HAY SINAII]:[VIDE3]])</f>
        <v>0</v>
      </c>
      <c r="J6" s="14"/>
      <c r="K6" s="14">
        <f>IF((T_STOCKS[[#This Row],[D HAMM]]&gt;=0)*(T_STOCKS[[#This Row],[D HAMM]]&lt;=1.5),ROW())</f>
        <v>6</v>
      </c>
      <c r="L6" s="301">
        <f t="shared" si="0"/>
        <v>0</v>
      </c>
      <c r="M6" s="302">
        <f t="shared" si="1"/>
        <v>0</v>
      </c>
      <c r="N6" s="312">
        <f t="shared" si="2"/>
        <v>0</v>
      </c>
      <c r="O6" s="313">
        <f t="shared" si="3"/>
        <v>0</v>
      </c>
      <c r="P6" s="14"/>
      <c r="Q6" s="316" t="str">
        <f t="shared" si="4"/>
        <v/>
      </c>
      <c r="R6" s="14"/>
      <c r="S6" s="14"/>
      <c r="T6" s="14"/>
      <c r="U6" s="14"/>
      <c r="V6" s="14"/>
      <c r="W6" s="14"/>
    </row>
    <row r="7" spans="1:23">
      <c r="A7" s="14"/>
      <c r="B7" s="24">
        <f>IFERROR(T_BDD_Références[REFERENCE],"")</f>
        <v>0</v>
      </c>
      <c r="C7" s="24">
        <f>IFERROR(T_BDD_Références[DESIGNATION],"")</f>
        <v>0</v>
      </c>
      <c r="D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" s="25">
        <f>SUM(T_STOCKS[[#This Row],[HAY SINAII]:[VIDE3]])</f>
        <v>0</v>
      </c>
      <c r="J7" s="14"/>
      <c r="K7" s="14">
        <f>IF((T_STOCKS[[#This Row],[D HAMM]]&gt;=0)*(T_STOCKS[[#This Row],[D HAMM]]&lt;=1.5),ROW())</f>
        <v>7</v>
      </c>
      <c r="L7" s="297">
        <f t="shared" si="0"/>
        <v>0</v>
      </c>
      <c r="M7" s="298">
        <f t="shared" si="1"/>
        <v>0</v>
      </c>
      <c r="N7" s="310">
        <f t="shared" si="2"/>
        <v>0</v>
      </c>
      <c r="O7" s="311">
        <f t="shared" si="3"/>
        <v>0</v>
      </c>
      <c r="P7" s="14"/>
      <c r="Q7" s="317" t="str">
        <f t="shared" si="4"/>
        <v/>
      </c>
      <c r="R7" s="14"/>
      <c r="S7" s="14"/>
      <c r="T7" s="14"/>
      <c r="U7" s="14"/>
      <c r="V7" s="14"/>
      <c r="W7" s="14"/>
    </row>
    <row r="8" spans="1:23">
      <c r="A8" s="14"/>
      <c r="B8" s="24">
        <f>IFERROR(T_BDD_Références[REFERENCE],"")</f>
        <v>0</v>
      </c>
      <c r="C8" s="24">
        <f>IFERROR(T_BDD_Références[DESIGNATION],"")</f>
        <v>0</v>
      </c>
      <c r="D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" s="25">
        <f>SUM(T_STOCKS[[#This Row],[HAY SINAII]:[VIDE3]])</f>
        <v>0</v>
      </c>
      <c r="J8" s="14"/>
      <c r="K8" s="14">
        <f>IF((T_STOCKS[[#This Row],[D HAMM]]&gt;=0)*(T_STOCKS[[#This Row],[D HAMM]]&lt;=1.5),ROW())</f>
        <v>8</v>
      </c>
      <c r="L8" s="301">
        <f t="shared" si="0"/>
        <v>0</v>
      </c>
      <c r="M8" s="302">
        <f t="shared" si="1"/>
        <v>0</v>
      </c>
      <c r="N8" s="312">
        <f t="shared" si="2"/>
        <v>0</v>
      </c>
      <c r="O8" s="313">
        <f t="shared" si="3"/>
        <v>0</v>
      </c>
      <c r="P8" s="14"/>
      <c r="Q8" s="316" t="str">
        <f t="shared" si="4"/>
        <v/>
      </c>
      <c r="R8" s="14"/>
      <c r="S8" s="14"/>
      <c r="T8" s="14"/>
      <c r="U8" s="14"/>
      <c r="V8" s="14"/>
      <c r="W8" s="14"/>
    </row>
    <row r="9" spans="1:23">
      <c r="A9" s="14"/>
      <c r="B9" s="24">
        <f>IFERROR(T_BDD_Références[REFERENCE],"")</f>
        <v>0</v>
      </c>
      <c r="C9" s="24">
        <f>IFERROR(T_BDD_Références[DESIGNATION],"")</f>
        <v>0</v>
      </c>
      <c r="D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" s="25">
        <f>SUM(T_STOCKS[[#This Row],[HAY SINAII]:[VIDE3]])</f>
        <v>0</v>
      </c>
      <c r="J9" s="14"/>
      <c r="K9" s="14">
        <f>IF((T_STOCKS[[#This Row],[D HAMM]]&gt;=0)*(T_STOCKS[[#This Row],[D HAMM]]&lt;=1.5),ROW())</f>
        <v>9</v>
      </c>
      <c r="L9" s="297">
        <f t="shared" si="0"/>
        <v>0</v>
      </c>
      <c r="M9" s="298">
        <f t="shared" si="1"/>
        <v>0</v>
      </c>
      <c r="N9" s="310">
        <f t="shared" si="2"/>
        <v>0</v>
      </c>
      <c r="O9" s="311">
        <f t="shared" si="3"/>
        <v>0</v>
      </c>
      <c r="P9" s="14"/>
      <c r="Q9" s="317" t="str">
        <f t="shared" si="4"/>
        <v/>
      </c>
      <c r="R9" s="14"/>
      <c r="S9" s="14"/>
      <c r="T9" s="14"/>
      <c r="U9" s="14"/>
      <c r="V9" s="14"/>
      <c r="W9" s="14"/>
    </row>
    <row r="10" spans="1:23">
      <c r="A10" s="14"/>
      <c r="B10" s="24">
        <f>IFERROR(T_BDD_Références[REFERENCE],"")</f>
        <v>0</v>
      </c>
      <c r="C10" s="24">
        <f>IFERROR(T_BDD_Références[DESIGNATION],"")</f>
        <v>0</v>
      </c>
      <c r="D1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" s="25">
        <f>SUM(T_STOCKS[[#This Row],[HAY SINAII]:[VIDE3]])</f>
        <v>0</v>
      </c>
      <c r="J10" s="14"/>
      <c r="K10" s="14">
        <f>IF((T_STOCKS[[#This Row],[D HAMM]]&gt;=0)*(T_STOCKS[[#This Row],[D HAMM]]&lt;=1.5),ROW())</f>
        <v>10</v>
      </c>
      <c r="L10" s="301">
        <f t="shared" si="0"/>
        <v>0</v>
      </c>
      <c r="M10" s="302">
        <f t="shared" si="1"/>
        <v>0</v>
      </c>
      <c r="N10" s="312">
        <f t="shared" si="2"/>
        <v>0</v>
      </c>
      <c r="O10" s="313">
        <f t="shared" si="3"/>
        <v>0</v>
      </c>
      <c r="P10" s="14"/>
      <c r="Q10" s="316" t="str">
        <f t="shared" si="4"/>
        <v/>
      </c>
      <c r="R10" s="14"/>
      <c r="S10" s="14"/>
      <c r="T10" s="14"/>
      <c r="U10" s="14"/>
      <c r="V10" s="14"/>
      <c r="W10" s="14"/>
    </row>
    <row r="11" spans="1:23">
      <c r="A11" s="14"/>
      <c r="B11" s="24">
        <f>IFERROR(T_BDD_Références[REFERENCE],"")</f>
        <v>0</v>
      </c>
      <c r="C11" s="24">
        <f>IFERROR(T_BDD_Références[DESIGNATION],"")</f>
        <v>0</v>
      </c>
      <c r="D1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" s="25">
        <f>SUM(T_STOCKS[[#This Row],[HAY SINAII]:[VIDE3]])</f>
        <v>0</v>
      </c>
      <c r="J11" s="14"/>
      <c r="K11" s="14">
        <f>IF((T_STOCKS[[#This Row],[D HAMM]]&gt;=0)*(T_STOCKS[[#This Row],[D HAMM]]&lt;=1.5),ROW())</f>
        <v>11</v>
      </c>
      <c r="L11" s="297">
        <f t="shared" si="0"/>
        <v>0</v>
      </c>
      <c r="M11" s="298">
        <f t="shared" si="1"/>
        <v>0</v>
      </c>
      <c r="N11" s="310">
        <f t="shared" si="2"/>
        <v>0</v>
      </c>
      <c r="O11" s="311">
        <f t="shared" si="3"/>
        <v>0</v>
      </c>
      <c r="P11" s="14"/>
      <c r="Q11" s="317" t="str">
        <f t="shared" si="4"/>
        <v/>
      </c>
      <c r="R11" s="14"/>
      <c r="S11" s="14"/>
      <c r="T11" s="14"/>
      <c r="U11" s="14"/>
      <c r="V11" s="14"/>
      <c r="W11" s="14"/>
    </row>
    <row r="12" spans="1:23">
      <c r="A12" s="14"/>
      <c r="B12" s="24">
        <f>IFERROR(T_BDD_Références[REFERENCE],"")</f>
        <v>0</v>
      </c>
      <c r="C12" s="24">
        <f>IFERROR(T_BDD_Références[DESIGNATION],"")</f>
        <v>0</v>
      </c>
      <c r="D1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" s="25">
        <f>SUM(T_STOCKS[[#This Row],[HAY SINAII]:[VIDE3]])</f>
        <v>0</v>
      </c>
      <c r="J12" s="14"/>
      <c r="K12" s="14">
        <f>IF((T_STOCKS[[#This Row],[D HAMM]]&gt;=0)*(T_STOCKS[[#This Row],[D HAMM]]&lt;=1.5),ROW())</f>
        <v>12</v>
      </c>
      <c r="L12" s="301">
        <f t="shared" si="0"/>
        <v>0</v>
      </c>
      <c r="M12" s="302">
        <f t="shared" si="1"/>
        <v>0</v>
      </c>
      <c r="N12" s="312">
        <f t="shared" si="2"/>
        <v>0</v>
      </c>
      <c r="O12" s="313">
        <f t="shared" si="3"/>
        <v>0</v>
      </c>
      <c r="P12" s="14"/>
      <c r="Q12" s="316" t="str">
        <f t="shared" si="4"/>
        <v/>
      </c>
      <c r="R12" s="14"/>
      <c r="S12" s="14"/>
      <c r="T12" s="14"/>
      <c r="U12" s="14"/>
      <c r="V12" s="14"/>
      <c r="W12" s="14"/>
    </row>
    <row r="13" spans="1:23">
      <c r="A13" s="14"/>
      <c r="B13" s="24">
        <f>IFERROR(T_BDD_Références[REFERENCE],"")</f>
        <v>0</v>
      </c>
      <c r="C13" s="24">
        <f>IFERROR(T_BDD_Références[DESIGNATION],"")</f>
        <v>0</v>
      </c>
      <c r="D1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" s="25">
        <f>SUM(T_STOCKS[[#This Row],[HAY SINAII]:[VIDE3]])</f>
        <v>0</v>
      </c>
      <c r="J13" s="14"/>
      <c r="K13" s="14">
        <f>IF((T_STOCKS[[#This Row],[D HAMM]]&gt;=0)*(T_STOCKS[[#This Row],[D HAMM]]&lt;=1.5),ROW())</f>
        <v>13</v>
      </c>
      <c r="L13" s="297">
        <f t="shared" si="0"/>
        <v>0</v>
      </c>
      <c r="M13" s="298">
        <f t="shared" si="1"/>
        <v>0</v>
      </c>
      <c r="N13" s="310">
        <f t="shared" si="2"/>
        <v>0</v>
      </c>
      <c r="O13" s="311">
        <f t="shared" si="3"/>
        <v>0</v>
      </c>
      <c r="P13" s="14"/>
      <c r="Q13" s="317" t="str">
        <f t="shared" si="4"/>
        <v/>
      </c>
      <c r="R13" s="14"/>
      <c r="S13" s="14"/>
      <c r="T13" s="14"/>
      <c r="U13" s="14"/>
      <c r="V13" s="14"/>
      <c r="W13" s="14"/>
    </row>
    <row r="14" spans="1:23">
      <c r="A14" s="14"/>
      <c r="B14" s="24">
        <f>IFERROR(T_BDD_Références[REFERENCE],"")</f>
        <v>0</v>
      </c>
      <c r="C14" s="24">
        <f>IFERROR(T_BDD_Références[DESIGNATION],"")</f>
        <v>0</v>
      </c>
      <c r="D1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" s="25">
        <f>SUM(T_STOCKS[[#This Row],[HAY SINAII]:[VIDE3]])</f>
        <v>0</v>
      </c>
      <c r="J14" s="14"/>
      <c r="K14" s="14">
        <f>IF((T_STOCKS[[#This Row],[D HAMM]]&gt;=0)*(T_STOCKS[[#This Row],[D HAMM]]&lt;=1.5),ROW())</f>
        <v>14</v>
      </c>
      <c r="L14" s="301">
        <f t="shared" si="0"/>
        <v>0</v>
      </c>
      <c r="M14" s="302">
        <f t="shared" si="1"/>
        <v>0</v>
      </c>
      <c r="N14" s="312">
        <f t="shared" si="2"/>
        <v>0</v>
      </c>
      <c r="O14" s="313">
        <f t="shared" si="3"/>
        <v>0</v>
      </c>
      <c r="P14" s="14"/>
      <c r="Q14" s="316" t="str">
        <f t="shared" si="4"/>
        <v/>
      </c>
      <c r="R14" s="14"/>
      <c r="S14" s="14"/>
      <c r="T14" s="14"/>
      <c r="U14" s="14"/>
      <c r="V14" s="14"/>
      <c r="W14" s="14"/>
    </row>
    <row r="15" spans="1:23">
      <c r="A15" s="14"/>
      <c r="B15" s="24">
        <f>IFERROR(T_BDD_Références[REFERENCE],"")</f>
        <v>0</v>
      </c>
      <c r="C15" s="24">
        <f>IFERROR(T_BDD_Références[DESIGNATION],"")</f>
        <v>0</v>
      </c>
      <c r="D1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" s="25">
        <f>SUM(T_STOCKS[[#This Row],[HAY SINAII]:[VIDE3]])</f>
        <v>0</v>
      </c>
      <c r="J15" s="14"/>
      <c r="K15" s="14">
        <f>IF((T_STOCKS[[#This Row],[D HAMM]]&gt;=0)*(T_STOCKS[[#This Row],[D HAMM]]&lt;=1.5),ROW())</f>
        <v>15</v>
      </c>
      <c r="L15" s="297">
        <f t="shared" si="0"/>
        <v>0</v>
      </c>
      <c r="M15" s="298">
        <f t="shared" si="1"/>
        <v>0</v>
      </c>
      <c r="N15" s="310">
        <f t="shared" si="2"/>
        <v>0</v>
      </c>
      <c r="O15" s="311">
        <f t="shared" si="3"/>
        <v>0</v>
      </c>
      <c r="P15" s="14"/>
      <c r="Q15" s="317" t="str">
        <f t="shared" si="4"/>
        <v/>
      </c>
      <c r="R15" s="14"/>
      <c r="S15" s="14"/>
      <c r="T15" s="14"/>
      <c r="U15" s="14"/>
      <c r="V15" s="14"/>
      <c r="W15" s="14"/>
    </row>
    <row r="16" spans="1:23">
      <c r="A16" s="14"/>
      <c r="B16" s="24">
        <f>IFERROR(T_BDD_Références[REFERENCE],"")</f>
        <v>0</v>
      </c>
      <c r="C16" s="24">
        <f>IFERROR(T_BDD_Références[DESIGNATION],"")</f>
        <v>0</v>
      </c>
      <c r="D1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" s="25">
        <f>SUM(T_STOCKS[[#This Row],[HAY SINAII]:[VIDE3]])</f>
        <v>0</v>
      </c>
      <c r="J16" s="14"/>
      <c r="K16" s="14">
        <f>IF((T_STOCKS[[#This Row],[D HAMM]]&gt;=0)*(T_STOCKS[[#This Row],[D HAMM]]&lt;=1.5),ROW())</f>
        <v>16</v>
      </c>
      <c r="L16" s="301">
        <f t="shared" si="0"/>
        <v>0</v>
      </c>
      <c r="M16" s="302">
        <f t="shared" si="1"/>
        <v>0</v>
      </c>
      <c r="N16" s="312">
        <f t="shared" si="2"/>
        <v>0</v>
      </c>
      <c r="O16" s="313">
        <f t="shared" si="3"/>
        <v>0</v>
      </c>
      <c r="P16" s="14"/>
      <c r="Q16" s="316" t="str">
        <f t="shared" si="4"/>
        <v/>
      </c>
      <c r="R16" s="14"/>
      <c r="S16" s="14"/>
      <c r="T16" s="14"/>
      <c r="U16" s="14"/>
      <c r="V16" s="14"/>
      <c r="W16" s="14"/>
    </row>
    <row r="17" spans="1:23">
      <c r="A17" s="14"/>
      <c r="B17" s="24">
        <f>IFERROR(T_BDD_Références[REFERENCE],"")</f>
        <v>0</v>
      </c>
      <c r="C17" s="24">
        <f>IFERROR(T_BDD_Références[DESIGNATION],"")</f>
        <v>0</v>
      </c>
      <c r="D1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" s="25">
        <f>SUM(T_STOCKS[[#This Row],[HAY SINAII]:[VIDE3]])</f>
        <v>0</v>
      </c>
      <c r="J17" s="14"/>
      <c r="K17" s="14">
        <f>IF((T_STOCKS[[#This Row],[D HAMM]]&gt;=0)*(T_STOCKS[[#This Row],[D HAMM]]&lt;=1.5),ROW())</f>
        <v>17</v>
      </c>
      <c r="L17" s="297">
        <f t="shared" si="0"/>
        <v>0</v>
      </c>
      <c r="M17" s="298">
        <f t="shared" si="1"/>
        <v>0</v>
      </c>
      <c r="N17" s="310">
        <f t="shared" si="2"/>
        <v>0</v>
      </c>
      <c r="O17" s="311">
        <f t="shared" si="3"/>
        <v>0</v>
      </c>
      <c r="P17" s="14"/>
      <c r="Q17" s="317" t="str">
        <f t="shared" si="4"/>
        <v/>
      </c>
      <c r="R17" s="14"/>
      <c r="S17" s="14"/>
      <c r="T17" s="14"/>
      <c r="U17" s="14"/>
      <c r="V17" s="14"/>
      <c r="W17" s="14"/>
    </row>
    <row r="18" spans="1:23">
      <c r="A18" s="14"/>
      <c r="B18" s="24">
        <f>IFERROR(T_BDD_Références[REFERENCE],"")</f>
        <v>0</v>
      </c>
      <c r="C18" s="24">
        <f>IFERROR(T_BDD_Références[DESIGNATION],"")</f>
        <v>0</v>
      </c>
      <c r="D1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" s="25">
        <f>SUM(T_STOCKS[[#This Row],[HAY SINAII]:[VIDE3]])</f>
        <v>0</v>
      </c>
      <c r="J18" s="14"/>
      <c r="K18" s="14">
        <f>IF((T_STOCKS[[#This Row],[D HAMM]]&gt;=0)*(T_STOCKS[[#This Row],[D HAMM]]&lt;=1.5),ROW())</f>
        <v>18</v>
      </c>
      <c r="L18" s="301">
        <f t="shared" si="0"/>
        <v>0</v>
      </c>
      <c r="M18" s="302">
        <f t="shared" si="1"/>
        <v>0</v>
      </c>
      <c r="N18" s="312">
        <f t="shared" si="2"/>
        <v>0</v>
      </c>
      <c r="O18" s="313">
        <f t="shared" si="3"/>
        <v>0</v>
      </c>
      <c r="P18" s="14"/>
      <c r="Q18" s="316" t="str">
        <f t="shared" si="4"/>
        <v/>
      </c>
      <c r="R18" s="14"/>
      <c r="S18" s="14"/>
      <c r="T18" s="14"/>
      <c r="U18" s="14"/>
      <c r="V18" s="14"/>
      <c r="W18" s="14"/>
    </row>
    <row r="19" spans="1:23">
      <c r="A19" s="14"/>
      <c r="B19" s="24">
        <f>IFERROR(T_BDD_Références[REFERENCE],"")</f>
        <v>0</v>
      </c>
      <c r="C19" s="24">
        <f>IFERROR(T_BDD_Références[DESIGNATION],"")</f>
        <v>0</v>
      </c>
      <c r="D1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" s="25">
        <f>SUM(T_STOCKS[[#This Row],[HAY SINAII]:[VIDE3]])</f>
        <v>0</v>
      </c>
      <c r="J19" s="14"/>
      <c r="K19" s="14">
        <f>IF((T_STOCKS[[#This Row],[D HAMM]]&gt;=0)*(T_STOCKS[[#This Row],[D HAMM]]&lt;=1.5),ROW())</f>
        <v>19</v>
      </c>
      <c r="L19" s="297">
        <f t="shared" si="0"/>
        <v>0</v>
      </c>
      <c r="M19" s="298">
        <f t="shared" si="1"/>
        <v>0</v>
      </c>
      <c r="N19" s="310">
        <f t="shared" si="2"/>
        <v>0</v>
      </c>
      <c r="O19" s="311">
        <f t="shared" si="3"/>
        <v>0</v>
      </c>
      <c r="P19" s="14"/>
      <c r="Q19" s="317" t="str">
        <f t="shared" si="4"/>
        <v/>
      </c>
      <c r="R19" s="14"/>
      <c r="S19" s="14"/>
      <c r="T19" s="14"/>
      <c r="U19" s="14"/>
      <c r="V19" s="14"/>
      <c r="W19" s="14"/>
    </row>
    <row r="20" spans="1:23">
      <c r="A20" s="14"/>
      <c r="B20" s="24">
        <f>IFERROR(T_BDD_Références[REFERENCE],"")</f>
        <v>0</v>
      </c>
      <c r="C20" s="24">
        <f>IFERROR(T_BDD_Références[DESIGNATION],"")</f>
        <v>0</v>
      </c>
      <c r="D2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" s="25">
        <f>SUM(T_STOCKS[[#This Row],[HAY SINAII]:[VIDE3]])</f>
        <v>0</v>
      </c>
      <c r="J20" s="14"/>
      <c r="K20" s="14">
        <f>IF((T_STOCKS[[#This Row],[D HAMM]]&gt;=0)*(T_STOCKS[[#This Row],[D HAMM]]&lt;=1.5),ROW())</f>
        <v>20</v>
      </c>
      <c r="L20" s="301">
        <f t="shared" si="0"/>
        <v>0</v>
      </c>
      <c r="M20" s="302">
        <f t="shared" si="1"/>
        <v>0</v>
      </c>
      <c r="N20" s="312">
        <f t="shared" si="2"/>
        <v>0</v>
      </c>
      <c r="O20" s="313">
        <f t="shared" si="3"/>
        <v>0</v>
      </c>
      <c r="P20" s="14"/>
      <c r="Q20" s="316" t="str">
        <f t="shared" si="4"/>
        <v/>
      </c>
      <c r="R20" s="14"/>
      <c r="S20" s="14"/>
      <c r="T20" s="14"/>
      <c r="U20" s="14"/>
      <c r="V20" s="14"/>
      <c r="W20" s="14"/>
    </row>
    <row r="21" spans="1:23">
      <c r="A21" s="14"/>
      <c r="B21" s="24">
        <f>IFERROR(T_BDD_Références[REFERENCE],"")</f>
        <v>0</v>
      </c>
      <c r="C21" s="24">
        <f>IFERROR(T_BDD_Références[DESIGNATION],"")</f>
        <v>0</v>
      </c>
      <c r="D2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" s="25">
        <f>SUM(T_STOCKS[[#This Row],[HAY SINAII]:[VIDE3]])</f>
        <v>0</v>
      </c>
      <c r="J21" s="14"/>
      <c r="K21" s="14">
        <f>IF((T_STOCKS[[#This Row],[D HAMM]]&gt;=0)*(T_STOCKS[[#This Row],[D HAMM]]&lt;=1.5),ROW())</f>
        <v>21</v>
      </c>
      <c r="L21" s="297">
        <f t="shared" si="0"/>
        <v>0</v>
      </c>
      <c r="M21" s="298">
        <f t="shared" si="1"/>
        <v>0</v>
      </c>
      <c r="N21" s="310">
        <f t="shared" si="2"/>
        <v>0</v>
      </c>
      <c r="O21" s="311">
        <f t="shared" si="3"/>
        <v>0</v>
      </c>
      <c r="P21" s="14"/>
      <c r="Q21" s="317" t="str">
        <f t="shared" si="4"/>
        <v/>
      </c>
      <c r="R21" s="14"/>
      <c r="S21" s="14"/>
      <c r="T21" s="14"/>
      <c r="U21" s="14"/>
      <c r="V21" s="14"/>
      <c r="W21" s="14"/>
    </row>
    <row r="22" spans="1:23">
      <c r="A22" s="14"/>
      <c r="B22" s="24">
        <f>IFERROR(T_BDD_Références[REFERENCE],"")</f>
        <v>0</v>
      </c>
      <c r="C22" s="24">
        <f>IFERROR(T_BDD_Références[DESIGNATION],"")</f>
        <v>0</v>
      </c>
      <c r="D2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" s="25">
        <f>SUM(T_STOCKS[[#This Row],[HAY SINAII]:[VIDE3]])</f>
        <v>0</v>
      </c>
      <c r="J22" s="14"/>
      <c r="K22" s="14">
        <f>IF((T_STOCKS[[#This Row],[D HAMM]]&gt;=0)*(T_STOCKS[[#This Row],[D HAMM]]&lt;=1.5),ROW())</f>
        <v>22</v>
      </c>
      <c r="L22" s="301">
        <f t="shared" si="0"/>
        <v>0</v>
      </c>
      <c r="M22" s="302">
        <f t="shared" si="1"/>
        <v>0</v>
      </c>
      <c r="N22" s="312">
        <f t="shared" si="2"/>
        <v>0</v>
      </c>
      <c r="O22" s="313">
        <f t="shared" si="3"/>
        <v>0</v>
      </c>
      <c r="P22" s="14"/>
      <c r="Q22" s="316" t="str">
        <f t="shared" si="4"/>
        <v/>
      </c>
      <c r="R22" s="14"/>
      <c r="S22" s="14"/>
      <c r="T22" s="14"/>
      <c r="U22" s="14"/>
      <c r="V22" s="14"/>
      <c r="W22" s="14"/>
    </row>
    <row r="23" spans="1:23">
      <c r="A23" s="14"/>
      <c r="B23" s="24">
        <f>IFERROR(T_BDD_Références[REFERENCE],"")</f>
        <v>0</v>
      </c>
      <c r="C23" s="24">
        <f>IFERROR(T_BDD_Références[DESIGNATION],"")</f>
        <v>0</v>
      </c>
      <c r="D2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" s="25">
        <f>SUM(T_STOCKS[[#This Row],[HAY SINAII]:[VIDE3]])</f>
        <v>0</v>
      </c>
      <c r="J23" s="14"/>
      <c r="K23" s="14">
        <f>IF((T_STOCKS[[#This Row],[D HAMM]]&gt;=0)*(T_STOCKS[[#This Row],[D HAMM]]&lt;=1.5),ROW())</f>
        <v>23</v>
      </c>
      <c r="L23" s="297">
        <f t="shared" si="0"/>
        <v>0</v>
      </c>
      <c r="M23" s="298">
        <f t="shared" si="1"/>
        <v>0</v>
      </c>
      <c r="N23" s="310">
        <f t="shared" si="2"/>
        <v>0</v>
      </c>
      <c r="O23" s="311">
        <f t="shared" si="3"/>
        <v>0</v>
      </c>
      <c r="P23" s="14"/>
      <c r="Q23" s="317" t="str">
        <f t="shared" si="4"/>
        <v/>
      </c>
      <c r="R23" s="14"/>
      <c r="S23" s="14"/>
      <c r="T23" s="14"/>
      <c r="U23" s="14"/>
      <c r="V23" s="14"/>
      <c r="W23" s="14"/>
    </row>
    <row r="24" spans="1:23">
      <c r="A24" s="14"/>
      <c r="B24" s="24">
        <f>IFERROR(T_BDD_Références[REFERENCE],"")</f>
        <v>0</v>
      </c>
      <c r="C24" s="24">
        <f>IFERROR(T_BDD_Références[DESIGNATION],"")</f>
        <v>0</v>
      </c>
      <c r="D2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" s="25">
        <f>SUM(T_STOCKS[[#This Row],[HAY SINAII]:[VIDE3]])</f>
        <v>0</v>
      </c>
      <c r="J24" s="14"/>
      <c r="K24" s="14">
        <f>IF((T_STOCKS[[#This Row],[D HAMM]]&gt;=0)*(T_STOCKS[[#This Row],[D HAMM]]&lt;=1.5),ROW())</f>
        <v>24</v>
      </c>
      <c r="L24" s="301">
        <f t="shared" si="0"/>
        <v>0</v>
      </c>
      <c r="M24" s="302">
        <f t="shared" si="1"/>
        <v>0</v>
      </c>
      <c r="N24" s="312">
        <f t="shared" si="2"/>
        <v>0</v>
      </c>
      <c r="O24" s="313">
        <f t="shared" si="3"/>
        <v>0</v>
      </c>
      <c r="P24" s="14"/>
      <c r="Q24" s="316" t="str">
        <f t="shared" si="4"/>
        <v/>
      </c>
      <c r="R24" s="14"/>
      <c r="S24" s="14"/>
      <c r="T24" s="14"/>
      <c r="U24" s="14"/>
      <c r="V24" s="14"/>
      <c r="W24" s="14"/>
    </row>
    <row r="25" spans="1:23">
      <c r="A25" s="14"/>
      <c r="B25" s="24">
        <f>IFERROR(T_BDD_Références[REFERENCE],"")</f>
        <v>0</v>
      </c>
      <c r="C25" s="24">
        <f>IFERROR(T_BDD_Références[DESIGNATION],"")</f>
        <v>0</v>
      </c>
      <c r="D2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" s="25">
        <f>SUM(T_STOCKS[[#This Row],[HAY SINAII]:[VIDE3]])</f>
        <v>0</v>
      </c>
      <c r="J25" s="14"/>
      <c r="K25" s="14">
        <f>IF((T_STOCKS[[#This Row],[D HAMM]]&gt;=0)*(T_STOCKS[[#This Row],[D HAMM]]&lt;=1.5),ROW())</f>
        <v>25</v>
      </c>
      <c r="L25" s="297">
        <f t="shared" si="0"/>
        <v>0</v>
      </c>
      <c r="M25" s="298">
        <f t="shared" si="1"/>
        <v>0</v>
      </c>
      <c r="N25" s="310">
        <f t="shared" si="2"/>
        <v>0</v>
      </c>
      <c r="O25" s="311">
        <f t="shared" si="3"/>
        <v>0</v>
      </c>
      <c r="P25" s="14"/>
      <c r="Q25" s="317" t="str">
        <f t="shared" si="4"/>
        <v/>
      </c>
      <c r="R25" s="14"/>
      <c r="S25" s="14"/>
      <c r="T25" s="14"/>
      <c r="U25" s="14"/>
      <c r="V25" s="14"/>
      <c r="W25" s="14"/>
    </row>
    <row r="26" spans="1:23">
      <c r="A26" s="14"/>
      <c r="B26" s="24">
        <f>IFERROR(T_BDD_Références[REFERENCE],"")</f>
        <v>0</v>
      </c>
      <c r="C26" s="24">
        <f>IFERROR(T_BDD_Références[DESIGNATION],"")</f>
        <v>0</v>
      </c>
      <c r="D2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" s="25">
        <f>SUM(T_STOCKS[[#This Row],[HAY SINAII]:[VIDE3]])</f>
        <v>0</v>
      </c>
      <c r="J26" s="14"/>
      <c r="K26" s="14">
        <f>IF((T_STOCKS[[#This Row],[D HAMM]]&gt;=0)*(T_STOCKS[[#This Row],[D HAMM]]&lt;=1.5),ROW())</f>
        <v>26</v>
      </c>
      <c r="L26" s="301">
        <f t="shared" si="0"/>
        <v>0</v>
      </c>
      <c r="M26" s="302">
        <f t="shared" si="1"/>
        <v>0</v>
      </c>
      <c r="N26" s="312">
        <f t="shared" si="2"/>
        <v>0</v>
      </c>
      <c r="O26" s="313">
        <f t="shared" si="3"/>
        <v>0</v>
      </c>
      <c r="P26" s="14"/>
      <c r="Q26" s="316" t="str">
        <f t="shared" si="4"/>
        <v/>
      </c>
      <c r="R26" s="14"/>
      <c r="S26" s="14"/>
      <c r="T26" s="14"/>
      <c r="U26" s="14"/>
      <c r="V26" s="14"/>
      <c r="W26" s="14"/>
    </row>
    <row r="27" spans="1:23">
      <c r="A27" s="14"/>
      <c r="B27" s="24">
        <f>IFERROR(T_BDD_Références[REFERENCE],"")</f>
        <v>0</v>
      </c>
      <c r="C27" s="24">
        <f>IFERROR(T_BDD_Références[DESIGNATION],"")</f>
        <v>0</v>
      </c>
      <c r="D2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" s="25">
        <f>SUM(T_STOCKS[[#This Row],[HAY SINAII]:[VIDE3]])</f>
        <v>0</v>
      </c>
      <c r="J27" s="14"/>
      <c r="K27" s="14">
        <f>IF((T_STOCKS[[#This Row],[D HAMM]]&gt;=0)*(T_STOCKS[[#This Row],[D HAMM]]&lt;=1.5),ROW())</f>
        <v>27</v>
      </c>
      <c r="L27" s="297">
        <f t="shared" si="0"/>
        <v>0</v>
      </c>
      <c r="M27" s="298">
        <f t="shared" si="1"/>
        <v>0</v>
      </c>
      <c r="N27" s="310">
        <f t="shared" si="2"/>
        <v>0</v>
      </c>
      <c r="O27" s="311">
        <f t="shared" si="3"/>
        <v>0</v>
      </c>
      <c r="P27" s="14"/>
      <c r="Q27" s="317" t="str">
        <f t="shared" si="4"/>
        <v/>
      </c>
      <c r="R27" s="14"/>
      <c r="S27" s="14"/>
      <c r="T27" s="14"/>
      <c r="U27" s="14"/>
      <c r="V27" s="14"/>
      <c r="W27" s="14"/>
    </row>
    <row r="28" spans="1:23">
      <c r="A28" s="14"/>
      <c r="B28" s="24">
        <f>IFERROR(T_BDD_Références[REFERENCE],"")</f>
        <v>0</v>
      </c>
      <c r="C28" s="24">
        <f>IFERROR(T_BDD_Références[DESIGNATION],"")</f>
        <v>0</v>
      </c>
      <c r="D2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" s="25">
        <f>SUM(T_STOCKS[[#This Row],[HAY SINAII]:[VIDE3]])</f>
        <v>0</v>
      </c>
      <c r="J28" s="14"/>
      <c r="K28" s="14">
        <f>IF((T_STOCKS[[#This Row],[D HAMM]]&gt;=0)*(T_STOCKS[[#This Row],[D HAMM]]&lt;=1.5),ROW())</f>
        <v>28</v>
      </c>
      <c r="L28" s="301">
        <f t="shared" si="0"/>
        <v>0</v>
      </c>
      <c r="M28" s="302">
        <f t="shared" si="1"/>
        <v>0</v>
      </c>
      <c r="N28" s="312">
        <f t="shared" si="2"/>
        <v>0</v>
      </c>
      <c r="O28" s="313">
        <f t="shared" si="3"/>
        <v>0</v>
      </c>
      <c r="P28" s="14"/>
      <c r="Q28" s="316" t="str">
        <f t="shared" si="4"/>
        <v/>
      </c>
      <c r="R28" s="14"/>
      <c r="S28" s="14"/>
      <c r="T28" s="14"/>
      <c r="U28" s="14"/>
      <c r="V28" s="14"/>
      <c r="W28" s="14"/>
    </row>
    <row r="29" spans="1:23">
      <c r="A29" s="14"/>
      <c r="B29" s="24">
        <f>IFERROR(T_BDD_Références[REFERENCE],"")</f>
        <v>0</v>
      </c>
      <c r="C29" s="24">
        <f>IFERROR(T_BDD_Références[DESIGNATION],"")</f>
        <v>0</v>
      </c>
      <c r="D2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" s="25">
        <f>SUM(T_STOCKS[[#This Row],[HAY SINAII]:[VIDE3]])</f>
        <v>0</v>
      </c>
      <c r="J29" s="14"/>
      <c r="K29" s="14">
        <f>IF((T_STOCKS[[#This Row],[D HAMM]]&gt;=0)*(T_STOCKS[[#This Row],[D HAMM]]&lt;=1.5),ROW())</f>
        <v>29</v>
      </c>
      <c r="L29" s="297">
        <f t="shared" si="0"/>
        <v>0</v>
      </c>
      <c r="M29" s="298">
        <f t="shared" si="1"/>
        <v>0</v>
      </c>
      <c r="N29" s="310">
        <f t="shared" si="2"/>
        <v>0</v>
      </c>
      <c r="O29" s="311">
        <f t="shared" si="3"/>
        <v>0</v>
      </c>
      <c r="P29" s="14"/>
      <c r="Q29" s="317" t="str">
        <f t="shared" si="4"/>
        <v/>
      </c>
      <c r="R29" s="14"/>
      <c r="S29" s="14"/>
      <c r="T29" s="14"/>
      <c r="U29" s="14"/>
      <c r="V29" s="14"/>
      <c r="W29" s="14"/>
    </row>
    <row r="30" spans="1:23">
      <c r="A30" s="14"/>
      <c r="B30" s="24">
        <f>IFERROR(T_BDD_Références[REFERENCE],"")</f>
        <v>0</v>
      </c>
      <c r="C30" s="24">
        <f>IFERROR(T_BDD_Références[DESIGNATION],"")</f>
        <v>0</v>
      </c>
      <c r="D3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" s="25">
        <f>SUM(T_STOCKS[[#This Row],[HAY SINAII]:[VIDE3]])</f>
        <v>0</v>
      </c>
      <c r="J30" s="14"/>
      <c r="K30" s="14">
        <f>IF((T_STOCKS[[#This Row],[D HAMM]]&gt;=0)*(T_STOCKS[[#This Row],[D HAMM]]&lt;=1.5),ROW())</f>
        <v>30</v>
      </c>
      <c r="L30" s="301">
        <f t="shared" si="0"/>
        <v>0</v>
      </c>
      <c r="M30" s="302">
        <f t="shared" si="1"/>
        <v>0</v>
      </c>
      <c r="N30" s="312">
        <f t="shared" si="2"/>
        <v>0</v>
      </c>
      <c r="O30" s="313">
        <f t="shared" si="3"/>
        <v>0</v>
      </c>
      <c r="P30" s="14"/>
      <c r="Q30" s="316" t="str">
        <f t="shared" si="4"/>
        <v/>
      </c>
      <c r="R30" s="14"/>
      <c r="S30" s="14"/>
      <c r="T30" s="14"/>
      <c r="U30" s="14"/>
      <c r="V30" s="14"/>
      <c r="W30" s="14"/>
    </row>
    <row r="31" spans="1:23">
      <c r="A31" s="14"/>
      <c r="B31" s="24">
        <f>IFERROR(T_BDD_Références[REFERENCE],"")</f>
        <v>0</v>
      </c>
      <c r="C31" s="24">
        <f>IFERROR(T_BDD_Références[DESIGNATION],"")</f>
        <v>0</v>
      </c>
      <c r="D3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" s="25">
        <f>SUM(T_STOCKS[[#This Row],[HAY SINAII]:[VIDE3]])</f>
        <v>0</v>
      </c>
      <c r="J31" s="14"/>
      <c r="K31" s="14">
        <f>IF((T_STOCKS[[#This Row],[D HAMM]]&gt;=0)*(T_STOCKS[[#This Row],[D HAMM]]&lt;=1.5),ROW())</f>
        <v>31</v>
      </c>
      <c r="L31" s="297">
        <f t="shared" si="0"/>
        <v>0</v>
      </c>
      <c r="M31" s="298">
        <f t="shared" si="1"/>
        <v>0</v>
      </c>
      <c r="N31" s="310">
        <f t="shared" si="2"/>
        <v>0</v>
      </c>
      <c r="O31" s="311">
        <f t="shared" si="3"/>
        <v>0</v>
      </c>
      <c r="P31" s="14"/>
      <c r="Q31" s="317" t="str">
        <f t="shared" si="4"/>
        <v/>
      </c>
      <c r="R31" s="14"/>
      <c r="S31" s="14"/>
      <c r="T31" s="14"/>
      <c r="U31" s="14"/>
      <c r="V31" s="14"/>
      <c r="W31" s="14"/>
    </row>
    <row r="32" spans="1:23">
      <c r="A32" s="14"/>
      <c r="B32" s="24">
        <f>IFERROR(T_BDD_Références[REFERENCE],"")</f>
        <v>0</v>
      </c>
      <c r="C32" s="24">
        <f>IFERROR(T_BDD_Références[DESIGNATION],"")</f>
        <v>0</v>
      </c>
      <c r="D3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" s="25">
        <f>SUM(T_STOCKS[[#This Row],[HAY SINAII]:[VIDE3]])</f>
        <v>0</v>
      </c>
      <c r="J32" s="14"/>
      <c r="K32" s="14">
        <f>IF((T_STOCKS[[#This Row],[D HAMM]]&gt;=0)*(T_STOCKS[[#This Row],[D HAMM]]&lt;=1.5),ROW())</f>
        <v>32</v>
      </c>
      <c r="L32" s="301">
        <f t="shared" si="0"/>
        <v>0</v>
      </c>
      <c r="M32" s="302">
        <f t="shared" si="1"/>
        <v>0</v>
      </c>
      <c r="N32" s="312">
        <f t="shared" si="2"/>
        <v>0</v>
      </c>
      <c r="O32" s="313">
        <f t="shared" si="3"/>
        <v>0</v>
      </c>
      <c r="P32" s="14"/>
      <c r="Q32" s="316" t="str">
        <f t="shared" si="4"/>
        <v/>
      </c>
      <c r="R32" s="14"/>
      <c r="S32" s="14"/>
      <c r="T32" s="14"/>
      <c r="U32" s="14"/>
      <c r="V32" s="14"/>
      <c r="W32" s="14"/>
    </row>
    <row r="33" spans="1:23">
      <c r="A33" s="14"/>
      <c r="B33" s="24">
        <f>IFERROR(T_BDD_Références[REFERENCE],"")</f>
        <v>0</v>
      </c>
      <c r="C33" s="24">
        <f>IFERROR(T_BDD_Références[DESIGNATION],"")</f>
        <v>0</v>
      </c>
      <c r="D3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" s="25">
        <f>SUM(T_STOCKS[[#This Row],[HAY SINAII]:[VIDE3]])</f>
        <v>0</v>
      </c>
      <c r="J33" s="14"/>
      <c r="K33" s="14">
        <f>IF((T_STOCKS[[#This Row],[D HAMM]]&gt;=0)*(T_STOCKS[[#This Row],[D HAMM]]&lt;=1.5),ROW())</f>
        <v>33</v>
      </c>
      <c r="L33" s="297">
        <f t="shared" si="0"/>
        <v>0</v>
      </c>
      <c r="M33" s="298">
        <f t="shared" si="1"/>
        <v>0</v>
      </c>
      <c r="N33" s="310">
        <f t="shared" si="2"/>
        <v>0</v>
      </c>
      <c r="O33" s="311">
        <f t="shared" si="3"/>
        <v>0</v>
      </c>
      <c r="P33" s="14"/>
      <c r="Q33" s="317" t="str">
        <f t="shared" si="4"/>
        <v/>
      </c>
      <c r="R33" s="14"/>
      <c r="S33" s="14"/>
      <c r="T33" s="14"/>
      <c r="U33" s="14"/>
      <c r="V33" s="14"/>
      <c r="W33" s="14"/>
    </row>
    <row r="34" spans="1:23">
      <c r="A34" s="14"/>
      <c r="B34" s="24">
        <f>IFERROR(T_BDD_Références[REFERENCE],"")</f>
        <v>0</v>
      </c>
      <c r="C34" s="24">
        <f>IFERROR(T_BDD_Références[DESIGNATION],"")</f>
        <v>0</v>
      </c>
      <c r="D3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" s="25">
        <f>SUM(T_STOCKS[[#This Row],[HAY SINAII]:[VIDE3]])</f>
        <v>0</v>
      </c>
      <c r="J34" s="14"/>
      <c r="K34" s="14">
        <f>IF((T_STOCKS[[#This Row],[D HAMM]]&gt;=0)*(T_STOCKS[[#This Row],[D HAMM]]&lt;=1.5),ROW())</f>
        <v>34</v>
      </c>
      <c r="L34" s="301">
        <f t="shared" si="0"/>
        <v>0</v>
      </c>
      <c r="M34" s="302">
        <f t="shared" si="1"/>
        <v>0</v>
      </c>
      <c r="N34" s="312">
        <f t="shared" si="2"/>
        <v>0</v>
      </c>
      <c r="O34" s="313">
        <f t="shared" si="3"/>
        <v>0</v>
      </c>
      <c r="P34" s="14"/>
      <c r="Q34" s="316" t="str">
        <f t="shared" si="4"/>
        <v/>
      </c>
      <c r="R34" s="14"/>
      <c r="S34" s="14"/>
      <c r="T34" s="14"/>
      <c r="U34" s="14"/>
      <c r="V34" s="14"/>
      <c r="W34" s="14"/>
    </row>
    <row r="35" spans="1:23">
      <c r="A35" s="14"/>
      <c r="B35" s="24">
        <f>IFERROR(T_BDD_Références[REFERENCE],"")</f>
        <v>0</v>
      </c>
      <c r="C35" s="24">
        <f>IFERROR(T_BDD_Références[DESIGNATION],"")</f>
        <v>0</v>
      </c>
      <c r="D3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" s="25">
        <f>SUM(T_STOCKS[[#This Row],[HAY SINAII]:[VIDE3]])</f>
        <v>0</v>
      </c>
      <c r="J35" s="14"/>
      <c r="K35" s="14">
        <f>IF((T_STOCKS[[#This Row],[D HAMM]]&gt;=0)*(T_STOCKS[[#This Row],[D HAMM]]&lt;=1.5),ROW())</f>
        <v>35</v>
      </c>
      <c r="L35" s="297">
        <f t="shared" si="0"/>
        <v>0</v>
      </c>
      <c r="M35" s="298">
        <f t="shared" si="1"/>
        <v>0</v>
      </c>
      <c r="N35" s="310">
        <f t="shared" si="2"/>
        <v>0</v>
      </c>
      <c r="O35" s="311">
        <f t="shared" si="3"/>
        <v>0</v>
      </c>
      <c r="P35" s="14"/>
      <c r="Q35" s="317" t="str">
        <f t="shared" si="4"/>
        <v/>
      </c>
      <c r="R35" s="14"/>
      <c r="S35" s="14"/>
      <c r="T35" s="14"/>
      <c r="U35" s="14"/>
      <c r="V35" s="14"/>
      <c r="W35" s="14"/>
    </row>
    <row r="36" spans="1:23">
      <c r="A36" s="14"/>
      <c r="B36" s="24">
        <f>IFERROR(T_BDD_Références[REFERENCE],"")</f>
        <v>0</v>
      </c>
      <c r="C36" s="24">
        <f>IFERROR(T_BDD_Références[DESIGNATION],"")</f>
        <v>0</v>
      </c>
      <c r="D3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" s="25">
        <f>SUM(T_STOCKS[[#This Row],[HAY SINAII]:[VIDE3]])</f>
        <v>0</v>
      </c>
      <c r="J36" s="14"/>
      <c r="K36" s="14">
        <f>IF((T_STOCKS[[#This Row],[D HAMM]]&gt;=0)*(T_STOCKS[[#This Row],[D HAMM]]&lt;=1.5),ROW())</f>
        <v>36</v>
      </c>
      <c r="L36" s="301">
        <f t="shared" si="0"/>
        <v>0</v>
      </c>
      <c r="M36" s="302">
        <f t="shared" si="1"/>
        <v>0</v>
      </c>
      <c r="N36" s="312">
        <f t="shared" si="2"/>
        <v>0</v>
      </c>
      <c r="O36" s="313">
        <f t="shared" si="3"/>
        <v>0</v>
      </c>
      <c r="P36" s="14"/>
      <c r="Q36" s="316" t="str">
        <f t="shared" si="4"/>
        <v/>
      </c>
      <c r="R36" s="14"/>
      <c r="S36" s="14"/>
      <c r="T36" s="14"/>
      <c r="U36" s="14"/>
      <c r="V36" s="14"/>
      <c r="W36" s="14"/>
    </row>
    <row r="37" spans="1:23">
      <c r="A37" s="14"/>
      <c r="B37" s="24">
        <f>IFERROR(T_BDD_Références[REFERENCE],"")</f>
        <v>0</v>
      </c>
      <c r="C37" s="24">
        <f>IFERROR(T_BDD_Références[DESIGNATION],"")</f>
        <v>0</v>
      </c>
      <c r="D3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" s="25">
        <f>SUM(T_STOCKS[[#This Row],[HAY SINAII]:[VIDE3]])</f>
        <v>0</v>
      </c>
      <c r="J37" s="14"/>
      <c r="K37" s="14">
        <f>IF((T_STOCKS[[#This Row],[D HAMM]]&gt;=0)*(T_STOCKS[[#This Row],[D HAMM]]&lt;=1.5),ROW())</f>
        <v>37</v>
      </c>
      <c r="L37" s="297">
        <f t="shared" si="0"/>
        <v>0</v>
      </c>
      <c r="M37" s="298">
        <f t="shared" si="1"/>
        <v>0</v>
      </c>
      <c r="N37" s="310">
        <f t="shared" si="2"/>
        <v>0</v>
      </c>
      <c r="O37" s="311">
        <f t="shared" si="3"/>
        <v>0</v>
      </c>
      <c r="P37" s="14"/>
      <c r="Q37" s="317" t="str">
        <f t="shared" si="4"/>
        <v/>
      </c>
      <c r="R37" s="14"/>
      <c r="S37" s="14"/>
      <c r="T37" s="14"/>
      <c r="U37" s="14"/>
      <c r="V37" s="14"/>
      <c r="W37" s="14"/>
    </row>
    <row r="38" spans="1:23">
      <c r="A38" s="14"/>
      <c r="B38" s="24">
        <f>IFERROR(T_BDD_Références[REFERENCE],"")</f>
        <v>0</v>
      </c>
      <c r="C38" s="24">
        <f>IFERROR(T_BDD_Références[DESIGNATION],"")</f>
        <v>0</v>
      </c>
      <c r="D3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" s="25">
        <f>SUM(T_STOCKS[[#This Row],[HAY SINAII]:[VIDE3]])</f>
        <v>0</v>
      </c>
      <c r="J38" s="14"/>
      <c r="K38" s="14">
        <f>IF((T_STOCKS[[#This Row],[D HAMM]]&gt;=0)*(T_STOCKS[[#This Row],[D HAMM]]&lt;=1.5),ROW())</f>
        <v>38</v>
      </c>
      <c r="L38" s="301">
        <f t="shared" si="0"/>
        <v>0</v>
      </c>
      <c r="M38" s="302">
        <f t="shared" si="1"/>
        <v>0</v>
      </c>
      <c r="N38" s="312">
        <f t="shared" si="2"/>
        <v>0</v>
      </c>
      <c r="O38" s="313">
        <f t="shared" si="3"/>
        <v>0</v>
      </c>
      <c r="P38" s="14"/>
      <c r="Q38" s="316" t="str">
        <f t="shared" si="4"/>
        <v/>
      </c>
      <c r="R38" s="14"/>
      <c r="S38" s="14"/>
      <c r="T38" s="14"/>
      <c r="U38" s="14"/>
      <c r="V38" s="14"/>
      <c r="W38" s="14"/>
    </row>
    <row r="39" spans="1:23">
      <c r="A39" s="14"/>
      <c r="B39" s="24">
        <f>IFERROR(T_BDD_Références[REFERENCE],"")</f>
        <v>0</v>
      </c>
      <c r="C39" s="24">
        <f>IFERROR(T_BDD_Références[DESIGNATION],"")</f>
        <v>0</v>
      </c>
      <c r="D3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" s="25">
        <f>SUM(T_STOCKS[[#This Row],[HAY SINAII]:[VIDE3]])</f>
        <v>0</v>
      </c>
      <c r="J39" s="14"/>
      <c r="K39" s="14">
        <f>IF((T_STOCKS[[#This Row],[D HAMM]]&gt;=0)*(T_STOCKS[[#This Row],[D HAMM]]&lt;=1.5),ROW())</f>
        <v>39</v>
      </c>
      <c r="L39" s="297">
        <f t="shared" si="0"/>
        <v>0</v>
      </c>
      <c r="M39" s="298">
        <f t="shared" si="1"/>
        <v>0</v>
      </c>
      <c r="N39" s="310">
        <f t="shared" si="2"/>
        <v>0</v>
      </c>
      <c r="O39" s="311">
        <f t="shared" si="3"/>
        <v>0</v>
      </c>
      <c r="P39" s="14"/>
      <c r="Q39" s="317" t="str">
        <f t="shared" si="4"/>
        <v/>
      </c>
      <c r="R39" s="14"/>
      <c r="S39" s="14"/>
      <c r="T39" s="14"/>
      <c r="U39" s="14"/>
      <c r="V39" s="14"/>
      <c r="W39" s="14"/>
    </row>
    <row r="40" spans="1:23">
      <c r="A40" s="14"/>
      <c r="B40" s="24">
        <f>IFERROR(T_BDD_Références[REFERENCE],"")</f>
        <v>0</v>
      </c>
      <c r="C40" s="24">
        <f>IFERROR(T_BDD_Références[DESIGNATION],"")</f>
        <v>0</v>
      </c>
      <c r="D4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" s="25">
        <f>SUM(T_STOCKS[[#This Row],[HAY SINAII]:[VIDE3]])</f>
        <v>0</v>
      </c>
      <c r="J40" s="14"/>
      <c r="K40" s="14">
        <f>IF((T_STOCKS[[#This Row],[D HAMM]]&gt;=0)*(T_STOCKS[[#This Row],[D HAMM]]&lt;=1.5),ROW())</f>
        <v>40</v>
      </c>
      <c r="L40" s="301">
        <f t="shared" si="0"/>
        <v>0</v>
      </c>
      <c r="M40" s="302">
        <f t="shared" si="1"/>
        <v>0</v>
      </c>
      <c r="N40" s="312">
        <f t="shared" si="2"/>
        <v>0</v>
      </c>
      <c r="O40" s="313">
        <f t="shared" si="3"/>
        <v>0</v>
      </c>
      <c r="P40" s="14"/>
      <c r="Q40" s="316" t="str">
        <f t="shared" si="4"/>
        <v/>
      </c>
      <c r="R40" s="14"/>
      <c r="S40" s="14"/>
      <c r="T40" s="14"/>
      <c r="U40" s="14"/>
      <c r="V40" s="14"/>
      <c r="W40" s="14"/>
    </row>
    <row r="41" spans="1:23">
      <c r="A41" s="14"/>
      <c r="B41" s="24">
        <f>IFERROR(T_BDD_Références[REFERENCE],"")</f>
        <v>0</v>
      </c>
      <c r="C41" s="24">
        <f>IFERROR(T_BDD_Références[DESIGNATION],"")</f>
        <v>0</v>
      </c>
      <c r="D4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" s="25">
        <f>SUM(T_STOCKS[[#This Row],[HAY SINAII]:[VIDE3]])</f>
        <v>0</v>
      </c>
      <c r="J41" s="14"/>
      <c r="K41" s="14">
        <f>IF((T_STOCKS[[#This Row],[D HAMM]]&gt;=0)*(T_STOCKS[[#This Row],[D HAMM]]&lt;=1.5),ROW())</f>
        <v>41</v>
      </c>
      <c r="L41" s="297">
        <f t="shared" si="0"/>
        <v>0</v>
      </c>
      <c r="M41" s="298">
        <f t="shared" si="1"/>
        <v>0</v>
      </c>
      <c r="N41" s="310">
        <f t="shared" si="2"/>
        <v>0</v>
      </c>
      <c r="O41" s="311">
        <f t="shared" si="3"/>
        <v>0</v>
      </c>
      <c r="P41" s="14"/>
      <c r="Q41" s="317" t="str">
        <f t="shared" si="4"/>
        <v/>
      </c>
      <c r="R41" s="14"/>
      <c r="S41" s="14"/>
      <c r="T41" s="14"/>
      <c r="U41" s="14"/>
      <c r="V41" s="14"/>
      <c r="W41" s="14"/>
    </row>
    <row r="42" spans="1:23">
      <c r="A42" s="14"/>
      <c r="B42" s="24">
        <f>IFERROR(T_BDD_Références[REFERENCE],"")</f>
        <v>0</v>
      </c>
      <c r="C42" s="24">
        <f>IFERROR(T_BDD_Références[DESIGNATION],"")</f>
        <v>0</v>
      </c>
      <c r="D4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" s="25">
        <f>SUM(T_STOCKS[[#This Row],[HAY SINAII]:[VIDE3]])</f>
        <v>0</v>
      </c>
      <c r="J42" s="14"/>
      <c r="K42" s="14">
        <f>IF((T_STOCKS[[#This Row],[D HAMM]]&gt;=0)*(T_STOCKS[[#This Row],[D HAMM]]&lt;=1.5),ROW())</f>
        <v>42</v>
      </c>
      <c r="L42" s="301">
        <f t="shared" si="0"/>
        <v>0</v>
      </c>
      <c r="M42" s="302">
        <f t="shared" si="1"/>
        <v>0</v>
      </c>
      <c r="N42" s="312">
        <f t="shared" si="2"/>
        <v>0</v>
      </c>
      <c r="O42" s="313">
        <f t="shared" si="3"/>
        <v>0</v>
      </c>
      <c r="P42" s="14"/>
      <c r="Q42" s="316" t="str">
        <f t="shared" si="4"/>
        <v/>
      </c>
      <c r="R42" s="14"/>
      <c r="S42" s="14"/>
      <c r="T42" s="14"/>
      <c r="U42" s="14"/>
      <c r="V42" s="14"/>
      <c r="W42" s="14"/>
    </row>
    <row r="43" spans="1:23">
      <c r="A43" s="14"/>
      <c r="B43" s="24">
        <f>IFERROR(T_BDD_Références[REFERENCE],"")</f>
        <v>0</v>
      </c>
      <c r="C43" s="24">
        <f>IFERROR(T_BDD_Références[DESIGNATION],"")</f>
        <v>0</v>
      </c>
      <c r="D4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" s="25">
        <f>SUM(T_STOCKS[[#This Row],[HAY SINAII]:[VIDE3]])</f>
        <v>0</v>
      </c>
      <c r="J43" s="14"/>
      <c r="K43" s="14">
        <f>IF((T_STOCKS[[#This Row],[D HAMM]]&gt;=0)*(T_STOCKS[[#This Row],[D HAMM]]&lt;=1.5),ROW())</f>
        <v>43</v>
      </c>
      <c r="L43" s="297">
        <f t="shared" si="0"/>
        <v>0</v>
      </c>
      <c r="M43" s="298">
        <f t="shared" si="1"/>
        <v>0</v>
      </c>
      <c r="N43" s="310">
        <f t="shared" si="2"/>
        <v>0</v>
      </c>
      <c r="O43" s="311">
        <f t="shared" si="3"/>
        <v>0</v>
      </c>
      <c r="P43" s="14"/>
      <c r="Q43" s="317" t="str">
        <f t="shared" si="4"/>
        <v/>
      </c>
      <c r="R43" s="14"/>
      <c r="S43" s="14"/>
      <c r="T43" s="14"/>
      <c r="U43" s="14"/>
      <c r="V43" s="14"/>
      <c r="W43" s="14"/>
    </row>
    <row r="44" spans="1:23">
      <c r="A44" s="14"/>
      <c r="B44" s="24">
        <f>IFERROR(T_BDD_Références[REFERENCE],"")</f>
        <v>0</v>
      </c>
      <c r="C44" s="24">
        <f>IFERROR(T_BDD_Références[DESIGNATION],"")</f>
        <v>0</v>
      </c>
      <c r="D4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" s="25">
        <f>SUM(T_STOCKS[[#This Row],[HAY SINAII]:[VIDE3]])</f>
        <v>0</v>
      </c>
      <c r="J44" s="14"/>
      <c r="K44" s="14">
        <f>IF((T_STOCKS[[#This Row],[D HAMM]]&gt;=0)*(T_STOCKS[[#This Row],[D HAMM]]&lt;=1.5),ROW())</f>
        <v>44</v>
      </c>
      <c r="L44" s="301">
        <f t="shared" si="0"/>
        <v>0</v>
      </c>
      <c r="M44" s="302">
        <f t="shared" si="1"/>
        <v>0</v>
      </c>
      <c r="N44" s="312">
        <f t="shared" si="2"/>
        <v>0</v>
      </c>
      <c r="O44" s="313">
        <f t="shared" si="3"/>
        <v>0</v>
      </c>
      <c r="P44" s="14"/>
      <c r="Q44" s="316" t="str">
        <f t="shared" si="4"/>
        <v/>
      </c>
      <c r="R44" s="14"/>
      <c r="S44" s="14"/>
      <c r="T44" s="14"/>
      <c r="U44" s="14"/>
      <c r="V44" s="14"/>
      <c r="W44" s="14"/>
    </row>
    <row r="45" spans="1:23">
      <c r="A45" s="14"/>
      <c r="B45" s="24">
        <f>IFERROR(T_BDD_Références[REFERENCE],"")</f>
        <v>0</v>
      </c>
      <c r="C45" s="24">
        <f>IFERROR(T_BDD_Références[DESIGNATION],"")</f>
        <v>0</v>
      </c>
      <c r="D4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" s="25">
        <f>SUM(T_STOCKS[[#This Row],[HAY SINAII]:[VIDE3]])</f>
        <v>0</v>
      </c>
      <c r="J45" s="14"/>
      <c r="K45" s="14">
        <f>IF((T_STOCKS[[#This Row],[D HAMM]]&gt;=0)*(T_STOCKS[[#This Row],[D HAMM]]&lt;=1.5),ROW())</f>
        <v>45</v>
      </c>
      <c r="L45" s="297">
        <f t="shared" si="0"/>
        <v>0</v>
      </c>
      <c r="M45" s="298">
        <f t="shared" si="1"/>
        <v>0</v>
      </c>
      <c r="N45" s="310">
        <f t="shared" si="2"/>
        <v>0</v>
      </c>
      <c r="O45" s="311">
        <f t="shared" si="3"/>
        <v>0</v>
      </c>
      <c r="P45" s="14"/>
      <c r="Q45" s="317" t="str">
        <f t="shared" si="4"/>
        <v/>
      </c>
      <c r="R45" s="14"/>
      <c r="S45" s="14"/>
      <c r="T45" s="14"/>
      <c r="U45" s="14"/>
      <c r="V45" s="14"/>
      <c r="W45" s="14"/>
    </row>
    <row r="46" spans="1:23">
      <c r="A46" s="14"/>
      <c r="B46" s="24">
        <f>IFERROR(T_BDD_Références[REFERENCE],"")</f>
        <v>0</v>
      </c>
      <c r="C46" s="24">
        <f>IFERROR(T_BDD_Références[DESIGNATION],"")</f>
        <v>0</v>
      </c>
      <c r="D4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" s="25">
        <f>SUM(T_STOCKS[[#This Row],[HAY SINAII]:[VIDE3]])</f>
        <v>0</v>
      </c>
      <c r="J46" s="14"/>
      <c r="K46" s="14">
        <f>IF((T_STOCKS[[#This Row],[D HAMM]]&gt;=0)*(T_STOCKS[[#This Row],[D HAMM]]&lt;=1.5),ROW())</f>
        <v>46</v>
      </c>
      <c r="L46" s="301">
        <f t="shared" si="0"/>
        <v>0</v>
      </c>
      <c r="M46" s="302">
        <f t="shared" si="1"/>
        <v>0</v>
      </c>
      <c r="N46" s="312">
        <f t="shared" si="2"/>
        <v>0</v>
      </c>
      <c r="O46" s="313">
        <f t="shared" si="3"/>
        <v>0</v>
      </c>
      <c r="P46" s="14"/>
      <c r="Q46" s="316" t="str">
        <f t="shared" si="4"/>
        <v/>
      </c>
      <c r="R46" s="14"/>
      <c r="S46" s="14"/>
      <c r="T46" s="14"/>
      <c r="U46" s="14"/>
      <c r="V46" s="14"/>
      <c r="W46" s="14"/>
    </row>
    <row r="47" spans="1:23">
      <c r="A47" s="14"/>
      <c r="B47" s="24">
        <f>IFERROR(T_BDD_Références[REFERENCE],"")</f>
        <v>0</v>
      </c>
      <c r="C47" s="24">
        <f>IFERROR(T_BDD_Références[DESIGNATION],"")</f>
        <v>0</v>
      </c>
      <c r="D4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" s="25">
        <f>SUM(T_STOCKS[[#This Row],[HAY SINAII]:[VIDE3]])</f>
        <v>0</v>
      </c>
      <c r="J47" s="14"/>
      <c r="K47" s="14">
        <f>IF((T_STOCKS[[#This Row],[D HAMM]]&gt;=0)*(T_STOCKS[[#This Row],[D HAMM]]&lt;=1.5),ROW())</f>
        <v>47</v>
      </c>
      <c r="L47" s="297">
        <f t="shared" si="0"/>
        <v>0</v>
      </c>
      <c r="M47" s="298">
        <f t="shared" si="1"/>
        <v>0</v>
      </c>
      <c r="N47" s="310">
        <f t="shared" si="2"/>
        <v>0</v>
      </c>
      <c r="O47" s="311">
        <f t="shared" si="3"/>
        <v>0</v>
      </c>
      <c r="P47" s="14"/>
      <c r="Q47" s="317" t="str">
        <f t="shared" si="4"/>
        <v/>
      </c>
      <c r="R47" s="14"/>
      <c r="S47" s="14"/>
      <c r="T47" s="14"/>
      <c r="U47" s="14"/>
      <c r="V47" s="14"/>
      <c r="W47" s="14"/>
    </row>
    <row r="48" spans="1:23">
      <c r="A48" s="14"/>
      <c r="B48" s="24">
        <f>IFERROR(T_BDD_Références[REFERENCE],"")</f>
        <v>0</v>
      </c>
      <c r="C48" s="24">
        <f>IFERROR(T_BDD_Références[DESIGNATION],"")</f>
        <v>0</v>
      </c>
      <c r="D4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" s="25">
        <f>SUM(T_STOCKS[[#This Row],[HAY SINAII]:[VIDE3]])</f>
        <v>0</v>
      </c>
      <c r="J48" s="14"/>
      <c r="K48" s="14">
        <f>IF((T_STOCKS[[#This Row],[D HAMM]]&gt;=0)*(T_STOCKS[[#This Row],[D HAMM]]&lt;=1.5),ROW())</f>
        <v>48</v>
      </c>
      <c r="L48" s="301">
        <f t="shared" si="0"/>
        <v>0</v>
      </c>
      <c r="M48" s="302">
        <f t="shared" si="1"/>
        <v>0</v>
      </c>
      <c r="N48" s="312">
        <f t="shared" si="2"/>
        <v>0</v>
      </c>
      <c r="O48" s="313">
        <f t="shared" si="3"/>
        <v>0</v>
      </c>
      <c r="P48" s="14"/>
      <c r="Q48" s="316" t="str">
        <f t="shared" si="4"/>
        <v/>
      </c>
      <c r="R48" s="14"/>
      <c r="S48" s="14"/>
      <c r="T48" s="14"/>
      <c r="U48" s="14"/>
      <c r="V48" s="14"/>
      <c r="W48" s="14"/>
    </row>
    <row r="49" spans="1:23">
      <c r="A49" s="14"/>
      <c r="B49" s="24">
        <f>IFERROR(T_BDD_Références[REFERENCE],"")</f>
        <v>0</v>
      </c>
      <c r="C49" s="24">
        <f>IFERROR(T_BDD_Références[DESIGNATION],"")</f>
        <v>0</v>
      </c>
      <c r="D4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" s="25">
        <f>SUM(T_STOCKS[[#This Row],[HAY SINAII]:[VIDE3]])</f>
        <v>0</v>
      </c>
      <c r="J49" s="14"/>
      <c r="K49" s="14">
        <f>IF((T_STOCKS[[#This Row],[D HAMM]]&gt;=0)*(T_STOCKS[[#This Row],[D HAMM]]&lt;=1.5),ROW())</f>
        <v>49</v>
      </c>
      <c r="L49" s="297">
        <f t="shared" si="0"/>
        <v>0</v>
      </c>
      <c r="M49" s="298">
        <f t="shared" si="1"/>
        <v>0</v>
      </c>
      <c r="N49" s="310">
        <f t="shared" si="2"/>
        <v>0</v>
      </c>
      <c r="O49" s="311">
        <f t="shared" si="3"/>
        <v>0</v>
      </c>
      <c r="P49" s="14"/>
      <c r="Q49" s="317" t="str">
        <f t="shared" si="4"/>
        <v/>
      </c>
      <c r="R49" s="14"/>
      <c r="S49" s="14"/>
      <c r="T49" s="14"/>
      <c r="U49" s="14"/>
      <c r="V49" s="14"/>
      <c r="W49" s="14"/>
    </row>
    <row r="50" spans="1:23">
      <c r="A50" s="14"/>
      <c r="B50" s="24">
        <f>IFERROR(T_BDD_Références[REFERENCE],"")</f>
        <v>0</v>
      </c>
      <c r="C50" s="24">
        <f>IFERROR(T_BDD_Références[DESIGNATION],"")</f>
        <v>0</v>
      </c>
      <c r="D5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0" s="25">
        <f>SUM(T_STOCKS[[#This Row],[HAY SINAII]:[VIDE3]])</f>
        <v>0</v>
      </c>
      <c r="J50" s="14"/>
      <c r="K50" s="14">
        <f>IF((T_STOCKS[[#This Row],[D HAMM]]&gt;=0)*(T_STOCKS[[#This Row],[D HAMM]]&lt;=1.5),ROW())</f>
        <v>50</v>
      </c>
      <c r="L50" s="301">
        <f t="shared" si="0"/>
        <v>0</v>
      </c>
      <c r="M50" s="302">
        <f t="shared" si="1"/>
        <v>0</v>
      </c>
      <c r="N50" s="312">
        <f t="shared" si="2"/>
        <v>0</v>
      </c>
      <c r="O50" s="313">
        <f t="shared" si="3"/>
        <v>0</v>
      </c>
      <c r="P50" s="14"/>
      <c r="Q50" s="316" t="str">
        <f t="shared" si="4"/>
        <v/>
      </c>
      <c r="R50" s="14"/>
      <c r="S50" s="14"/>
      <c r="T50" s="14"/>
      <c r="U50" s="14"/>
      <c r="V50" s="14"/>
      <c r="W50" s="14"/>
    </row>
    <row r="51" spans="1:23">
      <c r="A51" s="14"/>
      <c r="B51" s="24">
        <f>IFERROR(T_BDD_Références[REFERENCE],"")</f>
        <v>0</v>
      </c>
      <c r="C51" s="24">
        <f>IFERROR(T_BDD_Références[DESIGNATION],"")</f>
        <v>0</v>
      </c>
      <c r="D5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1" s="25">
        <f>SUM(T_STOCKS[[#This Row],[HAY SINAII]:[VIDE3]])</f>
        <v>0</v>
      </c>
      <c r="J51" s="14"/>
      <c r="K51" s="14">
        <f>IF((T_STOCKS[[#This Row],[D HAMM]]&gt;=0)*(T_STOCKS[[#This Row],[D HAMM]]&lt;=1.5),ROW())</f>
        <v>51</v>
      </c>
      <c r="L51" s="297">
        <f t="shared" si="0"/>
        <v>0</v>
      </c>
      <c r="M51" s="298">
        <f t="shared" si="1"/>
        <v>0</v>
      </c>
      <c r="N51" s="310">
        <f t="shared" si="2"/>
        <v>0</v>
      </c>
      <c r="O51" s="311">
        <f t="shared" si="3"/>
        <v>0</v>
      </c>
      <c r="P51" s="14"/>
      <c r="Q51" s="317" t="str">
        <f t="shared" si="4"/>
        <v/>
      </c>
      <c r="R51" s="14"/>
      <c r="S51" s="14"/>
      <c r="T51" s="14"/>
      <c r="U51" s="14"/>
      <c r="V51" s="14"/>
      <c r="W51" s="14"/>
    </row>
    <row r="52" spans="1:23">
      <c r="A52" s="14"/>
      <c r="B52" s="24">
        <f>IFERROR(T_BDD_Références[REFERENCE],"")</f>
        <v>0</v>
      </c>
      <c r="C52" s="24">
        <f>IFERROR(T_BDD_Références[DESIGNATION],"")</f>
        <v>0</v>
      </c>
      <c r="D5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2" s="25">
        <f>SUM(T_STOCKS[[#This Row],[HAY SINAII]:[VIDE3]])</f>
        <v>0</v>
      </c>
      <c r="J52" s="14"/>
      <c r="K52" s="14">
        <f>IF((T_STOCKS[[#This Row],[D HAMM]]&gt;=0)*(T_STOCKS[[#This Row],[D HAMM]]&lt;=1.5),ROW())</f>
        <v>52</v>
      </c>
      <c r="L52" s="301">
        <f t="shared" si="0"/>
        <v>0</v>
      </c>
      <c r="M52" s="302">
        <f t="shared" si="1"/>
        <v>0</v>
      </c>
      <c r="N52" s="312">
        <f t="shared" si="2"/>
        <v>0</v>
      </c>
      <c r="O52" s="313">
        <f t="shared" si="3"/>
        <v>0</v>
      </c>
      <c r="P52" s="14"/>
      <c r="Q52" s="316" t="str">
        <f t="shared" si="4"/>
        <v/>
      </c>
      <c r="R52" s="14"/>
      <c r="S52" s="14"/>
      <c r="T52" s="14"/>
      <c r="U52" s="14"/>
      <c r="V52" s="14"/>
      <c r="W52" s="14"/>
    </row>
    <row r="53" spans="1:23">
      <c r="A53" s="14"/>
      <c r="B53" s="24">
        <f>IFERROR(T_BDD_Références[REFERENCE],"")</f>
        <v>0</v>
      </c>
      <c r="C53" s="24">
        <f>IFERROR(T_BDD_Références[DESIGNATION],"")</f>
        <v>0</v>
      </c>
      <c r="D5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3" s="25">
        <f>SUM(T_STOCKS[[#This Row],[HAY SINAII]:[VIDE3]])</f>
        <v>0</v>
      </c>
      <c r="J53" s="14"/>
      <c r="K53" s="14">
        <f>IF((T_STOCKS[[#This Row],[D HAMM]]&gt;=0)*(T_STOCKS[[#This Row],[D HAMM]]&lt;=1.5),ROW())</f>
        <v>53</v>
      </c>
      <c r="L53" s="297">
        <f t="shared" si="0"/>
        <v>0</v>
      </c>
      <c r="M53" s="298">
        <f t="shared" si="1"/>
        <v>0</v>
      </c>
      <c r="N53" s="310">
        <f t="shared" si="2"/>
        <v>0</v>
      </c>
      <c r="O53" s="311">
        <f t="shared" si="3"/>
        <v>0</v>
      </c>
      <c r="P53" s="14"/>
      <c r="Q53" s="317" t="str">
        <f t="shared" si="4"/>
        <v/>
      </c>
      <c r="R53" s="14"/>
      <c r="S53" s="14"/>
      <c r="T53" s="14"/>
      <c r="U53" s="14"/>
      <c r="V53" s="14"/>
      <c r="W53" s="14"/>
    </row>
    <row r="54" spans="1:23">
      <c r="A54" s="14"/>
      <c r="B54" s="24">
        <f>IFERROR(T_BDD_Références[REFERENCE],"")</f>
        <v>0</v>
      </c>
      <c r="C54" s="24">
        <f>IFERROR(T_BDD_Références[DESIGNATION],"")</f>
        <v>0</v>
      </c>
      <c r="D5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4" s="25">
        <f>SUM(T_STOCKS[[#This Row],[HAY SINAII]:[VIDE3]])</f>
        <v>0</v>
      </c>
      <c r="J54" s="14"/>
      <c r="K54" s="14">
        <f>IF((T_STOCKS[[#This Row],[D HAMM]]&gt;=0)*(T_STOCKS[[#This Row],[D HAMM]]&lt;=1.5),ROW())</f>
        <v>54</v>
      </c>
      <c r="L54" s="301">
        <f t="shared" si="0"/>
        <v>0</v>
      </c>
      <c r="M54" s="302">
        <f t="shared" si="1"/>
        <v>0</v>
      </c>
      <c r="N54" s="312">
        <f t="shared" si="2"/>
        <v>0</v>
      </c>
      <c r="O54" s="313">
        <f t="shared" si="3"/>
        <v>0</v>
      </c>
      <c r="P54" s="14"/>
      <c r="Q54" s="316" t="str">
        <f t="shared" si="4"/>
        <v/>
      </c>
      <c r="R54" s="14"/>
      <c r="S54" s="14"/>
      <c r="T54" s="14"/>
      <c r="U54" s="14"/>
      <c r="V54" s="14"/>
      <c r="W54" s="14"/>
    </row>
    <row r="55" spans="1:23">
      <c r="A55" s="14"/>
      <c r="B55" s="24">
        <f>IFERROR(T_BDD_Références[REFERENCE],"")</f>
        <v>0</v>
      </c>
      <c r="C55" s="24">
        <f>IFERROR(T_BDD_Références[DESIGNATION],"")</f>
        <v>0</v>
      </c>
      <c r="D5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5" s="25">
        <f>SUM(T_STOCKS[[#This Row],[HAY SINAII]:[VIDE3]])</f>
        <v>0</v>
      </c>
      <c r="J55" s="14"/>
      <c r="K55" s="14">
        <f>IF((T_STOCKS[[#This Row],[D HAMM]]&gt;=0)*(T_STOCKS[[#This Row],[D HAMM]]&lt;=1.5),ROW())</f>
        <v>55</v>
      </c>
      <c r="L55" s="297">
        <f t="shared" si="0"/>
        <v>0</v>
      </c>
      <c r="M55" s="298">
        <f t="shared" si="1"/>
        <v>0</v>
      </c>
      <c r="N55" s="310">
        <f t="shared" si="2"/>
        <v>0</v>
      </c>
      <c r="O55" s="311">
        <f t="shared" si="3"/>
        <v>0</v>
      </c>
      <c r="P55" s="14"/>
      <c r="Q55" s="317" t="str">
        <f t="shared" si="4"/>
        <v/>
      </c>
      <c r="R55" s="14"/>
      <c r="S55" s="14"/>
      <c r="T55" s="14"/>
      <c r="U55" s="14"/>
      <c r="V55" s="14"/>
      <c r="W55" s="14"/>
    </row>
    <row r="56" spans="1:23">
      <c r="A56" s="14"/>
      <c r="B56" s="24">
        <f>IFERROR(T_BDD_Références[REFERENCE],"")</f>
        <v>0</v>
      </c>
      <c r="C56" s="24">
        <f>IFERROR(T_BDD_Références[DESIGNATION],"")</f>
        <v>0</v>
      </c>
      <c r="D5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6" s="25">
        <f>SUM(T_STOCKS[[#This Row],[HAY SINAII]:[VIDE3]])</f>
        <v>0</v>
      </c>
      <c r="J56" s="14"/>
      <c r="K56" s="14">
        <f>IF((T_STOCKS[[#This Row],[D HAMM]]&gt;=0)*(T_STOCKS[[#This Row],[D HAMM]]&lt;=1.5),ROW())</f>
        <v>56</v>
      </c>
      <c r="L56" s="301">
        <f t="shared" si="0"/>
        <v>0</v>
      </c>
      <c r="M56" s="302">
        <f t="shared" si="1"/>
        <v>0</v>
      </c>
      <c r="N56" s="312">
        <f t="shared" si="2"/>
        <v>0</v>
      </c>
      <c r="O56" s="313">
        <f t="shared" si="3"/>
        <v>0</v>
      </c>
      <c r="P56" s="14"/>
      <c r="Q56" s="316" t="str">
        <f t="shared" si="4"/>
        <v/>
      </c>
      <c r="R56" s="14"/>
      <c r="S56" s="14"/>
      <c r="T56" s="14"/>
      <c r="U56" s="14"/>
      <c r="V56" s="14"/>
      <c r="W56" s="14"/>
    </row>
    <row r="57" spans="1:23">
      <c r="A57" s="14"/>
      <c r="B57" s="24">
        <f>IFERROR(T_BDD_Références[REFERENCE],"")</f>
        <v>0</v>
      </c>
      <c r="C57" s="24">
        <f>IFERROR(T_BDD_Références[DESIGNATION],"")</f>
        <v>0</v>
      </c>
      <c r="D5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7" s="25">
        <f>SUM(T_STOCKS[[#This Row],[HAY SINAII]:[VIDE3]])</f>
        <v>0</v>
      </c>
      <c r="J57" s="14"/>
      <c r="K57" s="14">
        <f>IF((T_STOCKS[[#This Row],[D HAMM]]&gt;=0)*(T_STOCKS[[#This Row],[D HAMM]]&lt;=1.5),ROW())</f>
        <v>57</v>
      </c>
      <c r="L57" s="297">
        <f t="shared" si="0"/>
        <v>0</v>
      </c>
      <c r="M57" s="298">
        <f t="shared" si="1"/>
        <v>0</v>
      </c>
      <c r="N57" s="310">
        <f t="shared" si="2"/>
        <v>0</v>
      </c>
      <c r="O57" s="311">
        <f t="shared" si="3"/>
        <v>0</v>
      </c>
      <c r="P57" s="14"/>
      <c r="Q57" s="317" t="str">
        <f t="shared" si="4"/>
        <v/>
      </c>
      <c r="R57" s="14"/>
      <c r="S57" s="14"/>
      <c r="T57" s="14"/>
      <c r="U57" s="14"/>
      <c r="V57" s="14"/>
      <c r="W57" s="14"/>
    </row>
    <row r="58" spans="1:23">
      <c r="A58" s="14"/>
      <c r="B58" s="24">
        <f>IFERROR(T_BDD_Références[REFERENCE],"")</f>
        <v>0</v>
      </c>
      <c r="C58" s="24">
        <f>IFERROR(T_BDD_Références[DESIGNATION],"")</f>
        <v>0</v>
      </c>
      <c r="D5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8" s="25">
        <f>SUM(T_STOCKS[[#This Row],[HAY SINAII]:[VIDE3]])</f>
        <v>0</v>
      </c>
      <c r="J58" s="14"/>
      <c r="K58" s="14">
        <f>IF((T_STOCKS[[#This Row],[D HAMM]]&gt;=0)*(T_STOCKS[[#This Row],[D HAMM]]&lt;=1.5),ROW())</f>
        <v>58</v>
      </c>
      <c r="L58" s="301">
        <f t="shared" si="0"/>
        <v>0</v>
      </c>
      <c r="M58" s="302">
        <f t="shared" si="1"/>
        <v>0</v>
      </c>
      <c r="N58" s="312">
        <f t="shared" si="2"/>
        <v>0</v>
      </c>
      <c r="O58" s="313">
        <f t="shared" si="3"/>
        <v>0</v>
      </c>
      <c r="P58" s="14"/>
      <c r="Q58" s="316" t="str">
        <f t="shared" si="4"/>
        <v/>
      </c>
      <c r="R58" s="14"/>
      <c r="S58" s="14"/>
      <c r="T58" s="14"/>
      <c r="U58" s="14"/>
      <c r="V58" s="14"/>
      <c r="W58" s="14"/>
    </row>
    <row r="59" spans="1:23">
      <c r="A59" s="14"/>
      <c r="B59" s="24">
        <f>IFERROR(T_BDD_Références[REFERENCE],"")</f>
        <v>0</v>
      </c>
      <c r="C59" s="24">
        <f>IFERROR(T_BDD_Références[DESIGNATION],"")</f>
        <v>0</v>
      </c>
      <c r="D5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9" s="25">
        <f>SUM(T_STOCKS[[#This Row],[HAY SINAII]:[VIDE3]])</f>
        <v>0</v>
      </c>
      <c r="J59" s="14"/>
      <c r="K59" s="14">
        <f>IF((T_STOCKS[[#This Row],[D HAMM]]&gt;=0)*(T_STOCKS[[#This Row],[D HAMM]]&lt;=1.5),ROW())</f>
        <v>59</v>
      </c>
      <c r="L59" s="297">
        <f t="shared" si="0"/>
        <v>0</v>
      </c>
      <c r="M59" s="298">
        <f t="shared" si="1"/>
        <v>0</v>
      </c>
      <c r="N59" s="310">
        <f t="shared" si="2"/>
        <v>0</v>
      </c>
      <c r="O59" s="311">
        <f t="shared" si="3"/>
        <v>0</v>
      </c>
      <c r="P59" s="14"/>
      <c r="Q59" s="317" t="str">
        <f t="shared" si="4"/>
        <v/>
      </c>
      <c r="R59" s="14"/>
      <c r="S59" s="14"/>
      <c r="T59" s="14"/>
      <c r="U59" s="14"/>
      <c r="V59" s="14"/>
      <c r="W59" s="14"/>
    </row>
    <row r="60" spans="1:23">
      <c r="A60" s="14"/>
      <c r="B60" s="24">
        <f>IFERROR(T_BDD_Références[REFERENCE],"")</f>
        <v>0</v>
      </c>
      <c r="C60" s="24">
        <f>IFERROR(T_BDD_Références[DESIGNATION],"")</f>
        <v>0</v>
      </c>
      <c r="D6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0" s="25">
        <f>SUM(T_STOCKS[[#This Row],[HAY SINAII]:[VIDE3]])</f>
        <v>0</v>
      </c>
      <c r="J60" s="14"/>
      <c r="K60" s="14">
        <f>IF((T_STOCKS[[#This Row],[D HAMM]]&gt;=0)*(T_STOCKS[[#This Row],[D HAMM]]&lt;=1.5),ROW())</f>
        <v>60</v>
      </c>
      <c r="L60" s="301">
        <f t="shared" si="0"/>
        <v>0</v>
      </c>
      <c r="M60" s="302">
        <f t="shared" si="1"/>
        <v>0</v>
      </c>
      <c r="N60" s="312">
        <f t="shared" si="2"/>
        <v>0</v>
      </c>
      <c r="O60" s="313">
        <f t="shared" si="3"/>
        <v>0</v>
      </c>
      <c r="P60" s="14"/>
      <c r="Q60" s="316" t="str">
        <f t="shared" si="4"/>
        <v/>
      </c>
      <c r="R60" s="14"/>
      <c r="S60" s="14"/>
      <c r="T60" s="14"/>
      <c r="U60" s="14"/>
      <c r="V60" s="14"/>
      <c r="W60" s="14"/>
    </row>
    <row r="61" spans="1:23">
      <c r="A61" s="14"/>
      <c r="B61" s="24">
        <f>IFERROR(T_BDD_Références[REFERENCE],"")</f>
        <v>0</v>
      </c>
      <c r="C61" s="24">
        <f>IFERROR(T_BDD_Références[DESIGNATION],"")</f>
        <v>0</v>
      </c>
      <c r="D6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1" s="25">
        <f>SUM(T_STOCKS[[#This Row],[HAY SINAII]:[VIDE3]])</f>
        <v>0</v>
      </c>
      <c r="J61" s="14"/>
      <c r="K61" s="14">
        <f>IF((T_STOCKS[[#This Row],[D HAMM]]&gt;=0)*(T_STOCKS[[#This Row],[D HAMM]]&lt;=1.5),ROW())</f>
        <v>61</v>
      </c>
      <c r="L61" s="297">
        <f t="shared" si="0"/>
        <v>0</v>
      </c>
      <c r="M61" s="298">
        <f t="shared" si="1"/>
        <v>0</v>
      </c>
      <c r="N61" s="310">
        <f t="shared" si="2"/>
        <v>0</v>
      </c>
      <c r="O61" s="311">
        <f t="shared" si="3"/>
        <v>0</v>
      </c>
      <c r="P61" s="14"/>
      <c r="Q61" s="317" t="str">
        <f t="shared" si="4"/>
        <v/>
      </c>
      <c r="R61" s="14"/>
      <c r="S61" s="14"/>
      <c r="T61" s="14"/>
      <c r="U61" s="14"/>
      <c r="V61" s="14"/>
      <c r="W61" s="14"/>
    </row>
    <row r="62" spans="1:23">
      <c r="A62" s="14"/>
      <c r="B62" s="24">
        <f>IFERROR(T_BDD_Références[REFERENCE],"")</f>
        <v>0</v>
      </c>
      <c r="C62" s="24">
        <f>IFERROR(T_BDD_Références[DESIGNATION],"")</f>
        <v>0</v>
      </c>
      <c r="D6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2" s="25">
        <f>SUM(T_STOCKS[[#This Row],[HAY SINAII]:[VIDE3]])</f>
        <v>0</v>
      </c>
      <c r="J62" s="14"/>
      <c r="K62" s="14">
        <f>IF((T_STOCKS[[#This Row],[D HAMM]]&gt;=0)*(T_STOCKS[[#This Row],[D HAMM]]&lt;=1.5),ROW())</f>
        <v>62</v>
      </c>
      <c r="L62" s="301">
        <f t="shared" si="0"/>
        <v>0</v>
      </c>
      <c r="M62" s="302">
        <f t="shared" si="1"/>
        <v>0</v>
      </c>
      <c r="N62" s="312">
        <f t="shared" si="2"/>
        <v>0</v>
      </c>
      <c r="O62" s="313">
        <f t="shared" si="3"/>
        <v>0</v>
      </c>
      <c r="P62" s="14"/>
      <c r="Q62" s="316" t="str">
        <f t="shared" si="4"/>
        <v/>
      </c>
      <c r="R62" s="14"/>
      <c r="S62" s="14"/>
      <c r="T62" s="14"/>
      <c r="U62" s="14"/>
      <c r="V62" s="14"/>
      <c r="W62" s="14"/>
    </row>
    <row r="63" spans="1:23">
      <c r="A63" s="14"/>
      <c r="B63" s="24">
        <f>IFERROR(T_BDD_Références[REFERENCE],"")</f>
        <v>0</v>
      </c>
      <c r="C63" s="24">
        <f>IFERROR(T_BDD_Références[DESIGNATION],"")</f>
        <v>0</v>
      </c>
      <c r="D6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3" s="25">
        <f>SUM(T_STOCKS[[#This Row],[HAY SINAII]:[VIDE3]])</f>
        <v>0</v>
      </c>
      <c r="J63" s="14"/>
      <c r="K63" s="14">
        <f>IF((T_STOCKS[[#This Row],[D HAMM]]&gt;=0)*(T_STOCKS[[#This Row],[D HAMM]]&lt;=1.5),ROW())</f>
        <v>63</v>
      </c>
      <c r="L63" s="297">
        <f t="shared" si="0"/>
        <v>0</v>
      </c>
      <c r="M63" s="298">
        <f t="shared" si="1"/>
        <v>0</v>
      </c>
      <c r="N63" s="310">
        <f t="shared" si="2"/>
        <v>0</v>
      </c>
      <c r="O63" s="311">
        <f t="shared" si="3"/>
        <v>0</v>
      </c>
      <c r="P63" s="14"/>
      <c r="Q63" s="317" t="str">
        <f t="shared" si="4"/>
        <v/>
      </c>
      <c r="R63" s="14"/>
      <c r="S63" s="14"/>
      <c r="T63" s="14"/>
      <c r="U63" s="14"/>
      <c r="V63" s="14"/>
      <c r="W63" s="14"/>
    </row>
    <row r="64" spans="1:23">
      <c r="A64" s="14"/>
      <c r="B64" s="24">
        <f>IFERROR(T_BDD_Références[REFERENCE],"")</f>
        <v>0</v>
      </c>
      <c r="C64" s="24">
        <f>IFERROR(T_BDD_Références[DESIGNATION],"")</f>
        <v>0</v>
      </c>
      <c r="D6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4" s="25">
        <f>SUM(T_STOCKS[[#This Row],[HAY SINAII]:[VIDE3]])</f>
        <v>0</v>
      </c>
      <c r="J64" s="14"/>
      <c r="K64" s="14">
        <f>IF((T_STOCKS[[#This Row],[D HAMM]]&gt;=0)*(T_STOCKS[[#This Row],[D HAMM]]&lt;=1.5),ROW())</f>
        <v>64</v>
      </c>
      <c r="L64" s="301">
        <f t="shared" si="0"/>
        <v>0</v>
      </c>
      <c r="M64" s="302">
        <f t="shared" si="1"/>
        <v>0</v>
      </c>
      <c r="N64" s="312">
        <f t="shared" si="2"/>
        <v>0</v>
      </c>
      <c r="O64" s="313">
        <f t="shared" si="3"/>
        <v>0</v>
      </c>
      <c r="P64" s="14"/>
      <c r="Q64" s="316" t="str">
        <f t="shared" si="4"/>
        <v/>
      </c>
      <c r="R64" s="14"/>
      <c r="S64" s="14"/>
      <c r="T64" s="14"/>
      <c r="U64" s="14"/>
      <c r="V64" s="14"/>
      <c r="W64" s="14"/>
    </row>
    <row r="65" spans="1:23">
      <c r="A65" s="14"/>
      <c r="B65" s="24">
        <f>IFERROR(T_BDD_Références[REFERENCE],"")</f>
        <v>0</v>
      </c>
      <c r="C65" s="24">
        <f>IFERROR(T_BDD_Références[DESIGNATION],"")</f>
        <v>0</v>
      </c>
      <c r="D6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5" s="25">
        <f>SUM(T_STOCKS[[#This Row],[HAY SINAII]:[VIDE3]])</f>
        <v>0</v>
      </c>
      <c r="J65" s="14"/>
      <c r="K65" s="14">
        <f>IF((T_STOCKS[[#This Row],[D HAMM]]&gt;=0)*(T_STOCKS[[#This Row],[D HAMM]]&lt;=1.5),ROW())</f>
        <v>65</v>
      </c>
      <c r="L65" s="297">
        <f t="shared" si="0"/>
        <v>0</v>
      </c>
      <c r="M65" s="298">
        <f t="shared" si="1"/>
        <v>0</v>
      </c>
      <c r="N65" s="310">
        <f t="shared" si="2"/>
        <v>0</v>
      </c>
      <c r="O65" s="311">
        <f t="shared" si="3"/>
        <v>0</v>
      </c>
      <c r="P65" s="14"/>
      <c r="Q65" s="317" t="str">
        <f t="shared" si="4"/>
        <v/>
      </c>
      <c r="R65" s="14"/>
      <c r="S65" s="14"/>
      <c r="T65" s="14"/>
      <c r="U65" s="14"/>
      <c r="V65" s="14"/>
      <c r="W65" s="14"/>
    </row>
    <row r="66" spans="1:23">
      <c r="A66" s="14"/>
      <c r="B66" s="24">
        <f>IFERROR(T_BDD_Références[REFERENCE],"")</f>
        <v>0</v>
      </c>
      <c r="C66" s="24">
        <f>IFERROR(T_BDD_Références[DESIGNATION],"")</f>
        <v>0</v>
      </c>
      <c r="D6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6" s="25">
        <f>SUM(T_STOCKS[[#This Row],[HAY SINAII]:[VIDE3]])</f>
        <v>0</v>
      </c>
      <c r="J66" s="14"/>
      <c r="K66" s="14">
        <f>IF((T_STOCKS[[#This Row],[D HAMM]]&gt;=0)*(T_STOCKS[[#This Row],[D HAMM]]&lt;=1.5),ROW())</f>
        <v>66</v>
      </c>
      <c r="L66" s="301">
        <f t="shared" si="0"/>
        <v>0</v>
      </c>
      <c r="M66" s="302">
        <f t="shared" si="1"/>
        <v>0</v>
      </c>
      <c r="N66" s="312">
        <f t="shared" si="2"/>
        <v>0</v>
      </c>
      <c r="O66" s="313">
        <f t="shared" si="3"/>
        <v>0</v>
      </c>
      <c r="P66" s="14"/>
      <c r="Q66" s="316" t="str">
        <f t="shared" si="4"/>
        <v/>
      </c>
      <c r="R66" s="14"/>
      <c r="S66" s="14"/>
      <c r="T66" s="14"/>
      <c r="U66" s="14"/>
      <c r="V66" s="14"/>
      <c r="W66" s="14"/>
    </row>
    <row r="67" spans="1:23">
      <c r="A67" s="14"/>
      <c r="B67" s="24">
        <f>IFERROR(T_BDD_Références[REFERENCE],"")</f>
        <v>0</v>
      </c>
      <c r="C67" s="24">
        <f>IFERROR(T_BDD_Références[DESIGNATION],"")</f>
        <v>0</v>
      </c>
      <c r="D6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7" s="25">
        <f>SUM(T_STOCKS[[#This Row],[HAY SINAII]:[VIDE3]])</f>
        <v>0</v>
      </c>
      <c r="J67" s="14"/>
      <c r="K67" s="14">
        <f>IF((T_STOCKS[[#This Row],[D HAMM]]&gt;=0)*(T_STOCKS[[#This Row],[D HAMM]]&lt;=1.5),ROW())</f>
        <v>67</v>
      </c>
      <c r="L67" s="297">
        <f t="shared" si="0"/>
        <v>0</v>
      </c>
      <c r="M67" s="298">
        <f t="shared" si="1"/>
        <v>0</v>
      </c>
      <c r="N67" s="310">
        <f t="shared" si="2"/>
        <v>0</v>
      </c>
      <c r="O67" s="311">
        <f t="shared" si="3"/>
        <v>0</v>
      </c>
      <c r="P67" s="14"/>
      <c r="Q67" s="317" t="str">
        <f t="shared" si="4"/>
        <v/>
      </c>
      <c r="R67" s="14"/>
      <c r="S67" s="14"/>
      <c r="T67" s="14"/>
      <c r="U67" s="14"/>
      <c r="V67" s="14"/>
      <c r="W67" s="14"/>
    </row>
    <row r="68" spans="1:23">
      <c r="A68" s="14"/>
      <c r="B68" s="24">
        <f>IFERROR(T_BDD_Références[REFERENCE],"")</f>
        <v>0</v>
      </c>
      <c r="C68" s="24">
        <f>IFERROR(T_BDD_Références[DESIGNATION],"")</f>
        <v>0</v>
      </c>
      <c r="D6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8" s="25">
        <f>SUM(T_STOCKS[[#This Row],[HAY SINAII]:[VIDE3]])</f>
        <v>0</v>
      </c>
      <c r="J68" s="14"/>
      <c r="K68" s="14">
        <f>IF((T_STOCKS[[#This Row],[D HAMM]]&gt;=0)*(T_STOCKS[[#This Row],[D HAMM]]&lt;=1.5),ROW())</f>
        <v>68</v>
      </c>
      <c r="L68" s="301">
        <f t="shared" ref="L68:L131" si="5">INDEX(B:B,SMALL($K:$K,ROW(A65)))</f>
        <v>0</v>
      </c>
      <c r="M68" s="302">
        <f t="shared" ref="M68:M131" si="6">INDEX(C:C,SMALL($K:$K,ROW(B65)))</f>
        <v>0</v>
      </c>
      <c r="N68" s="312">
        <f t="shared" ref="N68:N131" si="7">INDEX(D:D,SMALL($K:$K,ROW(C65)))</f>
        <v>0</v>
      </c>
      <c r="O68" s="313">
        <f t="shared" ref="O68:O131" si="8">INDEX(E:E,SMALL($K:$K,ROW(D65)))</f>
        <v>0</v>
      </c>
      <c r="P68" s="14"/>
      <c r="Q68" s="316" t="str">
        <f t="shared" si="4"/>
        <v/>
      </c>
      <c r="R68" s="14"/>
      <c r="S68" s="14"/>
      <c r="T68" s="14"/>
      <c r="U68" s="14"/>
      <c r="V68" s="14"/>
      <c r="W68" s="14"/>
    </row>
    <row r="69" spans="1:23">
      <c r="A69" s="14"/>
      <c r="B69" s="24">
        <f>IFERROR(T_BDD_Références[REFERENCE],"")</f>
        <v>0</v>
      </c>
      <c r="C69" s="24">
        <f>IFERROR(T_BDD_Références[DESIGNATION],"")</f>
        <v>0</v>
      </c>
      <c r="D6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6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6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6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69" s="25">
        <f>SUM(T_STOCKS[[#This Row],[HAY SINAII]:[VIDE3]])</f>
        <v>0</v>
      </c>
      <c r="J69" s="14"/>
      <c r="K69" s="14">
        <f>IF((T_STOCKS[[#This Row],[D HAMM]]&gt;=0)*(T_STOCKS[[#This Row],[D HAMM]]&lt;=1.5),ROW())</f>
        <v>69</v>
      </c>
      <c r="L69" s="297">
        <f t="shared" si="5"/>
        <v>0</v>
      </c>
      <c r="M69" s="298">
        <f t="shared" si="6"/>
        <v>0</v>
      </c>
      <c r="N69" s="310">
        <f t="shared" si="7"/>
        <v>0</v>
      </c>
      <c r="O69" s="311">
        <f t="shared" si="8"/>
        <v>0</v>
      </c>
      <c r="P69" s="14"/>
      <c r="Q69" s="317" t="str">
        <f t="shared" ref="Q69:Q132" si="9">IF(N69&gt;0,O69,"")</f>
        <v/>
      </c>
      <c r="R69" s="14"/>
      <c r="S69" s="14"/>
      <c r="T69" s="14"/>
      <c r="U69" s="14"/>
      <c r="V69" s="14"/>
      <c r="W69" s="14"/>
    </row>
    <row r="70" spans="1:23">
      <c r="A70" s="14"/>
      <c r="B70" s="24">
        <f>IFERROR(T_BDD_Références[REFERENCE],"")</f>
        <v>0</v>
      </c>
      <c r="C70" s="24">
        <f>IFERROR(T_BDD_Références[DESIGNATION],"")</f>
        <v>0</v>
      </c>
      <c r="D7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0" s="25">
        <f>SUM(T_STOCKS[[#This Row],[HAY SINAII]:[VIDE3]])</f>
        <v>0</v>
      </c>
      <c r="J70" s="14"/>
      <c r="K70" s="14">
        <f>IF((T_STOCKS[[#This Row],[D HAMM]]&gt;=0)*(T_STOCKS[[#This Row],[D HAMM]]&lt;=1.5),ROW())</f>
        <v>70</v>
      </c>
      <c r="L70" s="301">
        <f t="shared" si="5"/>
        <v>0</v>
      </c>
      <c r="M70" s="302">
        <f t="shared" si="6"/>
        <v>0</v>
      </c>
      <c r="N70" s="312">
        <f t="shared" si="7"/>
        <v>0</v>
      </c>
      <c r="O70" s="313">
        <f t="shared" si="8"/>
        <v>0</v>
      </c>
      <c r="P70" s="14"/>
      <c r="Q70" s="316" t="str">
        <f t="shared" si="9"/>
        <v/>
      </c>
      <c r="R70" s="14"/>
      <c r="S70" s="14"/>
      <c r="T70" s="14"/>
      <c r="U70" s="14"/>
      <c r="V70" s="14"/>
      <c r="W70" s="14"/>
    </row>
    <row r="71" spans="1:23">
      <c r="A71" s="14"/>
      <c r="B71" s="24">
        <f>IFERROR(T_BDD_Références[REFERENCE],"")</f>
        <v>0</v>
      </c>
      <c r="C71" s="24">
        <f>IFERROR(T_BDD_Références[DESIGNATION],"")</f>
        <v>0</v>
      </c>
      <c r="D7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1" s="25">
        <f>SUM(T_STOCKS[[#This Row],[HAY SINAII]:[VIDE3]])</f>
        <v>0</v>
      </c>
      <c r="J71" s="14"/>
      <c r="K71" s="14">
        <f>IF((T_STOCKS[[#This Row],[D HAMM]]&gt;=0)*(T_STOCKS[[#This Row],[D HAMM]]&lt;=1.5),ROW())</f>
        <v>71</v>
      </c>
      <c r="L71" s="297">
        <f t="shared" si="5"/>
        <v>0</v>
      </c>
      <c r="M71" s="298">
        <f t="shared" si="6"/>
        <v>0</v>
      </c>
      <c r="N71" s="310">
        <f t="shared" si="7"/>
        <v>0</v>
      </c>
      <c r="O71" s="311">
        <f t="shared" si="8"/>
        <v>0</v>
      </c>
      <c r="P71" s="14"/>
      <c r="Q71" s="317" t="str">
        <f t="shared" si="9"/>
        <v/>
      </c>
      <c r="R71" s="14"/>
      <c r="S71" s="14"/>
      <c r="T71" s="14"/>
      <c r="U71" s="14"/>
      <c r="V71" s="14"/>
      <c r="W71" s="14"/>
    </row>
    <row r="72" spans="1:23">
      <c r="A72" s="14"/>
      <c r="B72" s="24">
        <f>IFERROR(T_BDD_Références[REFERENCE],"")</f>
        <v>0</v>
      </c>
      <c r="C72" s="24">
        <f>IFERROR(T_BDD_Références[DESIGNATION],"")</f>
        <v>0</v>
      </c>
      <c r="D7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2" s="25">
        <f>SUM(T_STOCKS[[#This Row],[HAY SINAII]:[VIDE3]])</f>
        <v>0</v>
      </c>
      <c r="J72" s="14"/>
      <c r="K72" s="14">
        <f>IF((T_STOCKS[[#This Row],[D HAMM]]&gt;=0)*(T_STOCKS[[#This Row],[D HAMM]]&lt;=1.5),ROW())</f>
        <v>72</v>
      </c>
      <c r="L72" s="301">
        <f t="shared" si="5"/>
        <v>0</v>
      </c>
      <c r="M72" s="302">
        <f t="shared" si="6"/>
        <v>0</v>
      </c>
      <c r="N72" s="312">
        <f t="shared" si="7"/>
        <v>0</v>
      </c>
      <c r="O72" s="313">
        <f t="shared" si="8"/>
        <v>0</v>
      </c>
      <c r="P72" s="14"/>
      <c r="Q72" s="316" t="str">
        <f t="shared" si="9"/>
        <v/>
      </c>
      <c r="R72" s="14"/>
      <c r="S72" s="14"/>
      <c r="T72" s="14"/>
      <c r="U72" s="14"/>
      <c r="V72" s="14"/>
      <c r="W72" s="14"/>
    </row>
    <row r="73" spans="1:23">
      <c r="A73" s="14"/>
      <c r="B73" s="24">
        <f>IFERROR(T_BDD_Références[REFERENCE],"")</f>
        <v>0</v>
      </c>
      <c r="C73" s="24">
        <f>IFERROR(T_BDD_Références[DESIGNATION],"")</f>
        <v>0</v>
      </c>
      <c r="D7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3" s="25">
        <f>SUM(T_STOCKS[[#This Row],[HAY SINAII]:[VIDE3]])</f>
        <v>0</v>
      </c>
      <c r="J73" s="14"/>
      <c r="K73" s="14">
        <f>IF((T_STOCKS[[#This Row],[D HAMM]]&gt;=0)*(T_STOCKS[[#This Row],[D HAMM]]&lt;=1.5),ROW())</f>
        <v>73</v>
      </c>
      <c r="L73" s="297">
        <f t="shared" si="5"/>
        <v>0</v>
      </c>
      <c r="M73" s="298">
        <f t="shared" si="6"/>
        <v>0</v>
      </c>
      <c r="N73" s="310">
        <f t="shared" si="7"/>
        <v>0</v>
      </c>
      <c r="O73" s="311">
        <f t="shared" si="8"/>
        <v>0</v>
      </c>
      <c r="P73" s="14"/>
      <c r="Q73" s="317" t="str">
        <f t="shared" si="9"/>
        <v/>
      </c>
      <c r="R73" s="14"/>
      <c r="S73" s="14"/>
      <c r="T73" s="14"/>
      <c r="U73" s="14"/>
      <c r="V73" s="14"/>
      <c r="W73" s="14"/>
    </row>
    <row r="74" spans="1:23">
      <c r="A74" s="14"/>
      <c r="B74" s="24">
        <f>IFERROR(T_BDD_Références[REFERENCE],"")</f>
        <v>0</v>
      </c>
      <c r="C74" s="24">
        <f>IFERROR(T_BDD_Références[DESIGNATION],"")</f>
        <v>0</v>
      </c>
      <c r="D7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4" s="25">
        <f>SUM(T_STOCKS[[#This Row],[HAY SINAII]:[VIDE3]])</f>
        <v>0</v>
      </c>
      <c r="J74" s="14"/>
      <c r="K74" s="14">
        <f>IF((T_STOCKS[[#This Row],[D HAMM]]&gt;=0)*(T_STOCKS[[#This Row],[D HAMM]]&lt;=1.5),ROW())</f>
        <v>74</v>
      </c>
      <c r="L74" s="301">
        <f t="shared" si="5"/>
        <v>0</v>
      </c>
      <c r="M74" s="302">
        <f t="shared" si="6"/>
        <v>0</v>
      </c>
      <c r="N74" s="312">
        <f t="shared" si="7"/>
        <v>0</v>
      </c>
      <c r="O74" s="313">
        <f t="shared" si="8"/>
        <v>0</v>
      </c>
      <c r="P74" s="14"/>
      <c r="Q74" s="316" t="str">
        <f t="shared" si="9"/>
        <v/>
      </c>
      <c r="R74" s="14"/>
      <c r="S74" s="14"/>
      <c r="T74" s="14"/>
      <c r="U74" s="14"/>
      <c r="V74" s="14"/>
      <c r="W74" s="14"/>
    </row>
    <row r="75" spans="1:23">
      <c r="A75" s="14"/>
      <c r="B75" s="24">
        <f>IFERROR(T_BDD_Références[REFERENCE],"")</f>
        <v>0</v>
      </c>
      <c r="C75" s="24">
        <f>IFERROR(T_BDD_Références[DESIGNATION],"")</f>
        <v>0</v>
      </c>
      <c r="D7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5" s="25">
        <f>SUM(T_STOCKS[[#This Row],[HAY SINAII]:[VIDE3]])</f>
        <v>0</v>
      </c>
      <c r="J75" s="14"/>
      <c r="K75" s="14">
        <f>IF((T_STOCKS[[#This Row],[D HAMM]]&gt;=0)*(T_STOCKS[[#This Row],[D HAMM]]&lt;=1.5),ROW())</f>
        <v>75</v>
      </c>
      <c r="L75" s="297">
        <f t="shared" si="5"/>
        <v>0</v>
      </c>
      <c r="M75" s="298">
        <f t="shared" si="6"/>
        <v>0</v>
      </c>
      <c r="N75" s="310">
        <f t="shared" si="7"/>
        <v>0</v>
      </c>
      <c r="O75" s="311">
        <f t="shared" si="8"/>
        <v>0</v>
      </c>
      <c r="P75" s="14"/>
      <c r="Q75" s="317" t="str">
        <f t="shared" si="9"/>
        <v/>
      </c>
      <c r="R75" s="14"/>
      <c r="S75" s="14"/>
      <c r="T75" s="14"/>
      <c r="U75" s="14"/>
      <c r="V75" s="14"/>
      <c r="W75" s="14"/>
    </row>
    <row r="76" spans="1:23">
      <c r="A76" s="14"/>
      <c r="B76" s="24">
        <f>IFERROR(T_BDD_Références[REFERENCE],"")</f>
        <v>0</v>
      </c>
      <c r="C76" s="24">
        <f>IFERROR(T_BDD_Références[DESIGNATION],"")</f>
        <v>0</v>
      </c>
      <c r="D7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6" s="25">
        <f>SUM(T_STOCKS[[#This Row],[HAY SINAII]:[VIDE3]])</f>
        <v>0</v>
      </c>
      <c r="J76" s="14"/>
      <c r="K76" s="14">
        <f>IF((T_STOCKS[[#This Row],[D HAMM]]&gt;=0)*(T_STOCKS[[#This Row],[D HAMM]]&lt;=1.5),ROW())</f>
        <v>76</v>
      </c>
      <c r="L76" s="301">
        <f t="shared" si="5"/>
        <v>0</v>
      </c>
      <c r="M76" s="302">
        <f t="shared" si="6"/>
        <v>0</v>
      </c>
      <c r="N76" s="312">
        <f t="shared" si="7"/>
        <v>0</v>
      </c>
      <c r="O76" s="313">
        <f t="shared" si="8"/>
        <v>0</v>
      </c>
      <c r="P76" s="14"/>
      <c r="Q76" s="316" t="str">
        <f t="shared" si="9"/>
        <v/>
      </c>
      <c r="R76" s="14"/>
      <c r="S76" s="14"/>
      <c r="T76" s="14"/>
      <c r="U76" s="14"/>
      <c r="V76" s="14"/>
      <c r="W76" s="14"/>
    </row>
    <row r="77" spans="1:23">
      <c r="A77" s="14"/>
      <c r="B77" s="24">
        <f>IFERROR(T_BDD_Références[REFERENCE],"")</f>
        <v>0</v>
      </c>
      <c r="C77" s="24">
        <f>IFERROR(T_BDD_Références[DESIGNATION],"")</f>
        <v>0</v>
      </c>
      <c r="D7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7" s="25">
        <f>SUM(T_STOCKS[[#This Row],[HAY SINAII]:[VIDE3]])</f>
        <v>0</v>
      </c>
      <c r="J77" s="14"/>
      <c r="K77" s="14">
        <f>IF((T_STOCKS[[#This Row],[D HAMM]]&gt;=0)*(T_STOCKS[[#This Row],[D HAMM]]&lt;=1.5),ROW())</f>
        <v>77</v>
      </c>
      <c r="L77" s="297">
        <f t="shared" si="5"/>
        <v>0</v>
      </c>
      <c r="M77" s="298">
        <f t="shared" si="6"/>
        <v>0</v>
      </c>
      <c r="N77" s="310">
        <f t="shared" si="7"/>
        <v>0</v>
      </c>
      <c r="O77" s="311">
        <f t="shared" si="8"/>
        <v>0</v>
      </c>
      <c r="P77" s="14"/>
      <c r="Q77" s="317" t="str">
        <f t="shared" si="9"/>
        <v/>
      </c>
      <c r="R77" s="14"/>
      <c r="S77" s="14"/>
      <c r="T77" s="14"/>
      <c r="U77" s="14"/>
      <c r="V77" s="14"/>
      <c r="W77" s="14"/>
    </row>
    <row r="78" spans="1:23">
      <c r="A78" s="14"/>
      <c r="B78" s="24">
        <f>IFERROR(T_BDD_Références[REFERENCE],"")</f>
        <v>0</v>
      </c>
      <c r="C78" s="24">
        <f>IFERROR(T_BDD_Références[DESIGNATION],"")</f>
        <v>0</v>
      </c>
      <c r="D7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8" s="25">
        <f>SUM(T_STOCKS[[#This Row],[HAY SINAII]:[VIDE3]])</f>
        <v>0</v>
      </c>
      <c r="J78" s="14"/>
      <c r="K78" s="14">
        <f>IF((T_STOCKS[[#This Row],[D HAMM]]&gt;=0)*(T_STOCKS[[#This Row],[D HAMM]]&lt;=1.5),ROW())</f>
        <v>78</v>
      </c>
      <c r="L78" s="301">
        <f t="shared" si="5"/>
        <v>0</v>
      </c>
      <c r="M78" s="302">
        <f t="shared" si="6"/>
        <v>0</v>
      </c>
      <c r="N78" s="312">
        <f t="shared" si="7"/>
        <v>0</v>
      </c>
      <c r="O78" s="313">
        <f t="shared" si="8"/>
        <v>0</v>
      </c>
      <c r="P78" s="14"/>
      <c r="Q78" s="316" t="str">
        <f t="shared" si="9"/>
        <v/>
      </c>
      <c r="R78" s="14"/>
      <c r="S78" s="14"/>
      <c r="T78" s="14"/>
      <c r="U78" s="14"/>
      <c r="V78" s="14"/>
      <c r="W78" s="14"/>
    </row>
    <row r="79" spans="1:23">
      <c r="A79" s="14"/>
      <c r="B79" s="24">
        <f>IFERROR(T_BDD_Références[REFERENCE],"")</f>
        <v>0</v>
      </c>
      <c r="C79" s="24">
        <f>IFERROR(T_BDD_Références[DESIGNATION],"")</f>
        <v>0</v>
      </c>
      <c r="D7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7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7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7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79" s="25">
        <f>SUM(T_STOCKS[[#This Row],[HAY SINAII]:[VIDE3]])</f>
        <v>0</v>
      </c>
      <c r="J79" s="14"/>
      <c r="K79" s="14">
        <f>IF((T_STOCKS[[#This Row],[D HAMM]]&gt;=0)*(T_STOCKS[[#This Row],[D HAMM]]&lt;=1.5),ROW())</f>
        <v>79</v>
      </c>
      <c r="L79" s="297">
        <f t="shared" si="5"/>
        <v>0</v>
      </c>
      <c r="M79" s="298">
        <f t="shared" si="6"/>
        <v>0</v>
      </c>
      <c r="N79" s="310">
        <f t="shared" si="7"/>
        <v>0</v>
      </c>
      <c r="O79" s="311">
        <f t="shared" si="8"/>
        <v>0</v>
      </c>
      <c r="P79" s="14"/>
      <c r="Q79" s="317" t="str">
        <f t="shared" si="9"/>
        <v/>
      </c>
      <c r="R79" s="14"/>
      <c r="S79" s="14"/>
      <c r="T79" s="14"/>
      <c r="U79" s="14"/>
      <c r="V79" s="14"/>
      <c r="W79" s="14"/>
    </row>
    <row r="80" spans="1:23">
      <c r="A80" s="14"/>
      <c r="B80" s="24">
        <f>IFERROR(T_BDD_Références[REFERENCE],"")</f>
        <v>0</v>
      </c>
      <c r="C80" s="24">
        <f>IFERROR(T_BDD_Références[DESIGNATION],"")</f>
        <v>0</v>
      </c>
      <c r="D8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0" s="25">
        <f>SUM(T_STOCKS[[#This Row],[HAY SINAII]:[VIDE3]])</f>
        <v>0</v>
      </c>
      <c r="J80" s="14"/>
      <c r="K80" s="14">
        <f>IF((T_STOCKS[[#This Row],[D HAMM]]&gt;=0)*(T_STOCKS[[#This Row],[D HAMM]]&lt;=1.5),ROW())</f>
        <v>80</v>
      </c>
      <c r="L80" s="301">
        <f t="shared" si="5"/>
        <v>0</v>
      </c>
      <c r="M80" s="302">
        <f t="shared" si="6"/>
        <v>0</v>
      </c>
      <c r="N80" s="312">
        <f t="shared" si="7"/>
        <v>0</v>
      </c>
      <c r="O80" s="313">
        <f t="shared" si="8"/>
        <v>0</v>
      </c>
      <c r="P80" s="14"/>
      <c r="Q80" s="316" t="str">
        <f t="shared" si="9"/>
        <v/>
      </c>
      <c r="R80" s="14"/>
      <c r="S80" s="14"/>
      <c r="T80" s="14"/>
      <c r="U80" s="14"/>
      <c r="V80" s="14"/>
      <c r="W80" s="14"/>
    </row>
    <row r="81" spans="1:23">
      <c r="A81" s="14"/>
      <c r="B81" s="24">
        <f>IFERROR(T_BDD_Références[REFERENCE],"")</f>
        <v>0</v>
      </c>
      <c r="C81" s="24">
        <f>IFERROR(T_BDD_Références[DESIGNATION],"")</f>
        <v>0</v>
      </c>
      <c r="D8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1" s="25">
        <f>SUM(T_STOCKS[[#This Row],[HAY SINAII]:[VIDE3]])</f>
        <v>0</v>
      </c>
      <c r="J81" s="14"/>
      <c r="K81" s="14">
        <f>IF((T_STOCKS[[#This Row],[D HAMM]]&gt;=0)*(T_STOCKS[[#This Row],[D HAMM]]&lt;=1.5),ROW())</f>
        <v>81</v>
      </c>
      <c r="L81" s="297">
        <f t="shared" si="5"/>
        <v>0</v>
      </c>
      <c r="M81" s="298">
        <f t="shared" si="6"/>
        <v>0</v>
      </c>
      <c r="N81" s="310">
        <f t="shared" si="7"/>
        <v>0</v>
      </c>
      <c r="O81" s="311">
        <f t="shared" si="8"/>
        <v>0</v>
      </c>
      <c r="P81" s="14"/>
      <c r="Q81" s="317" t="str">
        <f t="shared" si="9"/>
        <v/>
      </c>
      <c r="R81" s="14"/>
      <c r="S81" s="14"/>
      <c r="T81" s="14"/>
      <c r="U81" s="14"/>
      <c r="V81" s="14"/>
      <c r="W81" s="14"/>
    </row>
    <row r="82" spans="1:23">
      <c r="A82" s="14"/>
      <c r="B82" s="24">
        <f>IFERROR(T_BDD_Références[REFERENCE],"")</f>
        <v>0</v>
      </c>
      <c r="C82" s="24">
        <f>IFERROR(T_BDD_Références[DESIGNATION],"")</f>
        <v>0</v>
      </c>
      <c r="D8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2" s="25">
        <f>SUM(T_STOCKS[[#This Row],[HAY SINAII]:[VIDE3]])</f>
        <v>0</v>
      </c>
      <c r="J82" s="14"/>
      <c r="K82" s="14">
        <f>IF((T_STOCKS[[#This Row],[D HAMM]]&gt;=0)*(T_STOCKS[[#This Row],[D HAMM]]&lt;=1.5),ROW())</f>
        <v>82</v>
      </c>
      <c r="L82" s="301">
        <f t="shared" si="5"/>
        <v>0</v>
      </c>
      <c r="M82" s="302">
        <f t="shared" si="6"/>
        <v>0</v>
      </c>
      <c r="N82" s="312">
        <f t="shared" si="7"/>
        <v>0</v>
      </c>
      <c r="O82" s="313">
        <f t="shared" si="8"/>
        <v>0</v>
      </c>
      <c r="P82" s="14"/>
      <c r="Q82" s="316" t="str">
        <f t="shared" si="9"/>
        <v/>
      </c>
      <c r="R82" s="14"/>
      <c r="S82" s="14"/>
      <c r="T82" s="14"/>
      <c r="U82" s="14"/>
      <c r="V82" s="14"/>
      <c r="W82" s="14"/>
    </row>
    <row r="83" spans="1:23">
      <c r="A83" s="14"/>
      <c r="B83" s="24">
        <f>IFERROR(T_BDD_Références[REFERENCE],"")</f>
        <v>0</v>
      </c>
      <c r="C83" s="24">
        <f>IFERROR(T_BDD_Références[DESIGNATION],"")</f>
        <v>0</v>
      </c>
      <c r="D8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3" s="25">
        <f>SUM(T_STOCKS[[#This Row],[HAY SINAII]:[VIDE3]])</f>
        <v>0</v>
      </c>
      <c r="J83" s="14"/>
      <c r="K83" s="14">
        <f>IF((T_STOCKS[[#This Row],[D HAMM]]&gt;=0)*(T_STOCKS[[#This Row],[D HAMM]]&lt;=1.5),ROW())</f>
        <v>83</v>
      </c>
      <c r="L83" s="297">
        <f t="shared" si="5"/>
        <v>0</v>
      </c>
      <c r="M83" s="298">
        <f t="shared" si="6"/>
        <v>0</v>
      </c>
      <c r="N83" s="310">
        <f t="shared" si="7"/>
        <v>0</v>
      </c>
      <c r="O83" s="311">
        <f t="shared" si="8"/>
        <v>0</v>
      </c>
      <c r="P83" s="14"/>
      <c r="Q83" s="317" t="str">
        <f t="shared" si="9"/>
        <v/>
      </c>
      <c r="R83" s="14"/>
      <c r="S83" s="14"/>
      <c r="T83" s="14"/>
      <c r="U83" s="14"/>
      <c r="V83" s="14"/>
      <c r="W83" s="14"/>
    </row>
    <row r="84" spans="1:23">
      <c r="A84" s="14"/>
      <c r="B84" s="24">
        <f>IFERROR(T_BDD_Références[REFERENCE],"")</f>
        <v>0</v>
      </c>
      <c r="C84" s="24">
        <f>IFERROR(T_BDD_Références[DESIGNATION],"")</f>
        <v>0</v>
      </c>
      <c r="D8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4" s="25">
        <f>SUM(T_STOCKS[[#This Row],[HAY SINAII]:[VIDE3]])</f>
        <v>0</v>
      </c>
      <c r="J84" s="14"/>
      <c r="K84" s="14">
        <f>IF((T_STOCKS[[#This Row],[D HAMM]]&gt;=0)*(T_STOCKS[[#This Row],[D HAMM]]&lt;=1.5),ROW())</f>
        <v>84</v>
      </c>
      <c r="L84" s="301">
        <f t="shared" si="5"/>
        <v>0</v>
      </c>
      <c r="M84" s="302">
        <f t="shared" si="6"/>
        <v>0</v>
      </c>
      <c r="N84" s="312">
        <f t="shared" si="7"/>
        <v>0</v>
      </c>
      <c r="O84" s="313">
        <f t="shared" si="8"/>
        <v>0</v>
      </c>
      <c r="P84" s="14"/>
      <c r="Q84" s="316" t="str">
        <f t="shared" si="9"/>
        <v/>
      </c>
      <c r="R84" s="14"/>
      <c r="S84" s="14"/>
      <c r="T84" s="14"/>
      <c r="U84" s="14"/>
      <c r="V84" s="14"/>
      <c r="W84" s="14"/>
    </row>
    <row r="85" spans="1:23">
      <c r="A85" s="14"/>
      <c r="B85" s="24">
        <f>IFERROR(T_BDD_Références[REFERENCE],"")</f>
        <v>0</v>
      </c>
      <c r="C85" s="24">
        <f>IFERROR(T_BDD_Références[DESIGNATION],"")</f>
        <v>0</v>
      </c>
      <c r="D8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5" s="25">
        <f>SUM(T_STOCKS[[#This Row],[HAY SINAII]:[VIDE3]])</f>
        <v>0</v>
      </c>
      <c r="J85" s="14"/>
      <c r="K85" s="14">
        <f>IF((T_STOCKS[[#This Row],[D HAMM]]&gt;=0)*(T_STOCKS[[#This Row],[D HAMM]]&lt;=1.5),ROW())</f>
        <v>85</v>
      </c>
      <c r="L85" s="297">
        <f t="shared" si="5"/>
        <v>0</v>
      </c>
      <c r="M85" s="298">
        <f t="shared" si="6"/>
        <v>0</v>
      </c>
      <c r="N85" s="310">
        <f t="shared" si="7"/>
        <v>0</v>
      </c>
      <c r="O85" s="311">
        <f t="shared" si="8"/>
        <v>0</v>
      </c>
      <c r="P85" s="14"/>
      <c r="Q85" s="317" t="str">
        <f t="shared" si="9"/>
        <v/>
      </c>
      <c r="R85" s="14"/>
      <c r="S85" s="14"/>
      <c r="T85" s="14"/>
      <c r="U85" s="14"/>
      <c r="V85" s="14"/>
      <c r="W85" s="14"/>
    </row>
    <row r="86" spans="1:23">
      <c r="A86" s="14"/>
      <c r="B86" s="24">
        <f>IFERROR(T_BDD_Références[REFERENCE],"")</f>
        <v>0</v>
      </c>
      <c r="C86" s="24">
        <f>IFERROR(T_BDD_Références[DESIGNATION],"")</f>
        <v>0</v>
      </c>
      <c r="D8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6" s="25">
        <f>SUM(T_STOCKS[[#This Row],[HAY SINAII]:[VIDE3]])</f>
        <v>0</v>
      </c>
      <c r="J86" s="14"/>
      <c r="K86" s="14">
        <f>IF((T_STOCKS[[#This Row],[D HAMM]]&gt;=0)*(T_STOCKS[[#This Row],[D HAMM]]&lt;=1.5),ROW())</f>
        <v>86</v>
      </c>
      <c r="L86" s="301">
        <f t="shared" si="5"/>
        <v>0</v>
      </c>
      <c r="M86" s="302">
        <f t="shared" si="6"/>
        <v>0</v>
      </c>
      <c r="N86" s="312">
        <f t="shared" si="7"/>
        <v>0</v>
      </c>
      <c r="O86" s="313">
        <f t="shared" si="8"/>
        <v>0</v>
      </c>
      <c r="P86" s="14"/>
      <c r="Q86" s="316" t="str">
        <f t="shared" si="9"/>
        <v/>
      </c>
      <c r="R86" s="14"/>
      <c r="S86" s="14"/>
      <c r="T86" s="14"/>
      <c r="U86" s="14"/>
      <c r="V86" s="14"/>
      <c r="W86" s="14"/>
    </row>
    <row r="87" spans="1:23">
      <c r="A87" s="14"/>
      <c r="B87" s="24">
        <f>IFERROR(T_BDD_Références[REFERENCE],"")</f>
        <v>0</v>
      </c>
      <c r="C87" s="24">
        <f>IFERROR(T_BDD_Références[DESIGNATION],"")</f>
        <v>0</v>
      </c>
      <c r="D8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7" s="25">
        <f>SUM(T_STOCKS[[#This Row],[HAY SINAII]:[VIDE3]])</f>
        <v>0</v>
      </c>
      <c r="J87" s="14"/>
      <c r="K87" s="14">
        <f>IF((T_STOCKS[[#This Row],[D HAMM]]&gt;=0)*(T_STOCKS[[#This Row],[D HAMM]]&lt;=1.5),ROW())</f>
        <v>87</v>
      </c>
      <c r="L87" s="297">
        <f t="shared" si="5"/>
        <v>0</v>
      </c>
      <c r="M87" s="298">
        <f t="shared" si="6"/>
        <v>0</v>
      </c>
      <c r="N87" s="310">
        <f t="shared" si="7"/>
        <v>0</v>
      </c>
      <c r="O87" s="311">
        <f t="shared" si="8"/>
        <v>0</v>
      </c>
      <c r="P87" s="14"/>
      <c r="Q87" s="317" t="str">
        <f t="shared" si="9"/>
        <v/>
      </c>
      <c r="R87" s="14"/>
      <c r="S87" s="14"/>
      <c r="T87" s="14"/>
      <c r="U87" s="14"/>
      <c r="V87" s="14"/>
      <c r="W87" s="14"/>
    </row>
    <row r="88" spans="1:23">
      <c r="A88" s="14"/>
      <c r="B88" s="24">
        <f>IFERROR(T_BDD_Références[REFERENCE],"")</f>
        <v>0</v>
      </c>
      <c r="C88" s="24">
        <f>IFERROR(T_BDD_Références[DESIGNATION],"")</f>
        <v>0</v>
      </c>
      <c r="D8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8" s="25">
        <f>SUM(T_STOCKS[[#This Row],[HAY SINAII]:[VIDE3]])</f>
        <v>0</v>
      </c>
      <c r="J88" s="14"/>
      <c r="K88" s="14">
        <f>IF((T_STOCKS[[#This Row],[D HAMM]]&gt;=0)*(T_STOCKS[[#This Row],[D HAMM]]&lt;=1.5),ROW())</f>
        <v>88</v>
      </c>
      <c r="L88" s="301">
        <f t="shared" si="5"/>
        <v>0</v>
      </c>
      <c r="M88" s="302">
        <f t="shared" si="6"/>
        <v>0</v>
      </c>
      <c r="N88" s="312">
        <f t="shared" si="7"/>
        <v>0</v>
      </c>
      <c r="O88" s="313">
        <f t="shared" si="8"/>
        <v>0</v>
      </c>
      <c r="P88" s="14"/>
      <c r="Q88" s="316" t="str">
        <f t="shared" si="9"/>
        <v/>
      </c>
      <c r="R88" s="14"/>
      <c r="S88" s="14"/>
      <c r="T88" s="14"/>
      <c r="U88" s="14"/>
      <c r="V88" s="14"/>
      <c r="W88" s="14"/>
    </row>
    <row r="89" spans="1:23">
      <c r="A89" s="14"/>
      <c r="B89" s="24">
        <f>IFERROR(T_BDD_Références[REFERENCE],"")</f>
        <v>0</v>
      </c>
      <c r="C89" s="24">
        <f>IFERROR(T_BDD_Références[DESIGNATION],"")</f>
        <v>0</v>
      </c>
      <c r="D8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8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8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8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89" s="25">
        <f>SUM(T_STOCKS[[#This Row],[HAY SINAII]:[VIDE3]])</f>
        <v>0</v>
      </c>
      <c r="J89" s="14"/>
      <c r="K89" s="14">
        <f>IF((T_STOCKS[[#This Row],[D HAMM]]&gt;=0)*(T_STOCKS[[#This Row],[D HAMM]]&lt;=1.5),ROW())</f>
        <v>89</v>
      </c>
      <c r="L89" s="297">
        <f t="shared" si="5"/>
        <v>0</v>
      </c>
      <c r="M89" s="298">
        <f t="shared" si="6"/>
        <v>0</v>
      </c>
      <c r="N89" s="310">
        <f t="shared" si="7"/>
        <v>0</v>
      </c>
      <c r="O89" s="311">
        <f t="shared" si="8"/>
        <v>0</v>
      </c>
      <c r="P89" s="14"/>
      <c r="Q89" s="317" t="str">
        <f t="shared" si="9"/>
        <v/>
      </c>
      <c r="R89" s="14"/>
      <c r="S89" s="14"/>
      <c r="T89" s="14"/>
      <c r="U89" s="14"/>
      <c r="V89" s="14"/>
      <c r="W89" s="14"/>
    </row>
    <row r="90" spans="1:23">
      <c r="A90" s="14"/>
      <c r="B90" s="24">
        <f>IFERROR(T_BDD_Références[REFERENCE],"")</f>
        <v>0</v>
      </c>
      <c r="C90" s="24">
        <f>IFERROR(T_BDD_Références[DESIGNATION],"")</f>
        <v>0</v>
      </c>
      <c r="D9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0" s="25">
        <f>SUM(T_STOCKS[[#This Row],[HAY SINAII]:[VIDE3]])</f>
        <v>0</v>
      </c>
      <c r="J90" s="14"/>
      <c r="K90" s="14">
        <f>IF((T_STOCKS[[#This Row],[D HAMM]]&gt;=0)*(T_STOCKS[[#This Row],[D HAMM]]&lt;=1.5),ROW())</f>
        <v>90</v>
      </c>
      <c r="L90" s="301">
        <f t="shared" si="5"/>
        <v>0</v>
      </c>
      <c r="M90" s="302">
        <f t="shared" si="6"/>
        <v>0</v>
      </c>
      <c r="N90" s="312">
        <f t="shared" si="7"/>
        <v>0</v>
      </c>
      <c r="O90" s="313">
        <f t="shared" si="8"/>
        <v>0</v>
      </c>
      <c r="P90" s="14"/>
      <c r="Q90" s="316" t="str">
        <f t="shared" si="9"/>
        <v/>
      </c>
      <c r="R90" s="14"/>
      <c r="S90" s="14"/>
      <c r="T90" s="14"/>
      <c r="U90" s="14"/>
      <c r="V90" s="14"/>
      <c r="W90" s="14"/>
    </row>
    <row r="91" spans="1:23">
      <c r="A91" s="14"/>
      <c r="B91" s="24">
        <f>IFERROR(T_BDD_Références[REFERENCE],"")</f>
        <v>0</v>
      </c>
      <c r="C91" s="24">
        <f>IFERROR(T_BDD_Références[DESIGNATION],"")</f>
        <v>0</v>
      </c>
      <c r="D9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1" s="25">
        <f>SUM(T_STOCKS[[#This Row],[HAY SINAII]:[VIDE3]])</f>
        <v>0</v>
      </c>
      <c r="J91" s="14"/>
      <c r="K91" s="14">
        <f>IF((T_STOCKS[[#This Row],[D HAMM]]&gt;=0)*(T_STOCKS[[#This Row],[D HAMM]]&lt;=1.5),ROW())</f>
        <v>91</v>
      </c>
      <c r="L91" s="297">
        <f t="shared" si="5"/>
        <v>0</v>
      </c>
      <c r="M91" s="298">
        <f t="shared" si="6"/>
        <v>0</v>
      </c>
      <c r="N91" s="310">
        <f t="shared" si="7"/>
        <v>0</v>
      </c>
      <c r="O91" s="311">
        <f t="shared" si="8"/>
        <v>0</v>
      </c>
      <c r="P91" s="14"/>
      <c r="Q91" s="317" t="str">
        <f t="shared" si="9"/>
        <v/>
      </c>
      <c r="R91" s="14"/>
      <c r="S91" s="14"/>
      <c r="T91" s="14"/>
      <c r="U91" s="14"/>
      <c r="V91" s="14"/>
      <c r="W91" s="14"/>
    </row>
    <row r="92" spans="1:23">
      <c r="A92" s="14"/>
      <c r="B92" s="24">
        <f>IFERROR(T_BDD_Références[REFERENCE],"")</f>
        <v>0</v>
      </c>
      <c r="C92" s="24">
        <f>IFERROR(T_BDD_Références[DESIGNATION],"")</f>
        <v>0</v>
      </c>
      <c r="D9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2" s="25">
        <f>SUM(T_STOCKS[[#This Row],[HAY SINAII]:[VIDE3]])</f>
        <v>0</v>
      </c>
      <c r="J92" s="14"/>
      <c r="K92" s="14">
        <f>IF((T_STOCKS[[#This Row],[D HAMM]]&gt;=0)*(T_STOCKS[[#This Row],[D HAMM]]&lt;=1.5),ROW())</f>
        <v>92</v>
      </c>
      <c r="L92" s="301">
        <f t="shared" si="5"/>
        <v>0</v>
      </c>
      <c r="M92" s="302">
        <f t="shared" si="6"/>
        <v>0</v>
      </c>
      <c r="N92" s="312">
        <f t="shared" si="7"/>
        <v>0</v>
      </c>
      <c r="O92" s="313">
        <f t="shared" si="8"/>
        <v>0</v>
      </c>
      <c r="P92" s="14"/>
      <c r="Q92" s="316" t="str">
        <f t="shared" si="9"/>
        <v/>
      </c>
      <c r="R92" s="14"/>
      <c r="S92" s="14"/>
      <c r="T92" s="14"/>
      <c r="U92" s="14"/>
      <c r="V92" s="14"/>
      <c r="W92" s="14"/>
    </row>
    <row r="93" spans="1:23">
      <c r="A93" s="14"/>
      <c r="B93" s="24">
        <f>IFERROR(T_BDD_Références[REFERENCE],"")</f>
        <v>0</v>
      </c>
      <c r="C93" s="24">
        <f>IFERROR(T_BDD_Références[DESIGNATION],"")</f>
        <v>0</v>
      </c>
      <c r="D9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3" s="25">
        <f>SUM(T_STOCKS[[#This Row],[HAY SINAII]:[VIDE3]])</f>
        <v>0</v>
      </c>
      <c r="J93" s="14"/>
      <c r="K93" s="14">
        <f>IF((T_STOCKS[[#This Row],[D HAMM]]&gt;=0)*(T_STOCKS[[#This Row],[D HAMM]]&lt;=1.5),ROW())</f>
        <v>93</v>
      </c>
      <c r="L93" s="297">
        <f t="shared" si="5"/>
        <v>0</v>
      </c>
      <c r="M93" s="298">
        <f t="shared" si="6"/>
        <v>0</v>
      </c>
      <c r="N93" s="310">
        <f t="shared" si="7"/>
        <v>0</v>
      </c>
      <c r="O93" s="311">
        <f t="shared" si="8"/>
        <v>0</v>
      </c>
      <c r="P93" s="14"/>
      <c r="Q93" s="317" t="str">
        <f t="shared" si="9"/>
        <v/>
      </c>
      <c r="R93" s="14"/>
      <c r="S93" s="14"/>
      <c r="T93" s="14"/>
      <c r="U93" s="14"/>
      <c r="V93" s="14"/>
      <c r="W93" s="14"/>
    </row>
    <row r="94" spans="1:23">
      <c r="A94" s="14"/>
      <c r="B94" s="24">
        <f>IFERROR(T_BDD_Références[REFERENCE],"")</f>
        <v>0</v>
      </c>
      <c r="C94" s="24">
        <f>IFERROR(T_BDD_Références[DESIGNATION],"")</f>
        <v>0</v>
      </c>
      <c r="D9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4" s="25">
        <f>SUM(T_STOCKS[[#This Row],[HAY SINAII]:[VIDE3]])</f>
        <v>0</v>
      </c>
      <c r="J94" s="14"/>
      <c r="K94" s="14">
        <f>IF((T_STOCKS[[#This Row],[D HAMM]]&gt;=0)*(T_STOCKS[[#This Row],[D HAMM]]&lt;=1.5),ROW())</f>
        <v>94</v>
      </c>
      <c r="L94" s="301">
        <f t="shared" si="5"/>
        <v>0</v>
      </c>
      <c r="M94" s="302">
        <f t="shared" si="6"/>
        <v>0</v>
      </c>
      <c r="N94" s="312">
        <f t="shared" si="7"/>
        <v>0</v>
      </c>
      <c r="O94" s="313">
        <f t="shared" si="8"/>
        <v>0</v>
      </c>
      <c r="P94" s="14"/>
      <c r="Q94" s="316" t="str">
        <f t="shared" si="9"/>
        <v/>
      </c>
      <c r="R94" s="14"/>
      <c r="S94" s="14"/>
      <c r="T94" s="14"/>
      <c r="U94" s="14"/>
      <c r="V94" s="14"/>
      <c r="W94" s="14"/>
    </row>
    <row r="95" spans="1:23">
      <c r="A95" s="14"/>
      <c r="B95" s="24">
        <f>IFERROR(T_BDD_Références[REFERENCE],"")</f>
        <v>0</v>
      </c>
      <c r="C95" s="24">
        <f>IFERROR(T_BDD_Références[DESIGNATION],"")</f>
        <v>0</v>
      </c>
      <c r="D9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5" s="25">
        <f>SUM(T_STOCKS[[#This Row],[HAY SINAII]:[VIDE3]])</f>
        <v>0</v>
      </c>
      <c r="J95" s="14"/>
      <c r="K95" s="14">
        <f>IF((T_STOCKS[[#This Row],[D HAMM]]&gt;=0)*(T_STOCKS[[#This Row],[D HAMM]]&lt;=1.5),ROW())</f>
        <v>95</v>
      </c>
      <c r="L95" s="297">
        <f t="shared" si="5"/>
        <v>0</v>
      </c>
      <c r="M95" s="298">
        <f t="shared" si="6"/>
        <v>0</v>
      </c>
      <c r="N95" s="310">
        <f t="shared" si="7"/>
        <v>0</v>
      </c>
      <c r="O95" s="311">
        <f t="shared" si="8"/>
        <v>0</v>
      </c>
      <c r="P95" s="14"/>
      <c r="Q95" s="317" t="str">
        <f t="shared" si="9"/>
        <v/>
      </c>
      <c r="R95" s="14"/>
      <c r="S95" s="14"/>
      <c r="T95" s="14"/>
      <c r="U95" s="14"/>
      <c r="V95" s="14"/>
      <c r="W95" s="14"/>
    </row>
    <row r="96" spans="1:23">
      <c r="A96" s="14"/>
      <c r="B96" s="24">
        <f>IFERROR(T_BDD_Références[REFERENCE],"")</f>
        <v>0</v>
      </c>
      <c r="C96" s="24">
        <f>IFERROR(T_BDD_Références[DESIGNATION],"")</f>
        <v>0</v>
      </c>
      <c r="D9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6" s="25">
        <f>SUM(T_STOCKS[[#This Row],[HAY SINAII]:[VIDE3]])</f>
        <v>0</v>
      </c>
      <c r="J96" s="14"/>
      <c r="K96" s="14">
        <f>IF((T_STOCKS[[#This Row],[D HAMM]]&gt;=0)*(T_STOCKS[[#This Row],[D HAMM]]&lt;=1.5),ROW())</f>
        <v>96</v>
      </c>
      <c r="L96" s="301">
        <f t="shared" si="5"/>
        <v>0</v>
      </c>
      <c r="M96" s="302">
        <f t="shared" si="6"/>
        <v>0</v>
      </c>
      <c r="N96" s="312">
        <f t="shared" si="7"/>
        <v>0</v>
      </c>
      <c r="O96" s="313">
        <f t="shared" si="8"/>
        <v>0</v>
      </c>
      <c r="P96" s="14"/>
      <c r="Q96" s="316" t="str">
        <f t="shared" si="9"/>
        <v/>
      </c>
      <c r="R96" s="14"/>
      <c r="S96" s="14"/>
      <c r="T96" s="14"/>
      <c r="U96" s="14"/>
      <c r="V96" s="14"/>
      <c r="W96" s="14"/>
    </row>
    <row r="97" spans="1:23">
      <c r="A97" s="14"/>
      <c r="B97" s="24">
        <f>IFERROR(T_BDD_Références[REFERENCE],"")</f>
        <v>0</v>
      </c>
      <c r="C97" s="24">
        <f>IFERROR(T_BDD_Références[DESIGNATION],"")</f>
        <v>0</v>
      </c>
      <c r="D9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7" s="25">
        <f>SUM(T_STOCKS[[#This Row],[HAY SINAII]:[VIDE3]])</f>
        <v>0</v>
      </c>
      <c r="J97" s="14"/>
      <c r="K97" s="14">
        <f>IF((T_STOCKS[[#This Row],[D HAMM]]&gt;=0)*(T_STOCKS[[#This Row],[D HAMM]]&lt;=1.5),ROW())</f>
        <v>97</v>
      </c>
      <c r="L97" s="297">
        <f t="shared" si="5"/>
        <v>0</v>
      </c>
      <c r="M97" s="298">
        <f t="shared" si="6"/>
        <v>0</v>
      </c>
      <c r="N97" s="310">
        <f t="shared" si="7"/>
        <v>0</v>
      </c>
      <c r="O97" s="311">
        <f t="shared" si="8"/>
        <v>0</v>
      </c>
      <c r="P97" s="14"/>
      <c r="Q97" s="317" t="str">
        <f t="shared" si="9"/>
        <v/>
      </c>
      <c r="R97" s="14"/>
      <c r="S97" s="14"/>
      <c r="T97" s="14"/>
      <c r="U97" s="14"/>
      <c r="V97" s="14"/>
      <c r="W97" s="14"/>
    </row>
    <row r="98" spans="1:23">
      <c r="A98" s="14"/>
      <c r="B98" s="24">
        <f>IFERROR(T_BDD_Références[REFERENCE],"")</f>
        <v>0</v>
      </c>
      <c r="C98" s="24">
        <f>IFERROR(T_BDD_Références[DESIGNATION],"")</f>
        <v>0</v>
      </c>
      <c r="D9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8" s="25">
        <f>SUM(T_STOCKS[[#This Row],[HAY SINAII]:[VIDE3]])</f>
        <v>0</v>
      </c>
      <c r="J98" s="14"/>
      <c r="K98" s="14">
        <f>IF((T_STOCKS[[#This Row],[D HAMM]]&gt;=0)*(T_STOCKS[[#This Row],[D HAMM]]&lt;=1.5),ROW())</f>
        <v>98</v>
      </c>
      <c r="L98" s="301">
        <f t="shared" si="5"/>
        <v>0</v>
      </c>
      <c r="M98" s="302">
        <f t="shared" si="6"/>
        <v>0</v>
      </c>
      <c r="N98" s="312">
        <f t="shared" si="7"/>
        <v>0</v>
      </c>
      <c r="O98" s="313">
        <f t="shared" si="8"/>
        <v>0</v>
      </c>
      <c r="P98" s="14"/>
      <c r="Q98" s="316" t="str">
        <f t="shared" si="9"/>
        <v/>
      </c>
      <c r="R98" s="14"/>
      <c r="S98" s="14"/>
      <c r="T98" s="14"/>
      <c r="U98" s="14"/>
      <c r="V98" s="14"/>
      <c r="W98" s="14"/>
    </row>
    <row r="99" spans="1:23">
      <c r="A99" s="14"/>
      <c r="B99" s="24">
        <f>IFERROR(T_BDD_Références[REFERENCE],"")</f>
        <v>0</v>
      </c>
      <c r="C99" s="24">
        <f>IFERROR(T_BDD_Références[DESIGNATION],"")</f>
        <v>0</v>
      </c>
      <c r="D9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9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9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9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99" s="25">
        <f>SUM(T_STOCKS[[#This Row],[HAY SINAII]:[VIDE3]])</f>
        <v>0</v>
      </c>
      <c r="J99" s="14"/>
      <c r="K99" s="14">
        <f>IF((T_STOCKS[[#This Row],[D HAMM]]&gt;=0)*(T_STOCKS[[#This Row],[D HAMM]]&lt;=1.5),ROW())</f>
        <v>99</v>
      </c>
      <c r="L99" s="297">
        <f t="shared" si="5"/>
        <v>0</v>
      </c>
      <c r="M99" s="298">
        <f t="shared" si="6"/>
        <v>0</v>
      </c>
      <c r="N99" s="310">
        <f t="shared" si="7"/>
        <v>0</v>
      </c>
      <c r="O99" s="311">
        <f t="shared" si="8"/>
        <v>0</v>
      </c>
      <c r="P99" s="14"/>
      <c r="Q99" s="317" t="str">
        <f t="shared" si="9"/>
        <v/>
      </c>
      <c r="R99" s="14"/>
      <c r="S99" s="14"/>
      <c r="T99" s="14"/>
      <c r="U99" s="14"/>
      <c r="V99" s="14"/>
      <c r="W99" s="14"/>
    </row>
    <row r="100" spans="1:23">
      <c r="A100" s="14"/>
      <c r="B100" s="24">
        <f>IFERROR(T_BDD_Références[REFERENCE],"")</f>
        <v>0</v>
      </c>
      <c r="C100" s="24">
        <f>IFERROR(T_BDD_Références[DESIGNATION],"")</f>
        <v>0</v>
      </c>
      <c r="D10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0" s="25">
        <f>SUM(T_STOCKS[[#This Row],[HAY SINAII]:[VIDE3]])</f>
        <v>0</v>
      </c>
      <c r="J100" s="14"/>
      <c r="K100" s="14">
        <f>IF((T_STOCKS[[#This Row],[D HAMM]]&gt;=0)*(T_STOCKS[[#This Row],[D HAMM]]&lt;=1.5),ROW())</f>
        <v>100</v>
      </c>
      <c r="L100" s="301">
        <f t="shared" si="5"/>
        <v>0</v>
      </c>
      <c r="M100" s="302">
        <f t="shared" si="6"/>
        <v>0</v>
      </c>
      <c r="N100" s="312">
        <f t="shared" si="7"/>
        <v>0</v>
      </c>
      <c r="O100" s="313">
        <f t="shared" si="8"/>
        <v>0</v>
      </c>
      <c r="P100" s="14"/>
      <c r="Q100" s="316" t="str">
        <f t="shared" si="9"/>
        <v/>
      </c>
      <c r="R100" s="14"/>
      <c r="S100" s="14"/>
      <c r="T100" s="14"/>
      <c r="U100" s="14"/>
      <c r="V100" s="14"/>
      <c r="W100" s="14"/>
    </row>
    <row r="101" spans="1:23">
      <c r="A101" s="14"/>
      <c r="B101" s="24">
        <f>IFERROR(T_BDD_Références[REFERENCE],"")</f>
        <v>0</v>
      </c>
      <c r="C101" s="24">
        <f>IFERROR(T_BDD_Références[DESIGNATION],"")</f>
        <v>0</v>
      </c>
      <c r="D10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1" s="25">
        <f>SUM(T_STOCKS[[#This Row],[HAY SINAII]:[VIDE3]])</f>
        <v>0</v>
      </c>
      <c r="J101" s="14"/>
      <c r="K101" s="14">
        <f>IF((T_STOCKS[[#This Row],[D HAMM]]&gt;=0)*(T_STOCKS[[#This Row],[D HAMM]]&lt;=1.5),ROW())</f>
        <v>101</v>
      </c>
      <c r="L101" s="297">
        <f t="shared" si="5"/>
        <v>0</v>
      </c>
      <c r="M101" s="298">
        <f t="shared" si="6"/>
        <v>0</v>
      </c>
      <c r="N101" s="310">
        <f t="shared" si="7"/>
        <v>0</v>
      </c>
      <c r="O101" s="311">
        <f t="shared" si="8"/>
        <v>0</v>
      </c>
      <c r="P101" s="14"/>
      <c r="Q101" s="317" t="str">
        <f t="shared" si="9"/>
        <v/>
      </c>
      <c r="R101" s="14"/>
      <c r="S101" s="14"/>
      <c r="T101" s="14"/>
      <c r="U101" s="14"/>
      <c r="V101" s="14"/>
      <c r="W101" s="14"/>
    </row>
    <row r="102" spans="1:23">
      <c r="A102" s="14"/>
      <c r="B102" s="24">
        <f>IFERROR(T_BDD_Références[REFERENCE],"")</f>
        <v>0</v>
      </c>
      <c r="C102" s="24">
        <f>IFERROR(T_BDD_Références[DESIGNATION],"")</f>
        <v>0</v>
      </c>
      <c r="D10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2" s="25">
        <f>SUM(T_STOCKS[[#This Row],[HAY SINAII]:[VIDE3]])</f>
        <v>0</v>
      </c>
      <c r="J102" s="14"/>
      <c r="K102" s="14">
        <f>IF((T_STOCKS[[#This Row],[D HAMM]]&gt;=0)*(T_STOCKS[[#This Row],[D HAMM]]&lt;=1.5),ROW())</f>
        <v>102</v>
      </c>
      <c r="L102" s="301">
        <f t="shared" si="5"/>
        <v>0</v>
      </c>
      <c r="M102" s="302">
        <f t="shared" si="6"/>
        <v>0</v>
      </c>
      <c r="N102" s="312">
        <f t="shared" si="7"/>
        <v>0</v>
      </c>
      <c r="O102" s="313">
        <f t="shared" si="8"/>
        <v>0</v>
      </c>
      <c r="P102" s="14"/>
      <c r="Q102" s="316" t="str">
        <f t="shared" si="9"/>
        <v/>
      </c>
      <c r="R102" s="14"/>
      <c r="S102" s="14"/>
      <c r="T102" s="14"/>
      <c r="U102" s="14"/>
      <c r="V102" s="14"/>
      <c r="W102" s="14"/>
    </row>
    <row r="103" spans="1:23">
      <c r="A103" s="14"/>
      <c r="B103" s="24">
        <f>IFERROR(T_BDD_Références[REFERENCE],"")</f>
        <v>0</v>
      </c>
      <c r="C103" s="24">
        <f>IFERROR(T_BDD_Références[DESIGNATION],"")</f>
        <v>0</v>
      </c>
      <c r="D10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3" s="25">
        <f>SUM(T_STOCKS[[#This Row],[HAY SINAII]:[VIDE3]])</f>
        <v>0</v>
      </c>
      <c r="J103" s="14"/>
      <c r="K103" s="14">
        <f>IF((T_STOCKS[[#This Row],[D HAMM]]&gt;=0)*(T_STOCKS[[#This Row],[D HAMM]]&lt;=1.5),ROW())</f>
        <v>103</v>
      </c>
      <c r="L103" s="297">
        <f t="shared" si="5"/>
        <v>0</v>
      </c>
      <c r="M103" s="298">
        <f t="shared" si="6"/>
        <v>0</v>
      </c>
      <c r="N103" s="310">
        <f t="shared" si="7"/>
        <v>0</v>
      </c>
      <c r="O103" s="311">
        <f t="shared" si="8"/>
        <v>0</v>
      </c>
      <c r="P103" s="14"/>
      <c r="Q103" s="317" t="str">
        <f t="shared" si="9"/>
        <v/>
      </c>
      <c r="R103" s="14"/>
      <c r="S103" s="14"/>
      <c r="T103" s="14"/>
      <c r="U103" s="14"/>
      <c r="V103" s="14"/>
      <c r="W103" s="14"/>
    </row>
    <row r="104" spans="1:23">
      <c r="A104" s="14"/>
      <c r="B104" s="24">
        <f>IFERROR(T_BDD_Références[REFERENCE],"")</f>
        <v>0</v>
      </c>
      <c r="C104" s="24">
        <f>IFERROR(T_BDD_Références[DESIGNATION],"")</f>
        <v>0</v>
      </c>
      <c r="D10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4" s="25">
        <f>SUM(T_STOCKS[[#This Row],[HAY SINAII]:[VIDE3]])</f>
        <v>0</v>
      </c>
      <c r="J104" s="14"/>
      <c r="K104" s="14">
        <f>IF((T_STOCKS[[#This Row],[D HAMM]]&gt;=0)*(T_STOCKS[[#This Row],[D HAMM]]&lt;=1.5),ROW())</f>
        <v>104</v>
      </c>
      <c r="L104" s="301">
        <f t="shared" si="5"/>
        <v>0</v>
      </c>
      <c r="M104" s="302">
        <f t="shared" si="6"/>
        <v>0</v>
      </c>
      <c r="N104" s="312">
        <f t="shared" si="7"/>
        <v>0</v>
      </c>
      <c r="O104" s="313">
        <f t="shared" si="8"/>
        <v>0</v>
      </c>
      <c r="P104" s="14"/>
      <c r="Q104" s="316" t="str">
        <f t="shared" si="9"/>
        <v/>
      </c>
      <c r="R104" s="14"/>
      <c r="S104" s="14"/>
      <c r="T104" s="14"/>
      <c r="U104" s="14"/>
      <c r="V104" s="14"/>
      <c r="W104" s="14"/>
    </row>
    <row r="105" spans="1:23">
      <c r="A105" s="14"/>
      <c r="B105" s="24">
        <f>IFERROR(T_BDD_Références[REFERENCE],"")</f>
        <v>0</v>
      </c>
      <c r="C105" s="24">
        <f>IFERROR(T_BDD_Références[DESIGNATION],"")</f>
        <v>0</v>
      </c>
      <c r="D10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5" s="25">
        <f>SUM(T_STOCKS[[#This Row],[HAY SINAII]:[VIDE3]])</f>
        <v>0</v>
      </c>
      <c r="J105" s="14"/>
      <c r="K105" s="14">
        <f>IF((T_STOCKS[[#This Row],[D HAMM]]&gt;=0)*(T_STOCKS[[#This Row],[D HAMM]]&lt;=1.5),ROW())</f>
        <v>105</v>
      </c>
      <c r="L105" s="297">
        <f t="shared" si="5"/>
        <v>0</v>
      </c>
      <c r="M105" s="298">
        <f t="shared" si="6"/>
        <v>0</v>
      </c>
      <c r="N105" s="310">
        <f t="shared" si="7"/>
        <v>0</v>
      </c>
      <c r="O105" s="311">
        <f t="shared" si="8"/>
        <v>0</v>
      </c>
      <c r="P105" s="14"/>
      <c r="Q105" s="317" t="str">
        <f t="shared" si="9"/>
        <v/>
      </c>
      <c r="R105" s="14"/>
      <c r="S105" s="14"/>
      <c r="T105" s="14"/>
      <c r="U105" s="14"/>
      <c r="V105" s="14"/>
      <c r="W105" s="14"/>
    </row>
    <row r="106" spans="1:23">
      <c r="A106" s="14"/>
      <c r="B106" s="24">
        <f>IFERROR(T_BDD_Références[REFERENCE],"")</f>
        <v>0</v>
      </c>
      <c r="C106" s="24">
        <f>IFERROR(T_BDD_Références[DESIGNATION],"")</f>
        <v>0</v>
      </c>
      <c r="D10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6" s="25">
        <f>SUM(T_STOCKS[[#This Row],[HAY SINAII]:[VIDE3]])</f>
        <v>0</v>
      </c>
      <c r="J106" s="14"/>
      <c r="K106" s="14">
        <f>IF((T_STOCKS[[#This Row],[D HAMM]]&gt;=0)*(T_STOCKS[[#This Row],[D HAMM]]&lt;=1.5),ROW())</f>
        <v>106</v>
      </c>
      <c r="L106" s="301">
        <f t="shared" si="5"/>
        <v>0</v>
      </c>
      <c r="M106" s="302">
        <f t="shared" si="6"/>
        <v>0</v>
      </c>
      <c r="N106" s="312">
        <f t="shared" si="7"/>
        <v>0</v>
      </c>
      <c r="O106" s="313">
        <f t="shared" si="8"/>
        <v>0</v>
      </c>
      <c r="P106" s="14"/>
      <c r="Q106" s="316" t="str">
        <f t="shared" si="9"/>
        <v/>
      </c>
      <c r="R106" s="14"/>
      <c r="S106" s="14"/>
      <c r="T106" s="14"/>
      <c r="U106" s="14"/>
      <c r="V106" s="14"/>
      <c r="W106" s="14"/>
    </row>
    <row r="107" spans="1:23">
      <c r="A107" s="14"/>
      <c r="B107" s="24">
        <f>IFERROR(T_BDD_Références[REFERENCE],"")</f>
        <v>0</v>
      </c>
      <c r="C107" s="24">
        <f>IFERROR(T_BDD_Références[DESIGNATION],"")</f>
        <v>0</v>
      </c>
      <c r="D10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7" s="25">
        <f>SUM(T_STOCKS[[#This Row],[HAY SINAII]:[VIDE3]])</f>
        <v>0</v>
      </c>
      <c r="J107" s="14"/>
      <c r="K107" s="14">
        <f>IF((T_STOCKS[[#This Row],[D HAMM]]&gt;=0)*(T_STOCKS[[#This Row],[D HAMM]]&lt;=1.5),ROW())</f>
        <v>107</v>
      </c>
      <c r="L107" s="297">
        <f t="shared" si="5"/>
        <v>0</v>
      </c>
      <c r="M107" s="298">
        <f t="shared" si="6"/>
        <v>0</v>
      </c>
      <c r="N107" s="310">
        <f t="shared" si="7"/>
        <v>0</v>
      </c>
      <c r="O107" s="311">
        <f t="shared" si="8"/>
        <v>0</v>
      </c>
      <c r="P107" s="14"/>
      <c r="Q107" s="317" t="str">
        <f t="shared" si="9"/>
        <v/>
      </c>
      <c r="R107" s="14"/>
      <c r="S107" s="14"/>
      <c r="T107" s="14"/>
      <c r="U107" s="14"/>
      <c r="V107" s="14"/>
      <c r="W107" s="14"/>
    </row>
    <row r="108" spans="1:23">
      <c r="A108" s="14"/>
      <c r="B108" s="24">
        <f>IFERROR(T_BDD_Références[REFERENCE],"")</f>
        <v>0</v>
      </c>
      <c r="C108" s="24">
        <f>IFERROR(T_BDD_Références[DESIGNATION],"")</f>
        <v>0</v>
      </c>
      <c r="D10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8" s="25">
        <f>SUM(T_STOCKS[[#This Row],[HAY SINAII]:[VIDE3]])</f>
        <v>0</v>
      </c>
      <c r="J108" s="14"/>
      <c r="K108" s="14">
        <f>IF((T_STOCKS[[#This Row],[D HAMM]]&gt;=0)*(T_STOCKS[[#This Row],[D HAMM]]&lt;=1.5),ROW())</f>
        <v>108</v>
      </c>
      <c r="L108" s="301">
        <f t="shared" si="5"/>
        <v>0</v>
      </c>
      <c r="M108" s="302">
        <f t="shared" si="6"/>
        <v>0</v>
      </c>
      <c r="N108" s="312">
        <f t="shared" si="7"/>
        <v>0</v>
      </c>
      <c r="O108" s="313">
        <f t="shared" si="8"/>
        <v>0</v>
      </c>
      <c r="P108" s="14"/>
      <c r="Q108" s="316" t="str">
        <f t="shared" si="9"/>
        <v/>
      </c>
      <c r="R108" s="14"/>
      <c r="S108" s="14"/>
      <c r="T108" s="14"/>
      <c r="U108" s="14"/>
      <c r="V108" s="14"/>
      <c r="W108" s="14"/>
    </row>
    <row r="109" spans="1:23">
      <c r="A109" s="14"/>
      <c r="B109" s="24">
        <f>IFERROR(T_BDD_Références[REFERENCE],"")</f>
        <v>0</v>
      </c>
      <c r="C109" s="24">
        <f>IFERROR(T_BDD_Références[DESIGNATION],"")</f>
        <v>0</v>
      </c>
      <c r="D10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0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0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0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09" s="25">
        <f>SUM(T_STOCKS[[#This Row],[HAY SINAII]:[VIDE3]])</f>
        <v>0</v>
      </c>
      <c r="J109" s="14"/>
      <c r="K109" s="14">
        <f>IF((T_STOCKS[[#This Row],[D HAMM]]&gt;=0)*(T_STOCKS[[#This Row],[D HAMM]]&lt;=1.5),ROW())</f>
        <v>109</v>
      </c>
      <c r="L109" s="297">
        <f t="shared" si="5"/>
        <v>0</v>
      </c>
      <c r="M109" s="298">
        <f t="shared" si="6"/>
        <v>0</v>
      </c>
      <c r="N109" s="310">
        <f t="shared" si="7"/>
        <v>0</v>
      </c>
      <c r="O109" s="311">
        <f t="shared" si="8"/>
        <v>0</v>
      </c>
      <c r="P109" s="14"/>
      <c r="Q109" s="317" t="str">
        <f t="shared" si="9"/>
        <v/>
      </c>
      <c r="R109" s="14"/>
      <c r="S109" s="14"/>
      <c r="T109" s="14"/>
      <c r="U109" s="14"/>
      <c r="V109" s="14"/>
      <c r="W109" s="14"/>
    </row>
    <row r="110" spans="1:23">
      <c r="A110" s="14"/>
      <c r="B110" s="24">
        <f>IFERROR(T_BDD_Références[REFERENCE],"")</f>
        <v>0</v>
      </c>
      <c r="C110" s="24">
        <f>IFERROR(T_BDD_Références[DESIGNATION],"")</f>
        <v>0</v>
      </c>
      <c r="D11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0" s="25">
        <f>SUM(T_STOCKS[[#This Row],[HAY SINAII]:[VIDE3]])</f>
        <v>0</v>
      </c>
      <c r="J110" s="14"/>
      <c r="K110" s="14">
        <f>IF((T_STOCKS[[#This Row],[D HAMM]]&gt;=0)*(T_STOCKS[[#This Row],[D HAMM]]&lt;=1.5),ROW())</f>
        <v>110</v>
      </c>
      <c r="L110" s="301">
        <f t="shared" si="5"/>
        <v>0</v>
      </c>
      <c r="M110" s="302">
        <f t="shared" si="6"/>
        <v>0</v>
      </c>
      <c r="N110" s="312">
        <f t="shared" si="7"/>
        <v>0</v>
      </c>
      <c r="O110" s="313">
        <f t="shared" si="8"/>
        <v>0</v>
      </c>
      <c r="P110" s="14"/>
      <c r="Q110" s="316" t="str">
        <f t="shared" si="9"/>
        <v/>
      </c>
      <c r="R110" s="14"/>
      <c r="S110" s="14"/>
      <c r="T110" s="14"/>
      <c r="U110" s="14"/>
      <c r="V110" s="14"/>
      <c r="W110" s="14"/>
    </row>
    <row r="111" spans="1:23">
      <c r="A111" s="14"/>
      <c r="B111" s="24">
        <f>IFERROR(T_BDD_Références[REFERENCE],"")</f>
        <v>0</v>
      </c>
      <c r="C111" s="24">
        <f>IFERROR(T_BDD_Références[DESIGNATION],"")</f>
        <v>0</v>
      </c>
      <c r="D11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1" s="25">
        <f>SUM(T_STOCKS[[#This Row],[HAY SINAII]:[VIDE3]])</f>
        <v>0</v>
      </c>
      <c r="J111" s="14"/>
      <c r="K111" s="14">
        <f>IF((T_STOCKS[[#This Row],[D HAMM]]&gt;=0)*(T_STOCKS[[#This Row],[D HAMM]]&lt;=1.5),ROW())</f>
        <v>111</v>
      </c>
      <c r="L111" s="297">
        <f t="shared" si="5"/>
        <v>0</v>
      </c>
      <c r="M111" s="298">
        <f t="shared" si="6"/>
        <v>0</v>
      </c>
      <c r="N111" s="310">
        <f t="shared" si="7"/>
        <v>0</v>
      </c>
      <c r="O111" s="311">
        <f t="shared" si="8"/>
        <v>0</v>
      </c>
      <c r="P111" s="14"/>
      <c r="Q111" s="317" t="str">
        <f t="shared" si="9"/>
        <v/>
      </c>
      <c r="R111" s="14"/>
      <c r="S111" s="14"/>
      <c r="T111" s="14"/>
      <c r="U111" s="14"/>
      <c r="V111" s="14"/>
      <c r="W111" s="14"/>
    </row>
    <row r="112" spans="1:23">
      <c r="A112" s="14"/>
      <c r="B112" s="24">
        <f>IFERROR(T_BDD_Références[REFERENCE],"")</f>
        <v>0</v>
      </c>
      <c r="C112" s="24">
        <f>IFERROR(T_BDD_Références[DESIGNATION],"")</f>
        <v>0</v>
      </c>
      <c r="D11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2" s="25">
        <f>SUM(T_STOCKS[[#This Row],[HAY SINAII]:[VIDE3]])</f>
        <v>0</v>
      </c>
      <c r="J112" s="14"/>
      <c r="K112" s="14">
        <f>IF((T_STOCKS[[#This Row],[D HAMM]]&gt;=0)*(T_STOCKS[[#This Row],[D HAMM]]&lt;=1.5),ROW())</f>
        <v>112</v>
      </c>
      <c r="L112" s="301">
        <f t="shared" si="5"/>
        <v>0</v>
      </c>
      <c r="M112" s="302">
        <f t="shared" si="6"/>
        <v>0</v>
      </c>
      <c r="N112" s="312">
        <f t="shared" si="7"/>
        <v>0</v>
      </c>
      <c r="O112" s="313">
        <f t="shared" si="8"/>
        <v>0</v>
      </c>
      <c r="P112" s="14"/>
      <c r="Q112" s="316" t="str">
        <f t="shared" si="9"/>
        <v/>
      </c>
      <c r="R112" s="14"/>
      <c r="S112" s="14"/>
      <c r="T112" s="14"/>
      <c r="U112" s="14"/>
      <c r="V112" s="14"/>
      <c r="W112" s="14"/>
    </row>
    <row r="113" spans="1:23">
      <c r="A113" s="14"/>
      <c r="B113" s="24">
        <f>IFERROR(T_BDD_Références[REFERENCE],"")</f>
        <v>0</v>
      </c>
      <c r="C113" s="24">
        <f>IFERROR(T_BDD_Références[DESIGNATION],"")</f>
        <v>0</v>
      </c>
      <c r="D11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3" s="25">
        <f>SUM(T_STOCKS[[#This Row],[HAY SINAII]:[VIDE3]])</f>
        <v>0</v>
      </c>
      <c r="J113" s="14"/>
      <c r="K113" s="14">
        <f>IF((T_STOCKS[[#This Row],[D HAMM]]&gt;=0)*(T_STOCKS[[#This Row],[D HAMM]]&lt;=1.5),ROW())</f>
        <v>113</v>
      </c>
      <c r="L113" s="297">
        <f t="shared" si="5"/>
        <v>0</v>
      </c>
      <c r="M113" s="298">
        <f t="shared" si="6"/>
        <v>0</v>
      </c>
      <c r="N113" s="310">
        <f t="shared" si="7"/>
        <v>0</v>
      </c>
      <c r="O113" s="311">
        <f t="shared" si="8"/>
        <v>0</v>
      </c>
      <c r="P113" s="14"/>
      <c r="Q113" s="317" t="str">
        <f t="shared" si="9"/>
        <v/>
      </c>
      <c r="R113" s="14"/>
      <c r="S113" s="14"/>
      <c r="T113" s="14"/>
      <c r="U113" s="14"/>
      <c r="V113" s="14"/>
      <c r="W113" s="14"/>
    </row>
    <row r="114" spans="1:23">
      <c r="A114" s="14"/>
      <c r="B114" s="24">
        <f>IFERROR(T_BDD_Références[REFERENCE],"")</f>
        <v>0</v>
      </c>
      <c r="C114" s="24">
        <f>IFERROR(T_BDD_Références[DESIGNATION],"")</f>
        <v>0</v>
      </c>
      <c r="D11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4" s="25">
        <f>SUM(T_STOCKS[[#This Row],[HAY SINAII]:[VIDE3]])</f>
        <v>0</v>
      </c>
      <c r="J114" s="14"/>
      <c r="K114" s="14">
        <f>IF((T_STOCKS[[#This Row],[D HAMM]]&gt;=0)*(T_STOCKS[[#This Row],[D HAMM]]&lt;=1.5),ROW())</f>
        <v>114</v>
      </c>
      <c r="L114" s="301">
        <f t="shared" si="5"/>
        <v>0</v>
      </c>
      <c r="M114" s="302">
        <f t="shared" si="6"/>
        <v>0</v>
      </c>
      <c r="N114" s="312">
        <f t="shared" si="7"/>
        <v>0</v>
      </c>
      <c r="O114" s="313">
        <f t="shared" si="8"/>
        <v>0</v>
      </c>
      <c r="P114" s="14"/>
      <c r="Q114" s="316" t="str">
        <f t="shared" si="9"/>
        <v/>
      </c>
      <c r="R114" s="14"/>
      <c r="S114" s="14"/>
      <c r="T114" s="14"/>
      <c r="U114" s="14"/>
      <c r="V114" s="14"/>
      <c r="W114" s="14"/>
    </row>
    <row r="115" spans="1:23">
      <c r="A115" s="14"/>
      <c r="B115" s="24">
        <f>IFERROR(T_BDD_Références[REFERENCE],"")</f>
        <v>0</v>
      </c>
      <c r="C115" s="24">
        <f>IFERROR(T_BDD_Références[DESIGNATION],"")</f>
        <v>0</v>
      </c>
      <c r="D11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5" s="25">
        <f>SUM(T_STOCKS[[#This Row],[HAY SINAII]:[VIDE3]])</f>
        <v>0</v>
      </c>
      <c r="J115" s="14"/>
      <c r="K115" s="14">
        <f>IF((T_STOCKS[[#This Row],[D HAMM]]&gt;=0)*(T_STOCKS[[#This Row],[D HAMM]]&lt;=1.5),ROW())</f>
        <v>115</v>
      </c>
      <c r="L115" s="297">
        <f t="shared" si="5"/>
        <v>0</v>
      </c>
      <c r="M115" s="298">
        <f t="shared" si="6"/>
        <v>0</v>
      </c>
      <c r="N115" s="310">
        <f t="shared" si="7"/>
        <v>0</v>
      </c>
      <c r="O115" s="311">
        <f t="shared" si="8"/>
        <v>0</v>
      </c>
      <c r="P115" s="14"/>
      <c r="Q115" s="317" t="str">
        <f t="shared" si="9"/>
        <v/>
      </c>
      <c r="R115" s="14"/>
      <c r="S115" s="14"/>
      <c r="T115" s="14"/>
      <c r="U115" s="14"/>
      <c r="V115" s="14"/>
      <c r="W115" s="14"/>
    </row>
    <row r="116" spans="1:23">
      <c r="A116" s="14"/>
      <c r="B116" s="24">
        <f>IFERROR(T_BDD_Références[REFERENCE],"")</f>
        <v>0</v>
      </c>
      <c r="C116" s="24">
        <f>IFERROR(T_BDD_Références[DESIGNATION],"")</f>
        <v>0</v>
      </c>
      <c r="D11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6" s="25">
        <f>SUM(T_STOCKS[[#This Row],[HAY SINAII]:[VIDE3]])</f>
        <v>0</v>
      </c>
      <c r="J116" s="14"/>
      <c r="K116" s="14">
        <f>IF((T_STOCKS[[#This Row],[D HAMM]]&gt;=0)*(T_STOCKS[[#This Row],[D HAMM]]&lt;=1.5),ROW())</f>
        <v>116</v>
      </c>
      <c r="L116" s="301">
        <f t="shared" si="5"/>
        <v>0</v>
      </c>
      <c r="M116" s="302">
        <f t="shared" si="6"/>
        <v>0</v>
      </c>
      <c r="N116" s="312">
        <f t="shared" si="7"/>
        <v>0</v>
      </c>
      <c r="O116" s="313">
        <f t="shared" si="8"/>
        <v>0</v>
      </c>
      <c r="P116" s="14"/>
      <c r="Q116" s="316" t="str">
        <f t="shared" si="9"/>
        <v/>
      </c>
      <c r="R116" s="14"/>
      <c r="S116" s="14"/>
      <c r="T116" s="14"/>
      <c r="U116" s="14"/>
      <c r="V116" s="14"/>
      <c r="W116" s="14"/>
    </row>
    <row r="117" spans="1:23">
      <c r="A117" s="14"/>
      <c r="B117" s="24">
        <f>IFERROR(T_BDD_Références[REFERENCE],"")</f>
        <v>0</v>
      </c>
      <c r="C117" s="24">
        <f>IFERROR(T_BDD_Références[DESIGNATION],"")</f>
        <v>0</v>
      </c>
      <c r="D11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7" s="25">
        <f>SUM(T_STOCKS[[#This Row],[HAY SINAII]:[VIDE3]])</f>
        <v>0</v>
      </c>
      <c r="J117" s="14"/>
      <c r="K117" s="14">
        <f>IF((T_STOCKS[[#This Row],[D HAMM]]&gt;=0)*(T_STOCKS[[#This Row],[D HAMM]]&lt;=1.5),ROW())</f>
        <v>117</v>
      </c>
      <c r="L117" s="297">
        <f t="shared" si="5"/>
        <v>0</v>
      </c>
      <c r="M117" s="298">
        <f t="shared" si="6"/>
        <v>0</v>
      </c>
      <c r="N117" s="310">
        <f t="shared" si="7"/>
        <v>0</v>
      </c>
      <c r="O117" s="311">
        <f t="shared" si="8"/>
        <v>0</v>
      </c>
      <c r="P117" s="14"/>
      <c r="Q117" s="317" t="str">
        <f t="shared" si="9"/>
        <v/>
      </c>
      <c r="R117" s="14"/>
      <c r="S117" s="14"/>
      <c r="T117" s="14"/>
      <c r="U117" s="14"/>
      <c r="V117" s="14"/>
      <c r="W117" s="14"/>
    </row>
    <row r="118" spans="1:23">
      <c r="A118" s="14"/>
      <c r="B118" s="24">
        <f>IFERROR(T_BDD_Références[REFERENCE],"")</f>
        <v>0</v>
      </c>
      <c r="C118" s="24">
        <f>IFERROR(T_BDD_Références[DESIGNATION],"")</f>
        <v>0</v>
      </c>
      <c r="D11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8" s="25">
        <f>SUM(T_STOCKS[[#This Row],[HAY SINAII]:[VIDE3]])</f>
        <v>0</v>
      </c>
      <c r="J118" s="14"/>
      <c r="K118" s="14">
        <f>IF((T_STOCKS[[#This Row],[D HAMM]]&gt;=0)*(T_STOCKS[[#This Row],[D HAMM]]&lt;=1.5),ROW())</f>
        <v>118</v>
      </c>
      <c r="L118" s="301">
        <f t="shared" si="5"/>
        <v>0</v>
      </c>
      <c r="M118" s="302">
        <f t="shared" si="6"/>
        <v>0</v>
      </c>
      <c r="N118" s="312">
        <f t="shared" si="7"/>
        <v>0</v>
      </c>
      <c r="O118" s="313">
        <f t="shared" si="8"/>
        <v>0</v>
      </c>
      <c r="P118" s="14"/>
      <c r="Q118" s="316" t="str">
        <f t="shared" si="9"/>
        <v/>
      </c>
      <c r="R118" s="14"/>
      <c r="S118" s="14"/>
      <c r="T118" s="14"/>
      <c r="U118" s="14"/>
      <c r="V118" s="14"/>
      <c r="W118" s="14"/>
    </row>
    <row r="119" spans="1:23">
      <c r="A119" s="14"/>
      <c r="B119" s="24">
        <f>IFERROR(T_BDD_Références[REFERENCE],"")</f>
        <v>0</v>
      </c>
      <c r="C119" s="24">
        <f>IFERROR(T_BDD_Références[DESIGNATION],"")</f>
        <v>0</v>
      </c>
      <c r="D11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1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1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1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19" s="25">
        <f>SUM(T_STOCKS[[#This Row],[HAY SINAII]:[VIDE3]])</f>
        <v>0</v>
      </c>
      <c r="J119" s="14"/>
      <c r="K119" s="14">
        <f>IF((T_STOCKS[[#This Row],[D HAMM]]&gt;=0)*(T_STOCKS[[#This Row],[D HAMM]]&lt;=1.5),ROW())</f>
        <v>119</v>
      </c>
      <c r="L119" s="297">
        <f t="shared" si="5"/>
        <v>0</v>
      </c>
      <c r="M119" s="298">
        <f t="shared" si="6"/>
        <v>0</v>
      </c>
      <c r="N119" s="310">
        <f t="shared" si="7"/>
        <v>0</v>
      </c>
      <c r="O119" s="311">
        <f t="shared" si="8"/>
        <v>0</v>
      </c>
      <c r="P119" s="14"/>
      <c r="Q119" s="317" t="str">
        <f t="shared" si="9"/>
        <v/>
      </c>
      <c r="R119" s="14"/>
      <c r="S119" s="14"/>
      <c r="T119" s="14"/>
      <c r="U119" s="14"/>
      <c r="V119" s="14"/>
      <c r="W119" s="14"/>
    </row>
    <row r="120" spans="1:23">
      <c r="A120" s="14"/>
      <c r="B120" s="24">
        <f>IFERROR(T_BDD_Références[REFERENCE],"")</f>
        <v>0</v>
      </c>
      <c r="C120" s="24">
        <f>IFERROR(T_BDD_Références[DESIGNATION],"")</f>
        <v>0</v>
      </c>
      <c r="D12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0" s="25">
        <f>SUM(T_STOCKS[[#This Row],[HAY SINAII]:[VIDE3]])</f>
        <v>0</v>
      </c>
      <c r="J120" s="14"/>
      <c r="K120" s="14">
        <f>IF((T_STOCKS[[#This Row],[D HAMM]]&gt;=0)*(T_STOCKS[[#This Row],[D HAMM]]&lt;=1.5),ROW())</f>
        <v>120</v>
      </c>
      <c r="L120" s="301">
        <f t="shared" si="5"/>
        <v>0</v>
      </c>
      <c r="M120" s="302">
        <f t="shared" si="6"/>
        <v>0</v>
      </c>
      <c r="N120" s="312">
        <f t="shared" si="7"/>
        <v>0</v>
      </c>
      <c r="O120" s="313">
        <f t="shared" si="8"/>
        <v>0</v>
      </c>
      <c r="P120" s="14"/>
      <c r="Q120" s="316" t="str">
        <f t="shared" si="9"/>
        <v/>
      </c>
      <c r="R120" s="14"/>
      <c r="S120" s="14"/>
      <c r="T120" s="14"/>
      <c r="U120" s="14"/>
      <c r="V120" s="14"/>
      <c r="W120" s="14"/>
    </row>
    <row r="121" spans="1:23">
      <c r="A121" s="14"/>
      <c r="B121" s="24">
        <f>IFERROR(T_BDD_Références[REFERENCE],"")</f>
        <v>0</v>
      </c>
      <c r="C121" s="24">
        <f>IFERROR(T_BDD_Références[DESIGNATION],"")</f>
        <v>0</v>
      </c>
      <c r="D12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1" s="25">
        <f>SUM(T_STOCKS[[#This Row],[HAY SINAII]:[VIDE3]])</f>
        <v>0</v>
      </c>
      <c r="J121" s="14"/>
      <c r="K121" s="14">
        <f>IF((T_STOCKS[[#This Row],[D HAMM]]&gt;=0)*(T_STOCKS[[#This Row],[D HAMM]]&lt;=1.5),ROW())</f>
        <v>121</v>
      </c>
      <c r="L121" s="297">
        <f t="shared" si="5"/>
        <v>0</v>
      </c>
      <c r="M121" s="298">
        <f t="shared" si="6"/>
        <v>0</v>
      </c>
      <c r="N121" s="310">
        <f t="shared" si="7"/>
        <v>0</v>
      </c>
      <c r="O121" s="311">
        <f t="shared" si="8"/>
        <v>0</v>
      </c>
      <c r="P121" s="14"/>
      <c r="Q121" s="317" t="str">
        <f t="shared" si="9"/>
        <v/>
      </c>
      <c r="R121" s="14"/>
      <c r="S121" s="14"/>
      <c r="T121" s="14"/>
      <c r="U121" s="14"/>
      <c r="V121" s="14"/>
      <c r="W121" s="14"/>
    </row>
    <row r="122" spans="1:23">
      <c r="A122" s="14"/>
      <c r="B122" s="24">
        <f>IFERROR(T_BDD_Références[REFERENCE],"")</f>
        <v>0</v>
      </c>
      <c r="C122" s="24">
        <f>IFERROR(T_BDD_Références[DESIGNATION],"")</f>
        <v>0</v>
      </c>
      <c r="D12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2" s="25">
        <f>SUM(T_STOCKS[[#This Row],[HAY SINAII]:[VIDE3]])</f>
        <v>0</v>
      </c>
      <c r="J122" s="14"/>
      <c r="K122" s="14">
        <f>IF((T_STOCKS[[#This Row],[D HAMM]]&gt;=0)*(T_STOCKS[[#This Row],[D HAMM]]&lt;=1.5),ROW())</f>
        <v>122</v>
      </c>
      <c r="L122" s="301">
        <f t="shared" si="5"/>
        <v>0</v>
      </c>
      <c r="M122" s="302">
        <f t="shared" si="6"/>
        <v>0</v>
      </c>
      <c r="N122" s="312">
        <f t="shared" si="7"/>
        <v>0</v>
      </c>
      <c r="O122" s="313">
        <f t="shared" si="8"/>
        <v>0</v>
      </c>
      <c r="P122" s="14"/>
      <c r="Q122" s="316" t="str">
        <f t="shared" si="9"/>
        <v/>
      </c>
      <c r="R122" s="14"/>
      <c r="S122" s="14"/>
      <c r="T122" s="14"/>
      <c r="U122" s="14"/>
      <c r="V122" s="14"/>
      <c r="W122" s="14"/>
    </row>
    <row r="123" spans="1:23">
      <c r="A123" s="14"/>
      <c r="B123" s="24">
        <f>IFERROR(T_BDD_Références[REFERENCE],"")</f>
        <v>0</v>
      </c>
      <c r="C123" s="24">
        <f>IFERROR(T_BDD_Références[DESIGNATION],"")</f>
        <v>0</v>
      </c>
      <c r="D12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3" s="25">
        <f>SUM(T_STOCKS[[#This Row],[HAY SINAII]:[VIDE3]])</f>
        <v>0</v>
      </c>
      <c r="J123" s="14"/>
      <c r="K123" s="14">
        <f>IF((T_STOCKS[[#This Row],[D HAMM]]&gt;=0)*(T_STOCKS[[#This Row],[D HAMM]]&lt;=1.5),ROW())</f>
        <v>123</v>
      </c>
      <c r="L123" s="297">
        <f t="shared" si="5"/>
        <v>0</v>
      </c>
      <c r="M123" s="298">
        <f t="shared" si="6"/>
        <v>0</v>
      </c>
      <c r="N123" s="310">
        <f t="shared" si="7"/>
        <v>0</v>
      </c>
      <c r="O123" s="311">
        <f t="shared" si="8"/>
        <v>0</v>
      </c>
      <c r="P123" s="14"/>
      <c r="Q123" s="317" t="str">
        <f t="shared" si="9"/>
        <v/>
      </c>
      <c r="R123" s="14"/>
      <c r="S123" s="14"/>
      <c r="T123" s="14"/>
      <c r="U123" s="14"/>
      <c r="V123" s="14"/>
      <c r="W123" s="14"/>
    </row>
    <row r="124" spans="1:23">
      <c r="A124" s="14"/>
      <c r="B124" s="24">
        <f>IFERROR(T_BDD_Références[REFERENCE],"")</f>
        <v>0</v>
      </c>
      <c r="C124" s="24">
        <f>IFERROR(T_BDD_Références[DESIGNATION],"")</f>
        <v>0</v>
      </c>
      <c r="D12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4" s="25">
        <f>SUM(T_STOCKS[[#This Row],[HAY SINAII]:[VIDE3]])</f>
        <v>0</v>
      </c>
      <c r="J124" s="14"/>
      <c r="K124" s="14">
        <f>IF((T_STOCKS[[#This Row],[D HAMM]]&gt;=0)*(T_STOCKS[[#This Row],[D HAMM]]&lt;=1.5),ROW())</f>
        <v>124</v>
      </c>
      <c r="L124" s="301">
        <f t="shared" si="5"/>
        <v>0</v>
      </c>
      <c r="M124" s="302">
        <f t="shared" si="6"/>
        <v>0</v>
      </c>
      <c r="N124" s="312">
        <f t="shared" si="7"/>
        <v>0</v>
      </c>
      <c r="O124" s="313">
        <f t="shared" si="8"/>
        <v>0</v>
      </c>
      <c r="P124" s="14"/>
      <c r="Q124" s="316" t="str">
        <f t="shared" si="9"/>
        <v/>
      </c>
      <c r="R124" s="14"/>
      <c r="S124" s="14"/>
      <c r="T124" s="14"/>
      <c r="U124" s="14"/>
      <c r="V124" s="14"/>
      <c r="W124" s="14"/>
    </row>
    <row r="125" spans="1:23">
      <c r="A125" s="14"/>
      <c r="B125" s="24">
        <f>IFERROR(T_BDD_Références[REFERENCE],"")</f>
        <v>0</v>
      </c>
      <c r="C125" s="24">
        <f>IFERROR(T_BDD_Références[DESIGNATION],"")</f>
        <v>0</v>
      </c>
      <c r="D12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5" s="25">
        <f>SUM(T_STOCKS[[#This Row],[HAY SINAII]:[VIDE3]])</f>
        <v>0</v>
      </c>
      <c r="J125" s="14"/>
      <c r="K125" s="14">
        <f>IF((T_STOCKS[[#This Row],[D HAMM]]&gt;=0)*(T_STOCKS[[#This Row],[D HAMM]]&lt;=1.5),ROW())</f>
        <v>125</v>
      </c>
      <c r="L125" s="297">
        <f t="shared" si="5"/>
        <v>0</v>
      </c>
      <c r="M125" s="298">
        <f t="shared" si="6"/>
        <v>0</v>
      </c>
      <c r="N125" s="310">
        <f t="shared" si="7"/>
        <v>0</v>
      </c>
      <c r="O125" s="311">
        <f t="shared" si="8"/>
        <v>0</v>
      </c>
      <c r="P125" s="14"/>
      <c r="Q125" s="317" t="str">
        <f t="shared" si="9"/>
        <v/>
      </c>
      <c r="R125" s="14"/>
      <c r="S125" s="14"/>
      <c r="T125" s="14"/>
      <c r="U125" s="14"/>
      <c r="V125" s="14"/>
      <c r="W125" s="14"/>
    </row>
    <row r="126" spans="1:23">
      <c r="A126" s="14"/>
      <c r="B126" s="24">
        <f>IFERROR(T_BDD_Références[REFERENCE],"")</f>
        <v>0</v>
      </c>
      <c r="C126" s="24">
        <f>IFERROR(T_BDD_Références[DESIGNATION],"")</f>
        <v>0</v>
      </c>
      <c r="D12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6" s="25">
        <f>SUM(T_STOCKS[[#This Row],[HAY SINAII]:[VIDE3]])</f>
        <v>0</v>
      </c>
      <c r="J126" s="14"/>
      <c r="K126" s="14">
        <f>IF((T_STOCKS[[#This Row],[D HAMM]]&gt;=0)*(T_STOCKS[[#This Row],[D HAMM]]&lt;=1.5),ROW())</f>
        <v>126</v>
      </c>
      <c r="L126" s="301">
        <f t="shared" si="5"/>
        <v>0</v>
      </c>
      <c r="M126" s="302">
        <f t="shared" si="6"/>
        <v>0</v>
      </c>
      <c r="N126" s="312">
        <f t="shared" si="7"/>
        <v>0</v>
      </c>
      <c r="O126" s="313">
        <f t="shared" si="8"/>
        <v>0</v>
      </c>
      <c r="P126" s="14"/>
      <c r="Q126" s="316" t="str">
        <f t="shared" si="9"/>
        <v/>
      </c>
      <c r="R126" s="14"/>
      <c r="S126" s="14"/>
      <c r="T126" s="14"/>
      <c r="U126" s="14"/>
      <c r="V126" s="14"/>
      <c r="W126" s="14"/>
    </row>
    <row r="127" spans="1:23">
      <c r="A127" s="14"/>
      <c r="B127" s="24">
        <f>IFERROR(T_BDD_Références[REFERENCE],"")</f>
        <v>0</v>
      </c>
      <c r="C127" s="24">
        <f>IFERROR(T_BDD_Références[DESIGNATION],"")</f>
        <v>0</v>
      </c>
      <c r="D12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7" s="25">
        <f>SUM(T_STOCKS[[#This Row],[HAY SINAII]:[VIDE3]])</f>
        <v>0</v>
      </c>
      <c r="J127" s="14"/>
      <c r="K127" s="14">
        <f>IF((T_STOCKS[[#This Row],[D HAMM]]&gt;=0)*(T_STOCKS[[#This Row],[D HAMM]]&lt;=1.5),ROW())</f>
        <v>127</v>
      </c>
      <c r="L127" s="297">
        <f t="shared" si="5"/>
        <v>0</v>
      </c>
      <c r="M127" s="298">
        <f t="shared" si="6"/>
        <v>0</v>
      </c>
      <c r="N127" s="310">
        <f t="shared" si="7"/>
        <v>0</v>
      </c>
      <c r="O127" s="311">
        <f t="shared" si="8"/>
        <v>0</v>
      </c>
      <c r="P127" s="14"/>
      <c r="Q127" s="317" t="str">
        <f t="shared" si="9"/>
        <v/>
      </c>
      <c r="R127" s="14"/>
      <c r="S127" s="14"/>
      <c r="T127" s="14"/>
      <c r="U127" s="14"/>
      <c r="V127" s="14"/>
      <c r="W127" s="14"/>
    </row>
    <row r="128" spans="1:23">
      <c r="A128" s="14"/>
      <c r="B128" s="24">
        <f>IFERROR(T_BDD_Références[REFERENCE],"")</f>
        <v>0</v>
      </c>
      <c r="C128" s="24">
        <f>IFERROR(T_BDD_Références[DESIGNATION],"")</f>
        <v>0</v>
      </c>
      <c r="D12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8" s="25">
        <f>SUM(T_STOCKS[[#This Row],[HAY SINAII]:[VIDE3]])</f>
        <v>0</v>
      </c>
      <c r="J128" s="14"/>
      <c r="K128" s="14">
        <f>IF((T_STOCKS[[#This Row],[D HAMM]]&gt;=0)*(T_STOCKS[[#This Row],[D HAMM]]&lt;=1.5),ROW())</f>
        <v>128</v>
      </c>
      <c r="L128" s="301">
        <f t="shared" si="5"/>
        <v>0</v>
      </c>
      <c r="M128" s="302">
        <f t="shared" si="6"/>
        <v>0</v>
      </c>
      <c r="N128" s="312">
        <f t="shared" si="7"/>
        <v>0</v>
      </c>
      <c r="O128" s="313">
        <f t="shared" si="8"/>
        <v>0</v>
      </c>
      <c r="P128" s="14"/>
      <c r="Q128" s="316" t="str">
        <f t="shared" si="9"/>
        <v/>
      </c>
      <c r="R128" s="14"/>
      <c r="S128" s="14"/>
      <c r="T128" s="14"/>
      <c r="U128" s="14"/>
      <c r="V128" s="14"/>
      <c r="W128" s="14"/>
    </row>
    <row r="129" spans="1:23">
      <c r="A129" s="14"/>
      <c r="B129" s="24">
        <f>IFERROR(T_BDD_Références[REFERENCE],"")</f>
        <v>0</v>
      </c>
      <c r="C129" s="24">
        <f>IFERROR(T_BDD_Références[DESIGNATION],"")</f>
        <v>0</v>
      </c>
      <c r="D12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2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2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2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29" s="25">
        <f>SUM(T_STOCKS[[#This Row],[HAY SINAII]:[VIDE3]])</f>
        <v>0</v>
      </c>
      <c r="J129" s="14"/>
      <c r="K129" s="14">
        <f>IF((T_STOCKS[[#This Row],[D HAMM]]&gt;=0)*(T_STOCKS[[#This Row],[D HAMM]]&lt;=1.5),ROW())</f>
        <v>129</v>
      </c>
      <c r="L129" s="297">
        <f t="shared" si="5"/>
        <v>0</v>
      </c>
      <c r="M129" s="298">
        <f t="shared" si="6"/>
        <v>0</v>
      </c>
      <c r="N129" s="310">
        <f t="shared" si="7"/>
        <v>0</v>
      </c>
      <c r="O129" s="311">
        <f t="shared" si="8"/>
        <v>0</v>
      </c>
      <c r="P129" s="14"/>
      <c r="Q129" s="317" t="str">
        <f t="shared" si="9"/>
        <v/>
      </c>
      <c r="R129" s="14"/>
      <c r="S129" s="14"/>
      <c r="T129" s="14"/>
      <c r="U129" s="14"/>
      <c r="V129" s="14"/>
      <c r="W129" s="14"/>
    </row>
    <row r="130" spans="1:23">
      <c r="A130" s="14"/>
      <c r="B130" s="24">
        <f>IFERROR(T_BDD_Références[REFERENCE],"")</f>
        <v>0</v>
      </c>
      <c r="C130" s="24">
        <f>IFERROR(T_BDD_Références[DESIGNATION],"")</f>
        <v>0</v>
      </c>
      <c r="D13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0" s="25">
        <f>SUM(T_STOCKS[[#This Row],[HAY SINAII]:[VIDE3]])</f>
        <v>0</v>
      </c>
      <c r="J130" s="14"/>
      <c r="K130" s="14">
        <f>IF((T_STOCKS[[#This Row],[D HAMM]]&gt;=0)*(T_STOCKS[[#This Row],[D HAMM]]&lt;=1.5),ROW())</f>
        <v>130</v>
      </c>
      <c r="L130" s="301">
        <f t="shared" si="5"/>
        <v>0</v>
      </c>
      <c r="M130" s="302">
        <f t="shared" si="6"/>
        <v>0</v>
      </c>
      <c r="N130" s="312">
        <f t="shared" si="7"/>
        <v>0</v>
      </c>
      <c r="O130" s="313">
        <f t="shared" si="8"/>
        <v>0</v>
      </c>
      <c r="P130" s="14"/>
      <c r="Q130" s="316" t="str">
        <f t="shared" si="9"/>
        <v/>
      </c>
      <c r="R130" s="14"/>
      <c r="S130" s="14"/>
      <c r="T130" s="14"/>
      <c r="U130" s="14"/>
      <c r="V130" s="14"/>
      <c r="W130" s="14"/>
    </row>
    <row r="131" spans="1:23">
      <c r="A131" s="14"/>
      <c r="B131" s="24">
        <f>IFERROR(T_BDD_Références[REFERENCE],"")</f>
        <v>0</v>
      </c>
      <c r="C131" s="24">
        <f>IFERROR(T_BDD_Références[DESIGNATION],"")</f>
        <v>0</v>
      </c>
      <c r="D13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1" s="25">
        <f>SUM(T_STOCKS[[#This Row],[HAY SINAII]:[VIDE3]])</f>
        <v>0</v>
      </c>
      <c r="J131" s="14"/>
      <c r="K131" s="14">
        <f>IF((T_STOCKS[[#This Row],[D HAMM]]&gt;=0)*(T_STOCKS[[#This Row],[D HAMM]]&lt;=1.5),ROW())</f>
        <v>131</v>
      </c>
      <c r="L131" s="297">
        <f t="shared" si="5"/>
        <v>0</v>
      </c>
      <c r="M131" s="298">
        <f t="shared" si="6"/>
        <v>0</v>
      </c>
      <c r="N131" s="310">
        <f t="shared" si="7"/>
        <v>0</v>
      </c>
      <c r="O131" s="311">
        <f t="shared" si="8"/>
        <v>0</v>
      </c>
      <c r="P131" s="14"/>
      <c r="Q131" s="317" t="str">
        <f t="shared" si="9"/>
        <v/>
      </c>
      <c r="R131" s="14"/>
      <c r="S131" s="14"/>
      <c r="T131" s="14"/>
      <c r="U131" s="14"/>
      <c r="V131" s="14"/>
      <c r="W131" s="14"/>
    </row>
    <row r="132" spans="1:23">
      <c r="A132" s="14"/>
      <c r="B132" s="24">
        <f>IFERROR(T_BDD_Références[REFERENCE],"")</f>
        <v>0</v>
      </c>
      <c r="C132" s="24">
        <f>IFERROR(T_BDD_Références[DESIGNATION],"")</f>
        <v>0</v>
      </c>
      <c r="D13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2" s="25">
        <f>SUM(T_STOCKS[[#This Row],[HAY SINAII]:[VIDE3]])</f>
        <v>0</v>
      </c>
      <c r="J132" s="14"/>
      <c r="K132" s="14">
        <f>IF((T_STOCKS[[#This Row],[D HAMM]]&gt;=0)*(T_STOCKS[[#This Row],[D HAMM]]&lt;=1.5),ROW())</f>
        <v>132</v>
      </c>
      <c r="L132" s="301">
        <f t="shared" ref="L132:L195" si="10">INDEX(B:B,SMALL($K:$K,ROW(A129)))</f>
        <v>0</v>
      </c>
      <c r="M132" s="302">
        <f t="shared" ref="M132:M195" si="11">INDEX(C:C,SMALL($K:$K,ROW(B129)))</f>
        <v>0</v>
      </c>
      <c r="N132" s="312">
        <f t="shared" ref="N132:N195" si="12">INDEX(D:D,SMALL($K:$K,ROW(C129)))</f>
        <v>0</v>
      </c>
      <c r="O132" s="313">
        <f t="shared" ref="O132:O195" si="13">INDEX(E:E,SMALL($K:$K,ROW(D129)))</f>
        <v>0</v>
      </c>
      <c r="P132" s="14"/>
      <c r="Q132" s="316" t="str">
        <f t="shared" si="9"/>
        <v/>
      </c>
      <c r="R132" s="14"/>
      <c r="S132" s="14"/>
      <c r="T132" s="14"/>
      <c r="U132" s="14"/>
      <c r="V132" s="14"/>
      <c r="W132" s="14"/>
    </row>
    <row r="133" spans="1:23">
      <c r="A133" s="14"/>
      <c r="B133" s="24">
        <f>IFERROR(T_BDD_Références[REFERENCE],"")</f>
        <v>0</v>
      </c>
      <c r="C133" s="24">
        <f>IFERROR(T_BDD_Références[DESIGNATION],"")</f>
        <v>0</v>
      </c>
      <c r="D13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3" s="25">
        <f>SUM(T_STOCKS[[#This Row],[HAY SINAII]:[VIDE3]])</f>
        <v>0</v>
      </c>
      <c r="J133" s="14"/>
      <c r="K133" s="14">
        <f>IF((T_STOCKS[[#This Row],[D HAMM]]&gt;=0)*(T_STOCKS[[#This Row],[D HAMM]]&lt;=1.5),ROW())</f>
        <v>133</v>
      </c>
      <c r="L133" s="297">
        <f t="shared" si="10"/>
        <v>0</v>
      </c>
      <c r="M133" s="298">
        <f t="shared" si="11"/>
        <v>0</v>
      </c>
      <c r="N133" s="310">
        <f t="shared" si="12"/>
        <v>0</v>
      </c>
      <c r="O133" s="311">
        <f t="shared" si="13"/>
        <v>0</v>
      </c>
      <c r="P133" s="14"/>
      <c r="Q133" s="317" t="str">
        <f t="shared" ref="Q133:Q196" si="14">IF(N133&gt;0,O133,"")</f>
        <v/>
      </c>
      <c r="R133" s="14"/>
      <c r="S133" s="14"/>
      <c r="T133" s="14"/>
      <c r="U133" s="14"/>
      <c r="V133" s="14"/>
      <c r="W133" s="14"/>
    </row>
    <row r="134" spans="1:23">
      <c r="A134" s="14"/>
      <c r="B134" s="24">
        <f>IFERROR(T_BDD_Références[REFERENCE],"")</f>
        <v>0</v>
      </c>
      <c r="C134" s="24">
        <f>IFERROR(T_BDD_Références[DESIGNATION],"")</f>
        <v>0</v>
      </c>
      <c r="D13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4" s="25">
        <f>SUM(T_STOCKS[[#This Row],[HAY SINAII]:[VIDE3]])</f>
        <v>0</v>
      </c>
      <c r="J134" s="14"/>
      <c r="K134" s="14">
        <f>IF((T_STOCKS[[#This Row],[D HAMM]]&gt;=0)*(T_STOCKS[[#This Row],[D HAMM]]&lt;=1.5),ROW())</f>
        <v>134</v>
      </c>
      <c r="L134" s="301">
        <f t="shared" si="10"/>
        <v>0</v>
      </c>
      <c r="M134" s="302">
        <f t="shared" si="11"/>
        <v>0</v>
      </c>
      <c r="N134" s="312">
        <f t="shared" si="12"/>
        <v>0</v>
      </c>
      <c r="O134" s="313">
        <f t="shared" si="13"/>
        <v>0</v>
      </c>
      <c r="P134" s="14"/>
      <c r="Q134" s="316" t="str">
        <f t="shared" si="14"/>
        <v/>
      </c>
      <c r="R134" s="14"/>
      <c r="S134" s="14"/>
      <c r="T134" s="14"/>
      <c r="U134" s="14"/>
      <c r="V134" s="14"/>
      <c r="W134" s="14"/>
    </row>
    <row r="135" spans="1:23">
      <c r="A135" s="14"/>
      <c r="B135" s="24">
        <f>IFERROR(T_BDD_Références[REFERENCE],"")</f>
        <v>0</v>
      </c>
      <c r="C135" s="24">
        <f>IFERROR(T_BDD_Références[DESIGNATION],"")</f>
        <v>0</v>
      </c>
      <c r="D13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5" s="25">
        <f>SUM(T_STOCKS[[#This Row],[HAY SINAII]:[VIDE3]])</f>
        <v>0</v>
      </c>
      <c r="J135" s="14"/>
      <c r="K135" s="14">
        <f>IF((T_STOCKS[[#This Row],[D HAMM]]&gt;=0)*(T_STOCKS[[#This Row],[D HAMM]]&lt;=1.5),ROW())</f>
        <v>135</v>
      </c>
      <c r="L135" s="297">
        <f t="shared" si="10"/>
        <v>0</v>
      </c>
      <c r="M135" s="298">
        <f t="shared" si="11"/>
        <v>0</v>
      </c>
      <c r="N135" s="310">
        <f t="shared" si="12"/>
        <v>0</v>
      </c>
      <c r="O135" s="311">
        <f t="shared" si="13"/>
        <v>0</v>
      </c>
      <c r="P135" s="14"/>
      <c r="Q135" s="317" t="str">
        <f t="shared" si="14"/>
        <v/>
      </c>
      <c r="R135" s="14"/>
      <c r="S135" s="14"/>
      <c r="T135" s="14"/>
      <c r="U135" s="14"/>
      <c r="V135" s="14"/>
      <c r="W135" s="14"/>
    </row>
    <row r="136" spans="1:23">
      <c r="A136" s="14"/>
      <c r="B136" s="24">
        <f>IFERROR(T_BDD_Références[REFERENCE],"")</f>
        <v>0</v>
      </c>
      <c r="C136" s="24">
        <f>IFERROR(T_BDD_Références[DESIGNATION],"")</f>
        <v>0</v>
      </c>
      <c r="D13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6" s="25">
        <f>SUM(T_STOCKS[[#This Row],[HAY SINAII]:[VIDE3]])</f>
        <v>0</v>
      </c>
      <c r="J136" s="14"/>
      <c r="K136" s="14">
        <f>IF((T_STOCKS[[#This Row],[D HAMM]]&gt;=0)*(T_STOCKS[[#This Row],[D HAMM]]&lt;=1.5),ROW())</f>
        <v>136</v>
      </c>
      <c r="L136" s="301">
        <f t="shared" si="10"/>
        <v>0</v>
      </c>
      <c r="M136" s="302">
        <f t="shared" si="11"/>
        <v>0</v>
      </c>
      <c r="N136" s="312">
        <f t="shared" si="12"/>
        <v>0</v>
      </c>
      <c r="O136" s="313">
        <f t="shared" si="13"/>
        <v>0</v>
      </c>
      <c r="P136" s="14"/>
      <c r="Q136" s="316" t="str">
        <f t="shared" si="14"/>
        <v/>
      </c>
      <c r="R136" s="14"/>
      <c r="S136" s="14"/>
      <c r="T136" s="14"/>
      <c r="U136" s="14"/>
      <c r="V136" s="14"/>
      <c r="W136" s="14"/>
    </row>
    <row r="137" spans="1:23">
      <c r="A137" s="14"/>
      <c r="B137" s="24">
        <f>IFERROR(T_BDD_Références[REFERENCE],"")</f>
        <v>0</v>
      </c>
      <c r="C137" s="24">
        <f>IFERROR(T_BDD_Références[DESIGNATION],"")</f>
        <v>0</v>
      </c>
      <c r="D13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7" s="25">
        <f>SUM(T_STOCKS[[#This Row],[HAY SINAII]:[VIDE3]])</f>
        <v>0</v>
      </c>
      <c r="J137" s="14"/>
      <c r="K137" s="14">
        <f>IF((T_STOCKS[[#This Row],[D HAMM]]&gt;=0)*(T_STOCKS[[#This Row],[D HAMM]]&lt;=1.5),ROW())</f>
        <v>137</v>
      </c>
      <c r="L137" s="297">
        <f t="shared" si="10"/>
        <v>0</v>
      </c>
      <c r="M137" s="298">
        <f t="shared" si="11"/>
        <v>0</v>
      </c>
      <c r="N137" s="310">
        <f t="shared" si="12"/>
        <v>0</v>
      </c>
      <c r="O137" s="311">
        <f t="shared" si="13"/>
        <v>0</v>
      </c>
      <c r="P137" s="14"/>
      <c r="Q137" s="317" t="str">
        <f t="shared" si="14"/>
        <v/>
      </c>
      <c r="R137" s="14"/>
      <c r="S137" s="14"/>
      <c r="T137" s="14"/>
      <c r="U137" s="14"/>
      <c r="V137" s="14"/>
      <c r="W137" s="14"/>
    </row>
    <row r="138" spans="1:23">
      <c r="A138" s="14"/>
      <c r="B138" s="24">
        <f>IFERROR(T_BDD_Références[REFERENCE],"")</f>
        <v>0</v>
      </c>
      <c r="C138" s="24">
        <f>IFERROR(T_BDD_Références[DESIGNATION],"")</f>
        <v>0</v>
      </c>
      <c r="D13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8" s="25">
        <f>SUM(T_STOCKS[[#This Row],[HAY SINAII]:[VIDE3]])</f>
        <v>0</v>
      </c>
      <c r="J138" s="14"/>
      <c r="K138" s="14">
        <f>IF((T_STOCKS[[#This Row],[D HAMM]]&gt;=0)*(T_STOCKS[[#This Row],[D HAMM]]&lt;=1.5),ROW())</f>
        <v>138</v>
      </c>
      <c r="L138" s="301">
        <f t="shared" si="10"/>
        <v>0</v>
      </c>
      <c r="M138" s="302">
        <f t="shared" si="11"/>
        <v>0</v>
      </c>
      <c r="N138" s="312">
        <f t="shared" si="12"/>
        <v>0</v>
      </c>
      <c r="O138" s="313">
        <f t="shared" si="13"/>
        <v>0</v>
      </c>
      <c r="P138" s="14"/>
      <c r="Q138" s="316" t="str">
        <f t="shared" si="14"/>
        <v/>
      </c>
      <c r="R138" s="14"/>
      <c r="S138" s="14"/>
      <c r="T138" s="14"/>
      <c r="U138" s="14"/>
      <c r="V138" s="14"/>
      <c r="W138" s="14"/>
    </row>
    <row r="139" spans="1:23">
      <c r="A139" s="14"/>
      <c r="B139" s="24">
        <f>IFERROR(T_BDD_Références[REFERENCE],"")</f>
        <v>0</v>
      </c>
      <c r="C139" s="24">
        <f>IFERROR(T_BDD_Références[DESIGNATION],"")</f>
        <v>0</v>
      </c>
      <c r="D13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3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3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3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39" s="25">
        <f>SUM(T_STOCKS[[#This Row],[HAY SINAII]:[VIDE3]])</f>
        <v>0</v>
      </c>
      <c r="J139" s="14"/>
      <c r="K139" s="14">
        <f>IF((T_STOCKS[[#This Row],[D HAMM]]&gt;=0)*(T_STOCKS[[#This Row],[D HAMM]]&lt;=1.5),ROW())</f>
        <v>139</v>
      </c>
      <c r="L139" s="297">
        <f t="shared" si="10"/>
        <v>0</v>
      </c>
      <c r="M139" s="298">
        <f t="shared" si="11"/>
        <v>0</v>
      </c>
      <c r="N139" s="310">
        <f t="shared" si="12"/>
        <v>0</v>
      </c>
      <c r="O139" s="311">
        <f t="shared" si="13"/>
        <v>0</v>
      </c>
      <c r="P139" s="14"/>
      <c r="Q139" s="317" t="str">
        <f t="shared" si="14"/>
        <v/>
      </c>
      <c r="R139" s="14"/>
      <c r="S139" s="14"/>
      <c r="T139" s="14"/>
      <c r="U139" s="14"/>
      <c r="V139" s="14"/>
      <c r="W139" s="14"/>
    </row>
    <row r="140" spans="1:23">
      <c r="A140" s="14"/>
      <c r="B140" s="24">
        <f>IFERROR(T_BDD_Références[REFERENCE],"")</f>
        <v>0</v>
      </c>
      <c r="C140" s="24">
        <f>IFERROR(T_BDD_Références[DESIGNATION],"")</f>
        <v>0</v>
      </c>
      <c r="D14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0" s="25">
        <f>SUM(T_STOCKS[[#This Row],[HAY SINAII]:[VIDE3]])</f>
        <v>0</v>
      </c>
      <c r="J140" s="14"/>
      <c r="K140" s="14">
        <f>IF((T_STOCKS[[#This Row],[D HAMM]]&gt;=0)*(T_STOCKS[[#This Row],[D HAMM]]&lt;=1.5),ROW())</f>
        <v>140</v>
      </c>
      <c r="L140" s="301">
        <f t="shared" si="10"/>
        <v>0</v>
      </c>
      <c r="M140" s="302">
        <f t="shared" si="11"/>
        <v>0</v>
      </c>
      <c r="N140" s="312">
        <f t="shared" si="12"/>
        <v>0</v>
      </c>
      <c r="O140" s="313">
        <f t="shared" si="13"/>
        <v>0</v>
      </c>
      <c r="P140" s="14"/>
      <c r="Q140" s="316" t="str">
        <f t="shared" si="14"/>
        <v/>
      </c>
      <c r="R140" s="14"/>
      <c r="S140" s="14"/>
      <c r="T140" s="14"/>
      <c r="U140" s="14"/>
      <c r="V140" s="14"/>
      <c r="W140" s="14"/>
    </row>
    <row r="141" spans="1:23">
      <c r="A141" s="14"/>
      <c r="B141" s="24">
        <f>IFERROR(T_BDD_Références[REFERENCE],"")</f>
        <v>0</v>
      </c>
      <c r="C141" s="24">
        <f>IFERROR(T_BDD_Références[DESIGNATION],"")</f>
        <v>0</v>
      </c>
      <c r="D14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1" s="25">
        <f>SUM(T_STOCKS[[#This Row],[HAY SINAII]:[VIDE3]])</f>
        <v>0</v>
      </c>
      <c r="J141" s="14"/>
      <c r="K141" s="14">
        <f>IF((T_STOCKS[[#This Row],[D HAMM]]&gt;=0)*(T_STOCKS[[#This Row],[D HAMM]]&lt;=1.5),ROW())</f>
        <v>141</v>
      </c>
      <c r="L141" s="297">
        <f t="shared" si="10"/>
        <v>0</v>
      </c>
      <c r="M141" s="298">
        <f t="shared" si="11"/>
        <v>0</v>
      </c>
      <c r="N141" s="310">
        <f t="shared" si="12"/>
        <v>0</v>
      </c>
      <c r="O141" s="311">
        <f t="shared" si="13"/>
        <v>0</v>
      </c>
      <c r="P141" s="14"/>
      <c r="Q141" s="317" t="str">
        <f t="shared" si="14"/>
        <v/>
      </c>
      <c r="R141" s="14"/>
      <c r="S141" s="14"/>
      <c r="T141" s="14"/>
      <c r="U141" s="14"/>
      <c r="V141" s="14"/>
      <c r="W141" s="14"/>
    </row>
    <row r="142" spans="1:23">
      <c r="A142" s="14"/>
      <c r="B142" s="24">
        <f>IFERROR(T_BDD_Références[REFERENCE],"")</f>
        <v>0</v>
      </c>
      <c r="C142" s="24">
        <f>IFERROR(T_BDD_Références[DESIGNATION],"")</f>
        <v>0</v>
      </c>
      <c r="D14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2" s="25">
        <f>SUM(T_STOCKS[[#This Row],[HAY SINAII]:[VIDE3]])</f>
        <v>0</v>
      </c>
      <c r="J142" s="14"/>
      <c r="K142" s="14">
        <f>IF((T_STOCKS[[#This Row],[D HAMM]]&gt;=0)*(T_STOCKS[[#This Row],[D HAMM]]&lt;=1.5),ROW())</f>
        <v>142</v>
      </c>
      <c r="L142" s="301">
        <f t="shared" si="10"/>
        <v>0</v>
      </c>
      <c r="M142" s="302">
        <f t="shared" si="11"/>
        <v>0</v>
      </c>
      <c r="N142" s="312">
        <f t="shared" si="12"/>
        <v>0</v>
      </c>
      <c r="O142" s="313">
        <f t="shared" si="13"/>
        <v>0</v>
      </c>
      <c r="P142" s="14"/>
      <c r="Q142" s="316" t="str">
        <f t="shared" si="14"/>
        <v/>
      </c>
      <c r="R142" s="14"/>
      <c r="S142" s="14"/>
      <c r="T142" s="14"/>
      <c r="U142" s="14"/>
      <c r="V142" s="14"/>
      <c r="W142" s="14"/>
    </row>
    <row r="143" spans="1:23">
      <c r="A143" s="14"/>
      <c r="B143" s="24">
        <f>IFERROR(T_BDD_Références[REFERENCE],"")</f>
        <v>0</v>
      </c>
      <c r="C143" s="24">
        <f>IFERROR(T_BDD_Références[DESIGNATION],"")</f>
        <v>0</v>
      </c>
      <c r="D14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3" s="25">
        <f>SUM(T_STOCKS[[#This Row],[HAY SINAII]:[VIDE3]])</f>
        <v>0</v>
      </c>
      <c r="J143" s="14"/>
      <c r="K143" s="14">
        <f>IF((T_STOCKS[[#This Row],[D HAMM]]&gt;=0)*(T_STOCKS[[#This Row],[D HAMM]]&lt;=1.5),ROW())</f>
        <v>143</v>
      </c>
      <c r="L143" s="297">
        <f t="shared" si="10"/>
        <v>0</v>
      </c>
      <c r="M143" s="298">
        <f t="shared" si="11"/>
        <v>0</v>
      </c>
      <c r="N143" s="310">
        <f t="shared" si="12"/>
        <v>0</v>
      </c>
      <c r="O143" s="311">
        <f t="shared" si="13"/>
        <v>0</v>
      </c>
      <c r="P143" s="14"/>
      <c r="Q143" s="317" t="str">
        <f t="shared" si="14"/>
        <v/>
      </c>
      <c r="R143" s="14"/>
      <c r="S143" s="14"/>
      <c r="T143" s="14"/>
      <c r="U143" s="14"/>
      <c r="V143" s="14"/>
      <c r="W143" s="14"/>
    </row>
    <row r="144" spans="1:23">
      <c r="A144" s="14"/>
      <c r="B144" s="24">
        <f>IFERROR(T_BDD_Références[REFERENCE],"")</f>
        <v>0</v>
      </c>
      <c r="C144" s="24">
        <f>IFERROR(T_BDD_Références[DESIGNATION],"")</f>
        <v>0</v>
      </c>
      <c r="D14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4" s="25">
        <f>SUM(T_STOCKS[[#This Row],[HAY SINAII]:[VIDE3]])</f>
        <v>0</v>
      </c>
      <c r="J144" s="14"/>
      <c r="K144" s="14">
        <f>IF((T_STOCKS[[#This Row],[D HAMM]]&gt;=0)*(T_STOCKS[[#This Row],[D HAMM]]&lt;=1.5),ROW())</f>
        <v>144</v>
      </c>
      <c r="L144" s="301">
        <f t="shared" si="10"/>
        <v>0</v>
      </c>
      <c r="M144" s="302">
        <f t="shared" si="11"/>
        <v>0</v>
      </c>
      <c r="N144" s="312">
        <f t="shared" si="12"/>
        <v>0</v>
      </c>
      <c r="O144" s="313">
        <f t="shared" si="13"/>
        <v>0</v>
      </c>
      <c r="P144" s="14"/>
      <c r="Q144" s="316" t="str">
        <f t="shared" si="14"/>
        <v/>
      </c>
      <c r="R144" s="14"/>
      <c r="S144" s="14"/>
      <c r="T144" s="14"/>
      <c r="U144" s="14"/>
      <c r="V144" s="14"/>
      <c r="W144" s="14"/>
    </row>
    <row r="145" spans="1:23">
      <c r="A145" s="14"/>
      <c r="B145" s="24">
        <f>IFERROR(T_BDD_Références[REFERENCE],"")</f>
        <v>0</v>
      </c>
      <c r="C145" s="24">
        <f>IFERROR(T_BDD_Références[DESIGNATION],"")</f>
        <v>0</v>
      </c>
      <c r="D14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5" s="25">
        <f>SUM(T_STOCKS[[#This Row],[HAY SINAII]:[VIDE3]])</f>
        <v>0</v>
      </c>
      <c r="J145" s="14"/>
      <c r="K145" s="14">
        <f>IF((T_STOCKS[[#This Row],[D HAMM]]&gt;=0)*(T_STOCKS[[#This Row],[D HAMM]]&lt;=1.5),ROW())</f>
        <v>145</v>
      </c>
      <c r="L145" s="297">
        <f t="shared" si="10"/>
        <v>0</v>
      </c>
      <c r="M145" s="298">
        <f t="shared" si="11"/>
        <v>0</v>
      </c>
      <c r="N145" s="310">
        <f t="shared" si="12"/>
        <v>0</v>
      </c>
      <c r="O145" s="311">
        <f t="shared" si="13"/>
        <v>0</v>
      </c>
      <c r="P145" s="14"/>
      <c r="Q145" s="317" t="str">
        <f t="shared" si="14"/>
        <v/>
      </c>
      <c r="R145" s="14"/>
      <c r="S145" s="14"/>
      <c r="T145" s="14"/>
      <c r="U145" s="14"/>
      <c r="V145" s="14"/>
      <c r="W145" s="14"/>
    </row>
    <row r="146" spans="1:23">
      <c r="A146" s="14"/>
      <c r="B146" s="24">
        <f>IFERROR(T_BDD_Références[REFERENCE],"")</f>
        <v>0</v>
      </c>
      <c r="C146" s="24">
        <f>IFERROR(T_BDD_Références[DESIGNATION],"")</f>
        <v>0</v>
      </c>
      <c r="D14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6" s="25">
        <f>SUM(T_STOCKS[[#This Row],[HAY SINAII]:[VIDE3]])</f>
        <v>0</v>
      </c>
      <c r="J146" s="14"/>
      <c r="K146" s="14">
        <f>IF((T_STOCKS[[#This Row],[D HAMM]]&gt;=0)*(T_STOCKS[[#This Row],[D HAMM]]&lt;=1.5),ROW())</f>
        <v>146</v>
      </c>
      <c r="L146" s="301">
        <f t="shared" si="10"/>
        <v>0</v>
      </c>
      <c r="M146" s="302">
        <f t="shared" si="11"/>
        <v>0</v>
      </c>
      <c r="N146" s="312">
        <f t="shared" si="12"/>
        <v>0</v>
      </c>
      <c r="O146" s="313">
        <f t="shared" si="13"/>
        <v>0</v>
      </c>
      <c r="P146" s="14"/>
      <c r="Q146" s="316" t="str">
        <f t="shared" si="14"/>
        <v/>
      </c>
      <c r="R146" s="14"/>
      <c r="S146" s="14"/>
      <c r="T146" s="14"/>
      <c r="U146" s="14"/>
      <c r="V146" s="14"/>
      <c r="W146" s="14"/>
    </row>
    <row r="147" spans="1:23">
      <c r="A147" s="14"/>
      <c r="B147" s="24">
        <f>IFERROR(T_BDD_Références[REFERENCE],"")</f>
        <v>0</v>
      </c>
      <c r="C147" s="24">
        <f>IFERROR(T_BDD_Références[DESIGNATION],"")</f>
        <v>0</v>
      </c>
      <c r="D14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7" s="25">
        <f>SUM(T_STOCKS[[#This Row],[HAY SINAII]:[VIDE3]])</f>
        <v>0</v>
      </c>
      <c r="J147" s="14"/>
      <c r="K147" s="14">
        <f>IF((T_STOCKS[[#This Row],[D HAMM]]&gt;=0)*(T_STOCKS[[#This Row],[D HAMM]]&lt;=1.5),ROW())</f>
        <v>147</v>
      </c>
      <c r="L147" s="297">
        <f t="shared" si="10"/>
        <v>0</v>
      </c>
      <c r="M147" s="298">
        <f t="shared" si="11"/>
        <v>0</v>
      </c>
      <c r="N147" s="310">
        <f t="shared" si="12"/>
        <v>0</v>
      </c>
      <c r="O147" s="311">
        <f t="shared" si="13"/>
        <v>0</v>
      </c>
      <c r="P147" s="14"/>
      <c r="Q147" s="317" t="str">
        <f t="shared" si="14"/>
        <v/>
      </c>
      <c r="R147" s="14"/>
      <c r="S147" s="14"/>
      <c r="T147" s="14"/>
      <c r="U147" s="14"/>
      <c r="V147" s="14"/>
      <c r="W147" s="14"/>
    </row>
    <row r="148" spans="1:23">
      <c r="A148" s="14"/>
      <c r="B148" s="24">
        <f>IFERROR(T_BDD_Références[REFERENCE],"")</f>
        <v>0</v>
      </c>
      <c r="C148" s="24">
        <f>IFERROR(T_BDD_Références[DESIGNATION],"")</f>
        <v>0</v>
      </c>
      <c r="D14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8" s="25">
        <f>SUM(T_STOCKS[[#This Row],[HAY SINAII]:[VIDE3]])</f>
        <v>0</v>
      </c>
      <c r="J148" s="14"/>
      <c r="K148" s="14">
        <f>IF((T_STOCKS[[#This Row],[D HAMM]]&gt;=0)*(T_STOCKS[[#This Row],[D HAMM]]&lt;=1.5),ROW())</f>
        <v>148</v>
      </c>
      <c r="L148" s="301">
        <f t="shared" si="10"/>
        <v>0</v>
      </c>
      <c r="M148" s="302">
        <f t="shared" si="11"/>
        <v>0</v>
      </c>
      <c r="N148" s="312">
        <f t="shared" si="12"/>
        <v>0</v>
      </c>
      <c r="O148" s="313">
        <f t="shared" si="13"/>
        <v>0</v>
      </c>
      <c r="P148" s="14"/>
      <c r="Q148" s="316" t="str">
        <f t="shared" si="14"/>
        <v/>
      </c>
      <c r="R148" s="14"/>
      <c r="S148" s="14"/>
      <c r="T148" s="14"/>
      <c r="U148" s="14"/>
      <c r="V148" s="14"/>
      <c r="W148" s="14"/>
    </row>
    <row r="149" spans="1:23">
      <c r="A149" s="14"/>
      <c r="B149" s="24">
        <f>IFERROR(T_BDD_Références[REFERENCE],"")</f>
        <v>0</v>
      </c>
      <c r="C149" s="24">
        <f>IFERROR(T_BDD_Références[DESIGNATION],"")</f>
        <v>0</v>
      </c>
      <c r="D14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4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4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4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49" s="25">
        <f>SUM(T_STOCKS[[#This Row],[HAY SINAII]:[VIDE3]])</f>
        <v>0</v>
      </c>
      <c r="J149" s="14"/>
      <c r="K149" s="14">
        <f>IF((T_STOCKS[[#This Row],[D HAMM]]&gt;=0)*(T_STOCKS[[#This Row],[D HAMM]]&lt;=1.5),ROW())</f>
        <v>149</v>
      </c>
      <c r="L149" s="297">
        <f t="shared" si="10"/>
        <v>0</v>
      </c>
      <c r="M149" s="298">
        <f t="shared" si="11"/>
        <v>0</v>
      </c>
      <c r="N149" s="310">
        <f t="shared" si="12"/>
        <v>0</v>
      </c>
      <c r="O149" s="311">
        <f t="shared" si="13"/>
        <v>0</v>
      </c>
      <c r="P149" s="14"/>
      <c r="Q149" s="317" t="str">
        <f t="shared" si="14"/>
        <v/>
      </c>
      <c r="R149" s="14"/>
      <c r="S149" s="14"/>
      <c r="T149" s="14"/>
      <c r="U149" s="14"/>
      <c r="V149" s="14"/>
      <c r="W149" s="14"/>
    </row>
    <row r="150" spans="1:23">
      <c r="A150" s="14"/>
      <c r="B150" s="24">
        <f>IFERROR(T_BDD_Références[REFERENCE],"")</f>
        <v>0</v>
      </c>
      <c r="C150" s="24">
        <f>IFERROR(T_BDD_Références[DESIGNATION],"")</f>
        <v>0</v>
      </c>
      <c r="D15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0" s="25">
        <f>SUM(T_STOCKS[[#This Row],[HAY SINAII]:[VIDE3]])</f>
        <v>0</v>
      </c>
      <c r="J150" s="14"/>
      <c r="K150" s="14">
        <f>IF((T_STOCKS[[#This Row],[D HAMM]]&gt;=0)*(T_STOCKS[[#This Row],[D HAMM]]&lt;=1.5),ROW())</f>
        <v>150</v>
      </c>
      <c r="L150" s="301">
        <f t="shared" si="10"/>
        <v>0</v>
      </c>
      <c r="M150" s="302">
        <f t="shared" si="11"/>
        <v>0</v>
      </c>
      <c r="N150" s="312">
        <f t="shared" si="12"/>
        <v>0</v>
      </c>
      <c r="O150" s="313">
        <f t="shared" si="13"/>
        <v>0</v>
      </c>
      <c r="P150" s="14"/>
      <c r="Q150" s="316" t="str">
        <f t="shared" si="14"/>
        <v/>
      </c>
      <c r="R150" s="14"/>
      <c r="S150" s="14"/>
      <c r="T150" s="14"/>
      <c r="U150" s="14"/>
      <c r="V150" s="14"/>
      <c r="W150" s="14"/>
    </row>
    <row r="151" spans="1:23">
      <c r="A151" s="14"/>
      <c r="B151" s="24">
        <f>IFERROR(T_BDD_Références[REFERENCE],"")</f>
        <v>0</v>
      </c>
      <c r="C151" s="24">
        <f>IFERROR(T_BDD_Références[DESIGNATION],"")</f>
        <v>0</v>
      </c>
      <c r="D15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1" s="25">
        <f>SUM(T_STOCKS[[#This Row],[HAY SINAII]:[VIDE3]])</f>
        <v>0</v>
      </c>
      <c r="J151" s="14"/>
      <c r="K151" s="14">
        <f>IF((T_STOCKS[[#This Row],[D HAMM]]&gt;=0)*(T_STOCKS[[#This Row],[D HAMM]]&lt;=1.5),ROW())</f>
        <v>151</v>
      </c>
      <c r="L151" s="297">
        <f t="shared" si="10"/>
        <v>0</v>
      </c>
      <c r="M151" s="298">
        <f t="shared" si="11"/>
        <v>0</v>
      </c>
      <c r="N151" s="310">
        <f t="shared" si="12"/>
        <v>0</v>
      </c>
      <c r="O151" s="311">
        <f t="shared" si="13"/>
        <v>0</v>
      </c>
      <c r="P151" s="14"/>
      <c r="Q151" s="317" t="str">
        <f t="shared" si="14"/>
        <v/>
      </c>
      <c r="R151" s="14"/>
      <c r="S151" s="14"/>
      <c r="T151" s="14"/>
      <c r="U151" s="14"/>
      <c r="V151" s="14"/>
      <c r="W151" s="14"/>
    </row>
    <row r="152" spans="1:23">
      <c r="A152" s="14"/>
      <c r="B152" s="24">
        <f>IFERROR(T_BDD_Références[REFERENCE],"")</f>
        <v>0</v>
      </c>
      <c r="C152" s="24">
        <f>IFERROR(T_BDD_Références[DESIGNATION],"")</f>
        <v>0</v>
      </c>
      <c r="D15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2" s="25">
        <f>SUM(T_STOCKS[[#This Row],[HAY SINAII]:[VIDE3]])</f>
        <v>0</v>
      </c>
      <c r="J152" s="14"/>
      <c r="K152" s="14">
        <f>IF((T_STOCKS[[#This Row],[D HAMM]]&gt;=0)*(T_STOCKS[[#This Row],[D HAMM]]&lt;=1.5),ROW())</f>
        <v>152</v>
      </c>
      <c r="L152" s="301">
        <f t="shared" si="10"/>
        <v>0</v>
      </c>
      <c r="M152" s="302">
        <f t="shared" si="11"/>
        <v>0</v>
      </c>
      <c r="N152" s="312">
        <f t="shared" si="12"/>
        <v>0</v>
      </c>
      <c r="O152" s="313">
        <f t="shared" si="13"/>
        <v>0</v>
      </c>
      <c r="P152" s="14"/>
      <c r="Q152" s="316" t="str">
        <f t="shared" si="14"/>
        <v/>
      </c>
      <c r="R152" s="14"/>
      <c r="S152" s="14"/>
      <c r="T152" s="14"/>
      <c r="U152" s="14"/>
      <c r="V152" s="14"/>
      <c r="W152" s="14"/>
    </row>
    <row r="153" spans="1:23">
      <c r="A153" s="14"/>
      <c r="B153" s="24">
        <f>IFERROR(T_BDD_Références[REFERENCE],"")</f>
        <v>0</v>
      </c>
      <c r="C153" s="24">
        <f>IFERROR(T_BDD_Références[DESIGNATION],"")</f>
        <v>0</v>
      </c>
      <c r="D15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3" s="25">
        <f>SUM(T_STOCKS[[#This Row],[HAY SINAII]:[VIDE3]])</f>
        <v>0</v>
      </c>
      <c r="J153" s="14"/>
      <c r="K153" s="14">
        <f>IF((T_STOCKS[[#This Row],[D HAMM]]&gt;=0)*(T_STOCKS[[#This Row],[D HAMM]]&lt;=1.5),ROW())</f>
        <v>153</v>
      </c>
      <c r="L153" s="297">
        <f t="shared" si="10"/>
        <v>0</v>
      </c>
      <c r="M153" s="298">
        <f t="shared" si="11"/>
        <v>0</v>
      </c>
      <c r="N153" s="310">
        <f t="shared" si="12"/>
        <v>0</v>
      </c>
      <c r="O153" s="311">
        <f t="shared" si="13"/>
        <v>0</v>
      </c>
      <c r="P153" s="14"/>
      <c r="Q153" s="317" t="str">
        <f t="shared" si="14"/>
        <v/>
      </c>
      <c r="R153" s="14"/>
      <c r="S153" s="14"/>
      <c r="T153" s="14"/>
      <c r="U153" s="14"/>
      <c r="V153" s="14"/>
      <c r="W153" s="14"/>
    </row>
    <row r="154" spans="1:23">
      <c r="A154" s="14"/>
      <c r="B154" s="24">
        <f>IFERROR(T_BDD_Références[REFERENCE],"")</f>
        <v>0</v>
      </c>
      <c r="C154" s="24">
        <f>IFERROR(T_BDD_Références[DESIGNATION],"")</f>
        <v>0</v>
      </c>
      <c r="D15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4" s="25">
        <f>SUM(T_STOCKS[[#This Row],[HAY SINAII]:[VIDE3]])</f>
        <v>0</v>
      </c>
      <c r="J154" s="14"/>
      <c r="K154" s="14">
        <f>IF((T_STOCKS[[#This Row],[D HAMM]]&gt;=0)*(T_STOCKS[[#This Row],[D HAMM]]&lt;=1.5),ROW())</f>
        <v>154</v>
      </c>
      <c r="L154" s="301">
        <f t="shared" si="10"/>
        <v>0</v>
      </c>
      <c r="M154" s="302">
        <f t="shared" si="11"/>
        <v>0</v>
      </c>
      <c r="N154" s="312">
        <f t="shared" si="12"/>
        <v>0</v>
      </c>
      <c r="O154" s="313">
        <f t="shared" si="13"/>
        <v>0</v>
      </c>
      <c r="P154" s="14"/>
      <c r="Q154" s="316" t="str">
        <f t="shared" si="14"/>
        <v/>
      </c>
      <c r="R154" s="14"/>
      <c r="S154" s="14"/>
      <c r="T154" s="14"/>
      <c r="U154" s="14"/>
      <c r="V154" s="14"/>
      <c r="W154" s="14"/>
    </row>
    <row r="155" spans="1:23">
      <c r="A155" s="14"/>
      <c r="B155" s="24">
        <f>IFERROR(T_BDD_Références[REFERENCE],"")</f>
        <v>0</v>
      </c>
      <c r="C155" s="24">
        <f>IFERROR(T_BDD_Références[DESIGNATION],"")</f>
        <v>0</v>
      </c>
      <c r="D15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5" s="25">
        <f>SUM(T_STOCKS[[#This Row],[HAY SINAII]:[VIDE3]])</f>
        <v>0</v>
      </c>
      <c r="J155" s="14"/>
      <c r="K155" s="14">
        <f>IF((T_STOCKS[[#This Row],[D HAMM]]&gt;=0)*(T_STOCKS[[#This Row],[D HAMM]]&lt;=1.5),ROW())</f>
        <v>155</v>
      </c>
      <c r="L155" s="297">
        <f t="shared" si="10"/>
        <v>0</v>
      </c>
      <c r="M155" s="298">
        <f t="shared" si="11"/>
        <v>0</v>
      </c>
      <c r="N155" s="310">
        <f t="shared" si="12"/>
        <v>0</v>
      </c>
      <c r="O155" s="311">
        <f t="shared" si="13"/>
        <v>0</v>
      </c>
      <c r="P155" s="14"/>
      <c r="Q155" s="317" t="str">
        <f t="shared" si="14"/>
        <v/>
      </c>
      <c r="R155" s="14"/>
      <c r="S155" s="14"/>
      <c r="T155" s="14"/>
      <c r="U155" s="14"/>
      <c r="V155" s="14"/>
      <c r="W155" s="14"/>
    </row>
    <row r="156" spans="1:23">
      <c r="A156" s="14"/>
      <c r="B156" s="24">
        <f>IFERROR(T_BDD_Références[REFERENCE],"")</f>
        <v>0</v>
      </c>
      <c r="C156" s="24">
        <f>IFERROR(T_BDD_Références[DESIGNATION],"")</f>
        <v>0</v>
      </c>
      <c r="D15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6" s="25">
        <f>SUM(T_STOCKS[[#This Row],[HAY SINAII]:[VIDE3]])</f>
        <v>0</v>
      </c>
      <c r="J156" s="14"/>
      <c r="K156" s="14">
        <f>IF((T_STOCKS[[#This Row],[D HAMM]]&gt;=0)*(T_STOCKS[[#This Row],[D HAMM]]&lt;=1.5),ROW())</f>
        <v>156</v>
      </c>
      <c r="L156" s="301">
        <f t="shared" si="10"/>
        <v>0</v>
      </c>
      <c r="M156" s="302">
        <f t="shared" si="11"/>
        <v>0</v>
      </c>
      <c r="N156" s="312">
        <f t="shared" si="12"/>
        <v>0</v>
      </c>
      <c r="O156" s="313">
        <f t="shared" si="13"/>
        <v>0</v>
      </c>
      <c r="P156" s="14"/>
      <c r="Q156" s="316" t="str">
        <f t="shared" si="14"/>
        <v/>
      </c>
      <c r="R156" s="14"/>
      <c r="S156" s="14"/>
      <c r="T156" s="14"/>
      <c r="U156" s="14"/>
      <c r="V156" s="14"/>
      <c r="W156" s="14"/>
    </row>
    <row r="157" spans="1:23">
      <c r="A157" s="14"/>
      <c r="B157" s="24">
        <f>IFERROR(T_BDD_Références[REFERENCE],"")</f>
        <v>0</v>
      </c>
      <c r="C157" s="24">
        <f>IFERROR(T_BDD_Références[DESIGNATION],"")</f>
        <v>0</v>
      </c>
      <c r="D15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7" s="25">
        <f>SUM(T_STOCKS[[#This Row],[HAY SINAII]:[VIDE3]])</f>
        <v>0</v>
      </c>
      <c r="J157" s="14"/>
      <c r="K157" s="14">
        <f>IF((T_STOCKS[[#This Row],[D HAMM]]&gt;=0)*(T_STOCKS[[#This Row],[D HAMM]]&lt;=1.5),ROW())</f>
        <v>157</v>
      </c>
      <c r="L157" s="297">
        <f t="shared" si="10"/>
        <v>0</v>
      </c>
      <c r="M157" s="298">
        <f t="shared" si="11"/>
        <v>0</v>
      </c>
      <c r="N157" s="310">
        <f t="shared" si="12"/>
        <v>0</v>
      </c>
      <c r="O157" s="311">
        <f t="shared" si="13"/>
        <v>0</v>
      </c>
      <c r="P157" s="14"/>
      <c r="Q157" s="317" t="str">
        <f t="shared" si="14"/>
        <v/>
      </c>
      <c r="R157" s="14"/>
      <c r="S157" s="14"/>
      <c r="T157" s="14"/>
      <c r="U157" s="14"/>
      <c r="V157" s="14"/>
      <c r="W157" s="14"/>
    </row>
    <row r="158" spans="1:23">
      <c r="A158" s="14"/>
      <c r="B158" s="24">
        <f>IFERROR(T_BDD_Références[REFERENCE],"")</f>
        <v>0</v>
      </c>
      <c r="C158" s="24">
        <f>IFERROR(T_BDD_Références[DESIGNATION],"")</f>
        <v>0</v>
      </c>
      <c r="D15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8" s="25">
        <f>SUM(T_STOCKS[[#This Row],[HAY SINAII]:[VIDE3]])</f>
        <v>0</v>
      </c>
      <c r="J158" s="14"/>
      <c r="K158" s="14">
        <f>IF((T_STOCKS[[#This Row],[D HAMM]]&gt;=0)*(T_STOCKS[[#This Row],[D HAMM]]&lt;=1.5),ROW())</f>
        <v>158</v>
      </c>
      <c r="L158" s="301">
        <f t="shared" si="10"/>
        <v>0</v>
      </c>
      <c r="M158" s="302">
        <f t="shared" si="11"/>
        <v>0</v>
      </c>
      <c r="N158" s="312">
        <f t="shared" si="12"/>
        <v>0</v>
      </c>
      <c r="O158" s="313">
        <f t="shared" si="13"/>
        <v>0</v>
      </c>
      <c r="P158" s="14"/>
      <c r="Q158" s="316" t="str">
        <f t="shared" si="14"/>
        <v/>
      </c>
      <c r="R158" s="14"/>
      <c r="S158" s="14"/>
      <c r="T158" s="14"/>
      <c r="U158" s="14"/>
      <c r="V158" s="14"/>
      <c r="W158" s="14"/>
    </row>
    <row r="159" spans="1:23">
      <c r="A159" s="14"/>
      <c r="B159" s="24">
        <f>IFERROR(T_BDD_Références[REFERENCE],"")</f>
        <v>0</v>
      </c>
      <c r="C159" s="24">
        <f>IFERROR(T_BDD_Références[DESIGNATION],"")</f>
        <v>0</v>
      </c>
      <c r="D15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5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5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5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59" s="25">
        <f>SUM(T_STOCKS[[#This Row],[HAY SINAII]:[VIDE3]])</f>
        <v>0</v>
      </c>
      <c r="J159" s="14"/>
      <c r="K159" s="14">
        <f>IF((T_STOCKS[[#This Row],[D HAMM]]&gt;=0)*(T_STOCKS[[#This Row],[D HAMM]]&lt;=1.5),ROW())</f>
        <v>159</v>
      </c>
      <c r="L159" s="297">
        <f t="shared" si="10"/>
        <v>0</v>
      </c>
      <c r="M159" s="298">
        <f t="shared" si="11"/>
        <v>0</v>
      </c>
      <c r="N159" s="310">
        <f t="shared" si="12"/>
        <v>0</v>
      </c>
      <c r="O159" s="311">
        <f t="shared" si="13"/>
        <v>0</v>
      </c>
      <c r="P159" s="14"/>
      <c r="Q159" s="317" t="str">
        <f t="shared" si="14"/>
        <v/>
      </c>
      <c r="R159" s="14"/>
      <c r="S159" s="14"/>
      <c r="T159" s="14"/>
      <c r="U159" s="14"/>
      <c r="V159" s="14"/>
      <c r="W159" s="14"/>
    </row>
    <row r="160" spans="1:23">
      <c r="A160" s="14"/>
      <c r="B160" s="24">
        <f>IFERROR(T_BDD_Références[REFERENCE],"")</f>
        <v>0</v>
      </c>
      <c r="C160" s="24">
        <f>IFERROR(T_BDD_Références[DESIGNATION],"")</f>
        <v>0</v>
      </c>
      <c r="D16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0" s="25">
        <f>SUM(T_STOCKS[[#This Row],[HAY SINAII]:[VIDE3]])</f>
        <v>0</v>
      </c>
      <c r="J160" s="14"/>
      <c r="K160" s="14">
        <f>IF((T_STOCKS[[#This Row],[D HAMM]]&gt;=0)*(T_STOCKS[[#This Row],[D HAMM]]&lt;=1.5),ROW())</f>
        <v>160</v>
      </c>
      <c r="L160" s="301">
        <f t="shared" si="10"/>
        <v>0</v>
      </c>
      <c r="M160" s="302">
        <f t="shared" si="11"/>
        <v>0</v>
      </c>
      <c r="N160" s="312">
        <f t="shared" si="12"/>
        <v>0</v>
      </c>
      <c r="O160" s="313">
        <f t="shared" si="13"/>
        <v>0</v>
      </c>
      <c r="P160" s="14"/>
      <c r="Q160" s="316" t="str">
        <f t="shared" si="14"/>
        <v/>
      </c>
      <c r="R160" s="14"/>
      <c r="S160" s="14"/>
      <c r="T160" s="14"/>
      <c r="U160" s="14"/>
      <c r="V160" s="14"/>
      <c r="W160" s="14"/>
    </row>
    <row r="161" spans="1:23">
      <c r="A161" s="14"/>
      <c r="B161" s="24">
        <f>IFERROR(T_BDD_Références[REFERENCE],"")</f>
        <v>0</v>
      </c>
      <c r="C161" s="24">
        <f>IFERROR(T_BDD_Références[DESIGNATION],"")</f>
        <v>0</v>
      </c>
      <c r="D16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1" s="25">
        <f>SUM(T_STOCKS[[#This Row],[HAY SINAII]:[VIDE3]])</f>
        <v>0</v>
      </c>
      <c r="J161" s="14"/>
      <c r="K161" s="14">
        <f>IF((T_STOCKS[[#This Row],[D HAMM]]&gt;=0)*(T_STOCKS[[#This Row],[D HAMM]]&lt;=1.5),ROW())</f>
        <v>161</v>
      </c>
      <c r="L161" s="297">
        <f t="shared" si="10"/>
        <v>0</v>
      </c>
      <c r="M161" s="298">
        <f t="shared" si="11"/>
        <v>0</v>
      </c>
      <c r="N161" s="310">
        <f t="shared" si="12"/>
        <v>0</v>
      </c>
      <c r="O161" s="311">
        <f t="shared" si="13"/>
        <v>0</v>
      </c>
      <c r="P161" s="14"/>
      <c r="Q161" s="317" t="str">
        <f t="shared" si="14"/>
        <v/>
      </c>
      <c r="R161" s="14"/>
      <c r="S161" s="14"/>
      <c r="T161" s="14"/>
      <c r="U161" s="14"/>
      <c r="V161" s="14"/>
      <c r="W161" s="14"/>
    </row>
    <row r="162" spans="1:23">
      <c r="A162" s="14"/>
      <c r="B162" s="24">
        <f>IFERROR(T_BDD_Références[REFERENCE],"")</f>
        <v>0</v>
      </c>
      <c r="C162" s="24">
        <f>IFERROR(T_BDD_Références[DESIGNATION],"")</f>
        <v>0</v>
      </c>
      <c r="D16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2" s="25">
        <f>SUM(T_STOCKS[[#This Row],[HAY SINAII]:[VIDE3]])</f>
        <v>0</v>
      </c>
      <c r="J162" s="14"/>
      <c r="K162" s="14">
        <f>IF((T_STOCKS[[#This Row],[D HAMM]]&gt;=0)*(T_STOCKS[[#This Row],[D HAMM]]&lt;=1.5),ROW())</f>
        <v>162</v>
      </c>
      <c r="L162" s="301">
        <f t="shared" si="10"/>
        <v>0</v>
      </c>
      <c r="M162" s="302">
        <f t="shared" si="11"/>
        <v>0</v>
      </c>
      <c r="N162" s="312">
        <f t="shared" si="12"/>
        <v>0</v>
      </c>
      <c r="O162" s="313">
        <f t="shared" si="13"/>
        <v>0</v>
      </c>
      <c r="P162" s="14"/>
      <c r="Q162" s="316" t="str">
        <f t="shared" si="14"/>
        <v/>
      </c>
      <c r="R162" s="14"/>
      <c r="S162" s="14"/>
      <c r="T162" s="14"/>
      <c r="U162" s="14"/>
      <c r="V162" s="14"/>
      <c r="W162" s="14"/>
    </row>
    <row r="163" spans="1:23">
      <c r="A163" s="14"/>
      <c r="B163" s="24">
        <f>IFERROR(T_BDD_Références[REFERENCE],"")</f>
        <v>0</v>
      </c>
      <c r="C163" s="24">
        <f>IFERROR(T_BDD_Références[DESIGNATION],"")</f>
        <v>0</v>
      </c>
      <c r="D16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3" s="25">
        <f>SUM(T_STOCKS[[#This Row],[HAY SINAII]:[VIDE3]])</f>
        <v>0</v>
      </c>
      <c r="J163" s="14"/>
      <c r="K163" s="14">
        <f>IF((T_STOCKS[[#This Row],[D HAMM]]&gt;=0)*(T_STOCKS[[#This Row],[D HAMM]]&lt;=1.5),ROW())</f>
        <v>163</v>
      </c>
      <c r="L163" s="297">
        <f t="shared" si="10"/>
        <v>0</v>
      </c>
      <c r="M163" s="298">
        <f t="shared" si="11"/>
        <v>0</v>
      </c>
      <c r="N163" s="310">
        <f t="shared" si="12"/>
        <v>0</v>
      </c>
      <c r="O163" s="311">
        <f t="shared" si="13"/>
        <v>0</v>
      </c>
      <c r="P163" s="14"/>
      <c r="Q163" s="317" t="str">
        <f t="shared" si="14"/>
        <v/>
      </c>
      <c r="R163" s="14"/>
      <c r="S163" s="14"/>
      <c r="T163" s="14"/>
      <c r="U163" s="14"/>
      <c r="V163" s="14"/>
      <c r="W163" s="14"/>
    </row>
    <row r="164" spans="1:23">
      <c r="A164" s="14"/>
      <c r="B164" s="24">
        <f>IFERROR(T_BDD_Références[REFERENCE],"")</f>
        <v>0</v>
      </c>
      <c r="C164" s="24">
        <f>IFERROR(T_BDD_Références[DESIGNATION],"")</f>
        <v>0</v>
      </c>
      <c r="D16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4" s="25">
        <f>SUM(T_STOCKS[[#This Row],[HAY SINAII]:[VIDE3]])</f>
        <v>0</v>
      </c>
      <c r="J164" s="14"/>
      <c r="K164" s="14">
        <f>IF((T_STOCKS[[#This Row],[D HAMM]]&gt;=0)*(T_STOCKS[[#This Row],[D HAMM]]&lt;=1.5),ROW())</f>
        <v>164</v>
      </c>
      <c r="L164" s="301">
        <f t="shared" si="10"/>
        <v>0</v>
      </c>
      <c r="M164" s="302">
        <f t="shared" si="11"/>
        <v>0</v>
      </c>
      <c r="N164" s="312">
        <f t="shared" si="12"/>
        <v>0</v>
      </c>
      <c r="O164" s="313">
        <f t="shared" si="13"/>
        <v>0</v>
      </c>
      <c r="P164" s="14"/>
      <c r="Q164" s="316" t="str">
        <f t="shared" si="14"/>
        <v/>
      </c>
      <c r="R164" s="14"/>
      <c r="S164" s="14"/>
      <c r="T164" s="14"/>
      <c r="U164" s="14"/>
      <c r="V164" s="14"/>
      <c r="W164" s="14"/>
    </row>
    <row r="165" spans="1:23">
      <c r="A165" s="14"/>
      <c r="B165" s="24">
        <f>IFERROR(T_BDD_Références[REFERENCE],"")</f>
        <v>0</v>
      </c>
      <c r="C165" s="24">
        <f>IFERROR(T_BDD_Références[DESIGNATION],"")</f>
        <v>0</v>
      </c>
      <c r="D16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5" s="25">
        <f>SUM(T_STOCKS[[#This Row],[HAY SINAII]:[VIDE3]])</f>
        <v>0</v>
      </c>
      <c r="J165" s="14"/>
      <c r="K165" s="14">
        <f>IF((T_STOCKS[[#This Row],[D HAMM]]&gt;=0)*(T_STOCKS[[#This Row],[D HAMM]]&lt;=1.5),ROW())</f>
        <v>165</v>
      </c>
      <c r="L165" s="297">
        <f t="shared" si="10"/>
        <v>0</v>
      </c>
      <c r="M165" s="298">
        <f t="shared" si="11"/>
        <v>0</v>
      </c>
      <c r="N165" s="310">
        <f t="shared" si="12"/>
        <v>0</v>
      </c>
      <c r="O165" s="311">
        <f t="shared" si="13"/>
        <v>0</v>
      </c>
      <c r="P165" s="14"/>
      <c r="Q165" s="317" t="str">
        <f t="shared" si="14"/>
        <v/>
      </c>
      <c r="R165" s="14"/>
      <c r="S165" s="14"/>
      <c r="T165" s="14"/>
      <c r="U165" s="14"/>
      <c r="V165" s="14"/>
      <c r="W165" s="14"/>
    </row>
    <row r="166" spans="1:23">
      <c r="A166" s="14"/>
      <c r="B166" s="24">
        <f>IFERROR(T_BDD_Références[REFERENCE],"")</f>
        <v>0</v>
      </c>
      <c r="C166" s="24">
        <f>IFERROR(T_BDD_Références[DESIGNATION],"")</f>
        <v>0</v>
      </c>
      <c r="D16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6" s="25">
        <f>SUM(T_STOCKS[[#This Row],[HAY SINAII]:[VIDE3]])</f>
        <v>0</v>
      </c>
      <c r="J166" s="14"/>
      <c r="K166" s="14">
        <f>IF((T_STOCKS[[#This Row],[D HAMM]]&gt;=0)*(T_STOCKS[[#This Row],[D HAMM]]&lt;=1.5),ROW())</f>
        <v>166</v>
      </c>
      <c r="L166" s="301">
        <f t="shared" si="10"/>
        <v>0</v>
      </c>
      <c r="M166" s="302">
        <f t="shared" si="11"/>
        <v>0</v>
      </c>
      <c r="N166" s="312">
        <f t="shared" si="12"/>
        <v>0</v>
      </c>
      <c r="O166" s="313">
        <f t="shared" si="13"/>
        <v>0</v>
      </c>
      <c r="P166" s="14"/>
      <c r="Q166" s="316" t="str">
        <f t="shared" si="14"/>
        <v/>
      </c>
      <c r="R166" s="14"/>
      <c r="S166" s="14"/>
      <c r="T166" s="14"/>
      <c r="U166" s="14"/>
      <c r="V166" s="14"/>
      <c r="W166" s="14"/>
    </row>
    <row r="167" spans="1:23">
      <c r="A167" s="14"/>
      <c r="B167" s="24">
        <f>IFERROR(T_BDD_Références[REFERENCE],"")</f>
        <v>0</v>
      </c>
      <c r="C167" s="24">
        <f>IFERROR(T_BDD_Références[DESIGNATION],"")</f>
        <v>0</v>
      </c>
      <c r="D16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7" s="25">
        <f>SUM(T_STOCKS[[#This Row],[HAY SINAII]:[VIDE3]])</f>
        <v>0</v>
      </c>
      <c r="J167" s="14"/>
      <c r="K167" s="14">
        <f>IF((T_STOCKS[[#This Row],[D HAMM]]&gt;=0)*(T_STOCKS[[#This Row],[D HAMM]]&lt;=1.5),ROW())</f>
        <v>167</v>
      </c>
      <c r="L167" s="297">
        <f t="shared" si="10"/>
        <v>0</v>
      </c>
      <c r="M167" s="298">
        <f t="shared" si="11"/>
        <v>0</v>
      </c>
      <c r="N167" s="310">
        <f t="shared" si="12"/>
        <v>0</v>
      </c>
      <c r="O167" s="311">
        <f t="shared" si="13"/>
        <v>0</v>
      </c>
      <c r="P167" s="14"/>
      <c r="Q167" s="317" t="str">
        <f t="shared" si="14"/>
        <v/>
      </c>
      <c r="R167" s="14"/>
      <c r="S167" s="14"/>
      <c r="T167" s="14"/>
      <c r="U167" s="14"/>
      <c r="V167" s="14"/>
      <c r="W167" s="14"/>
    </row>
    <row r="168" spans="1:23">
      <c r="A168" s="14"/>
      <c r="B168" s="24">
        <f>IFERROR(T_BDD_Références[REFERENCE],"")</f>
        <v>0</v>
      </c>
      <c r="C168" s="24">
        <f>IFERROR(T_BDD_Références[DESIGNATION],"")</f>
        <v>0</v>
      </c>
      <c r="D16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8" s="25">
        <f>SUM(T_STOCKS[[#This Row],[HAY SINAII]:[VIDE3]])</f>
        <v>0</v>
      </c>
      <c r="J168" s="14"/>
      <c r="K168" s="14">
        <f>IF((T_STOCKS[[#This Row],[D HAMM]]&gt;=0)*(T_STOCKS[[#This Row],[D HAMM]]&lt;=1.5),ROW())</f>
        <v>168</v>
      </c>
      <c r="L168" s="301">
        <f t="shared" si="10"/>
        <v>0</v>
      </c>
      <c r="M168" s="302">
        <f t="shared" si="11"/>
        <v>0</v>
      </c>
      <c r="N168" s="312">
        <f t="shared" si="12"/>
        <v>0</v>
      </c>
      <c r="O168" s="313">
        <f t="shared" si="13"/>
        <v>0</v>
      </c>
      <c r="P168" s="14"/>
      <c r="Q168" s="316" t="str">
        <f t="shared" si="14"/>
        <v/>
      </c>
      <c r="R168" s="14"/>
      <c r="S168" s="14"/>
      <c r="T168" s="14"/>
      <c r="U168" s="14"/>
      <c r="V168" s="14"/>
      <c r="W168" s="14"/>
    </row>
    <row r="169" spans="1:23">
      <c r="A169" s="14"/>
      <c r="B169" s="24">
        <f>IFERROR(T_BDD_Références[REFERENCE],"")</f>
        <v>0</v>
      </c>
      <c r="C169" s="24">
        <f>IFERROR(T_BDD_Références[DESIGNATION],"")</f>
        <v>0</v>
      </c>
      <c r="D16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6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6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6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69" s="25">
        <f>SUM(T_STOCKS[[#This Row],[HAY SINAII]:[VIDE3]])</f>
        <v>0</v>
      </c>
      <c r="J169" s="14"/>
      <c r="K169" s="14">
        <f>IF((T_STOCKS[[#This Row],[D HAMM]]&gt;=0)*(T_STOCKS[[#This Row],[D HAMM]]&lt;=1.5),ROW())</f>
        <v>169</v>
      </c>
      <c r="L169" s="297">
        <f t="shared" si="10"/>
        <v>0</v>
      </c>
      <c r="M169" s="298">
        <f t="shared" si="11"/>
        <v>0</v>
      </c>
      <c r="N169" s="310">
        <f t="shared" si="12"/>
        <v>0</v>
      </c>
      <c r="O169" s="311">
        <f t="shared" si="13"/>
        <v>0</v>
      </c>
      <c r="P169" s="14"/>
      <c r="Q169" s="317" t="str">
        <f t="shared" si="14"/>
        <v/>
      </c>
      <c r="R169" s="14"/>
      <c r="S169" s="14"/>
      <c r="T169" s="14"/>
      <c r="U169" s="14"/>
      <c r="V169" s="14"/>
      <c r="W169" s="14"/>
    </row>
    <row r="170" spans="1:23">
      <c r="A170" s="14"/>
      <c r="B170" s="24">
        <f>IFERROR(T_BDD_Références[REFERENCE],"")</f>
        <v>0</v>
      </c>
      <c r="C170" s="24">
        <f>IFERROR(T_BDD_Références[DESIGNATION],"")</f>
        <v>0</v>
      </c>
      <c r="D17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0" s="25">
        <f>SUM(T_STOCKS[[#This Row],[HAY SINAII]:[VIDE3]])</f>
        <v>0</v>
      </c>
      <c r="J170" s="14"/>
      <c r="K170" s="14">
        <f>IF((T_STOCKS[[#This Row],[D HAMM]]&gt;=0)*(T_STOCKS[[#This Row],[D HAMM]]&lt;=1.5),ROW())</f>
        <v>170</v>
      </c>
      <c r="L170" s="301">
        <f t="shared" si="10"/>
        <v>0</v>
      </c>
      <c r="M170" s="302">
        <f t="shared" si="11"/>
        <v>0</v>
      </c>
      <c r="N170" s="312">
        <f t="shared" si="12"/>
        <v>0</v>
      </c>
      <c r="O170" s="313">
        <f t="shared" si="13"/>
        <v>0</v>
      </c>
      <c r="P170" s="14"/>
      <c r="Q170" s="316" t="str">
        <f t="shared" si="14"/>
        <v/>
      </c>
      <c r="R170" s="14"/>
      <c r="S170" s="14"/>
      <c r="T170" s="14"/>
      <c r="U170" s="14"/>
      <c r="V170" s="14"/>
      <c r="W170" s="14"/>
    </row>
    <row r="171" spans="1:23">
      <c r="A171" s="14"/>
      <c r="B171" s="24">
        <f>IFERROR(T_BDD_Références[REFERENCE],"")</f>
        <v>0</v>
      </c>
      <c r="C171" s="24">
        <f>IFERROR(T_BDD_Références[DESIGNATION],"")</f>
        <v>0</v>
      </c>
      <c r="D17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1" s="25">
        <f>SUM(T_STOCKS[[#This Row],[HAY SINAII]:[VIDE3]])</f>
        <v>0</v>
      </c>
      <c r="J171" s="14"/>
      <c r="K171" s="14">
        <f>IF((T_STOCKS[[#This Row],[D HAMM]]&gt;=0)*(T_STOCKS[[#This Row],[D HAMM]]&lt;=1.5),ROW())</f>
        <v>171</v>
      </c>
      <c r="L171" s="297">
        <f t="shared" si="10"/>
        <v>0</v>
      </c>
      <c r="M171" s="298">
        <f t="shared" si="11"/>
        <v>0</v>
      </c>
      <c r="N171" s="310">
        <f t="shared" si="12"/>
        <v>0</v>
      </c>
      <c r="O171" s="311">
        <f t="shared" si="13"/>
        <v>0</v>
      </c>
      <c r="P171" s="14"/>
      <c r="Q171" s="317" t="str">
        <f t="shared" si="14"/>
        <v/>
      </c>
      <c r="R171" s="14"/>
      <c r="S171" s="14"/>
      <c r="T171" s="14"/>
      <c r="U171" s="14"/>
      <c r="V171" s="14"/>
      <c r="W171" s="14"/>
    </row>
    <row r="172" spans="1:23">
      <c r="A172" s="14"/>
      <c r="B172" s="24">
        <f>IFERROR(T_BDD_Références[REFERENCE],"")</f>
        <v>0</v>
      </c>
      <c r="C172" s="24">
        <f>IFERROR(T_BDD_Références[DESIGNATION],"")</f>
        <v>0</v>
      </c>
      <c r="D17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2" s="25">
        <f>SUM(T_STOCKS[[#This Row],[HAY SINAII]:[VIDE3]])</f>
        <v>0</v>
      </c>
      <c r="J172" s="14"/>
      <c r="K172" s="14">
        <f>IF((T_STOCKS[[#This Row],[D HAMM]]&gt;=0)*(T_STOCKS[[#This Row],[D HAMM]]&lt;=1.5),ROW())</f>
        <v>172</v>
      </c>
      <c r="L172" s="301">
        <f t="shared" si="10"/>
        <v>0</v>
      </c>
      <c r="M172" s="302">
        <f t="shared" si="11"/>
        <v>0</v>
      </c>
      <c r="N172" s="312">
        <f t="shared" si="12"/>
        <v>0</v>
      </c>
      <c r="O172" s="313">
        <f t="shared" si="13"/>
        <v>0</v>
      </c>
      <c r="P172" s="14"/>
      <c r="Q172" s="316" t="str">
        <f t="shared" si="14"/>
        <v/>
      </c>
      <c r="R172" s="14"/>
      <c r="S172" s="14"/>
      <c r="T172" s="14"/>
      <c r="U172" s="14"/>
      <c r="V172" s="14"/>
      <c r="W172" s="14"/>
    </row>
    <row r="173" spans="1:23">
      <c r="A173" s="14"/>
      <c r="B173" s="24">
        <f>IFERROR(T_BDD_Références[REFERENCE],"")</f>
        <v>0</v>
      </c>
      <c r="C173" s="24">
        <f>IFERROR(T_BDD_Références[DESIGNATION],"")</f>
        <v>0</v>
      </c>
      <c r="D17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3" s="25">
        <f>SUM(T_STOCKS[[#This Row],[HAY SINAII]:[VIDE3]])</f>
        <v>0</v>
      </c>
      <c r="J173" s="14"/>
      <c r="K173" s="14">
        <f>IF((T_STOCKS[[#This Row],[D HAMM]]&gt;=0)*(T_STOCKS[[#This Row],[D HAMM]]&lt;=1.5),ROW())</f>
        <v>173</v>
      </c>
      <c r="L173" s="297">
        <f t="shared" si="10"/>
        <v>0</v>
      </c>
      <c r="M173" s="298">
        <f t="shared" si="11"/>
        <v>0</v>
      </c>
      <c r="N173" s="310">
        <f t="shared" si="12"/>
        <v>0</v>
      </c>
      <c r="O173" s="311">
        <f t="shared" si="13"/>
        <v>0</v>
      </c>
      <c r="P173" s="14"/>
      <c r="Q173" s="317" t="str">
        <f t="shared" si="14"/>
        <v/>
      </c>
      <c r="R173" s="14"/>
      <c r="S173" s="14"/>
      <c r="T173" s="14"/>
      <c r="U173" s="14"/>
      <c r="V173" s="14"/>
      <c r="W173" s="14"/>
    </row>
    <row r="174" spans="1:23">
      <c r="A174" s="14"/>
      <c r="B174" s="24">
        <f>IFERROR(T_BDD_Références[REFERENCE],"")</f>
        <v>0</v>
      </c>
      <c r="C174" s="24">
        <f>IFERROR(T_BDD_Références[DESIGNATION],"")</f>
        <v>0</v>
      </c>
      <c r="D17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4" s="25">
        <f>SUM(T_STOCKS[[#This Row],[HAY SINAII]:[VIDE3]])</f>
        <v>0</v>
      </c>
      <c r="J174" s="14"/>
      <c r="K174" s="14">
        <f>IF((T_STOCKS[[#This Row],[D HAMM]]&gt;=0)*(T_STOCKS[[#This Row],[D HAMM]]&lt;=1.5),ROW())</f>
        <v>174</v>
      </c>
      <c r="L174" s="301">
        <f t="shared" si="10"/>
        <v>0</v>
      </c>
      <c r="M174" s="302">
        <f t="shared" si="11"/>
        <v>0</v>
      </c>
      <c r="N174" s="312">
        <f t="shared" si="12"/>
        <v>0</v>
      </c>
      <c r="O174" s="313">
        <f t="shared" si="13"/>
        <v>0</v>
      </c>
      <c r="P174" s="14"/>
      <c r="Q174" s="316" t="str">
        <f t="shared" si="14"/>
        <v/>
      </c>
      <c r="R174" s="14"/>
      <c r="S174" s="14"/>
      <c r="T174" s="14"/>
      <c r="U174" s="14"/>
      <c r="V174" s="14"/>
      <c r="W174" s="14"/>
    </row>
    <row r="175" spans="1:23">
      <c r="A175" s="14"/>
      <c r="B175" s="24">
        <f>IFERROR(T_BDD_Références[REFERENCE],"")</f>
        <v>0</v>
      </c>
      <c r="C175" s="24">
        <f>IFERROR(T_BDD_Références[DESIGNATION],"")</f>
        <v>0</v>
      </c>
      <c r="D17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5" s="25">
        <f>SUM(T_STOCKS[[#This Row],[HAY SINAII]:[VIDE3]])</f>
        <v>0</v>
      </c>
      <c r="J175" s="14"/>
      <c r="K175" s="14">
        <f>IF((T_STOCKS[[#This Row],[D HAMM]]&gt;=0)*(T_STOCKS[[#This Row],[D HAMM]]&lt;=1.5),ROW())</f>
        <v>175</v>
      </c>
      <c r="L175" s="297">
        <f t="shared" si="10"/>
        <v>0</v>
      </c>
      <c r="M175" s="298">
        <f t="shared" si="11"/>
        <v>0</v>
      </c>
      <c r="N175" s="310">
        <f t="shared" si="12"/>
        <v>0</v>
      </c>
      <c r="O175" s="311">
        <f t="shared" si="13"/>
        <v>0</v>
      </c>
      <c r="P175" s="14"/>
      <c r="Q175" s="317" t="str">
        <f t="shared" si="14"/>
        <v/>
      </c>
      <c r="R175" s="14"/>
      <c r="S175" s="14"/>
      <c r="T175" s="14"/>
      <c r="U175" s="14"/>
      <c r="V175" s="14"/>
      <c r="W175" s="14"/>
    </row>
    <row r="176" spans="1:23">
      <c r="A176" s="14"/>
      <c r="B176" s="24">
        <f>IFERROR(T_BDD_Références[REFERENCE],"")</f>
        <v>0</v>
      </c>
      <c r="C176" s="24">
        <f>IFERROR(T_BDD_Références[DESIGNATION],"")</f>
        <v>0</v>
      </c>
      <c r="D17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6" s="25">
        <f>SUM(T_STOCKS[[#This Row],[HAY SINAII]:[VIDE3]])</f>
        <v>0</v>
      </c>
      <c r="J176" s="14"/>
      <c r="K176" s="14">
        <f>IF((T_STOCKS[[#This Row],[D HAMM]]&gt;=0)*(T_STOCKS[[#This Row],[D HAMM]]&lt;=1.5),ROW())</f>
        <v>176</v>
      </c>
      <c r="L176" s="301">
        <f t="shared" si="10"/>
        <v>0</v>
      </c>
      <c r="M176" s="302">
        <f t="shared" si="11"/>
        <v>0</v>
      </c>
      <c r="N176" s="312">
        <f t="shared" si="12"/>
        <v>0</v>
      </c>
      <c r="O176" s="313">
        <f t="shared" si="13"/>
        <v>0</v>
      </c>
      <c r="P176" s="14"/>
      <c r="Q176" s="316" t="str">
        <f t="shared" si="14"/>
        <v/>
      </c>
      <c r="R176" s="14"/>
      <c r="S176" s="14"/>
      <c r="T176" s="14"/>
      <c r="U176" s="14"/>
      <c r="V176" s="14"/>
      <c r="W176" s="14"/>
    </row>
    <row r="177" spans="1:23">
      <c r="A177" s="14"/>
      <c r="B177" s="24">
        <f>IFERROR(T_BDD_Références[REFERENCE],"")</f>
        <v>0</v>
      </c>
      <c r="C177" s="24">
        <f>IFERROR(T_BDD_Références[DESIGNATION],"")</f>
        <v>0</v>
      </c>
      <c r="D17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7" s="25">
        <f>SUM(T_STOCKS[[#This Row],[HAY SINAII]:[VIDE3]])</f>
        <v>0</v>
      </c>
      <c r="J177" s="14"/>
      <c r="K177" s="14">
        <f>IF((T_STOCKS[[#This Row],[D HAMM]]&gt;=0)*(T_STOCKS[[#This Row],[D HAMM]]&lt;=1.5),ROW())</f>
        <v>177</v>
      </c>
      <c r="L177" s="297">
        <f t="shared" si="10"/>
        <v>0</v>
      </c>
      <c r="M177" s="298">
        <f t="shared" si="11"/>
        <v>0</v>
      </c>
      <c r="N177" s="310">
        <f t="shared" si="12"/>
        <v>0</v>
      </c>
      <c r="O177" s="311">
        <f t="shared" si="13"/>
        <v>0</v>
      </c>
      <c r="P177" s="14"/>
      <c r="Q177" s="317" t="str">
        <f t="shared" si="14"/>
        <v/>
      </c>
      <c r="R177" s="14"/>
      <c r="S177" s="14"/>
      <c r="T177" s="14"/>
      <c r="U177" s="14"/>
      <c r="V177" s="14"/>
      <c r="W177" s="14"/>
    </row>
    <row r="178" spans="1:23">
      <c r="A178" s="14"/>
      <c r="B178" s="24">
        <f>IFERROR(T_BDD_Références[REFERENCE],"")</f>
        <v>0</v>
      </c>
      <c r="C178" s="24">
        <f>IFERROR(T_BDD_Références[DESIGNATION],"")</f>
        <v>0</v>
      </c>
      <c r="D17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8" s="25">
        <f>SUM(T_STOCKS[[#This Row],[HAY SINAII]:[VIDE3]])</f>
        <v>0</v>
      </c>
      <c r="J178" s="14"/>
      <c r="K178" s="14">
        <f>IF((T_STOCKS[[#This Row],[D HAMM]]&gt;=0)*(T_STOCKS[[#This Row],[D HAMM]]&lt;=1.5),ROW())</f>
        <v>178</v>
      </c>
      <c r="L178" s="301">
        <f t="shared" si="10"/>
        <v>0</v>
      </c>
      <c r="M178" s="302">
        <f t="shared" si="11"/>
        <v>0</v>
      </c>
      <c r="N178" s="312">
        <f t="shared" si="12"/>
        <v>0</v>
      </c>
      <c r="O178" s="313">
        <f t="shared" si="13"/>
        <v>0</v>
      </c>
      <c r="P178" s="14"/>
      <c r="Q178" s="316" t="str">
        <f t="shared" si="14"/>
        <v/>
      </c>
      <c r="R178" s="14"/>
      <c r="S178" s="14"/>
      <c r="T178" s="14"/>
      <c r="U178" s="14"/>
      <c r="V178" s="14"/>
      <c r="W178" s="14"/>
    </row>
    <row r="179" spans="1:23">
      <c r="A179" s="14"/>
      <c r="B179" s="24">
        <f>IFERROR(T_BDD_Références[REFERENCE],"")</f>
        <v>0</v>
      </c>
      <c r="C179" s="24">
        <f>IFERROR(T_BDD_Références[DESIGNATION],"")</f>
        <v>0</v>
      </c>
      <c r="D17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7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7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7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79" s="25">
        <f>SUM(T_STOCKS[[#This Row],[HAY SINAII]:[VIDE3]])</f>
        <v>0</v>
      </c>
      <c r="J179" s="14"/>
      <c r="K179" s="14">
        <f>IF((T_STOCKS[[#This Row],[D HAMM]]&gt;=0)*(T_STOCKS[[#This Row],[D HAMM]]&lt;=1.5),ROW())</f>
        <v>179</v>
      </c>
      <c r="L179" s="297">
        <f t="shared" si="10"/>
        <v>0</v>
      </c>
      <c r="M179" s="298">
        <f t="shared" si="11"/>
        <v>0</v>
      </c>
      <c r="N179" s="310">
        <f t="shared" si="12"/>
        <v>0</v>
      </c>
      <c r="O179" s="311">
        <f t="shared" si="13"/>
        <v>0</v>
      </c>
      <c r="P179" s="14"/>
      <c r="Q179" s="317" t="str">
        <f t="shared" si="14"/>
        <v/>
      </c>
      <c r="R179" s="14"/>
      <c r="S179" s="14"/>
      <c r="T179" s="14"/>
      <c r="U179" s="14"/>
      <c r="V179" s="14"/>
      <c r="W179" s="14"/>
    </row>
    <row r="180" spans="1:23">
      <c r="A180" s="14"/>
      <c r="B180" s="24">
        <f>IFERROR(T_BDD_Références[REFERENCE],"")</f>
        <v>0</v>
      </c>
      <c r="C180" s="24">
        <f>IFERROR(T_BDD_Références[DESIGNATION],"")</f>
        <v>0</v>
      </c>
      <c r="D18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0" s="25">
        <f>SUM(T_STOCKS[[#This Row],[HAY SINAII]:[VIDE3]])</f>
        <v>0</v>
      </c>
      <c r="J180" s="14"/>
      <c r="K180" s="14">
        <f>IF((T_STOCKS[[#This Row],[D HAMM]]&gt;=0)*(T_STOCKS[[#This Row],[D HAMM]]&lt;=1.5),ROW())</f>
        <v>180</v>
      </c>
      <c r="L180" s="301">
        <f t="shared" si="10"/>
        <v>0</v>
      </c>
      <c r="M180" s="302">
        <f t="shared" si="11"/>
        <v>0</v>
      </c>
      <c r="N180" s="312">
        <f t="shared" si="12"/>
        <v>0</v>
      </c>
      <c r="O180" s="313">
        <f t="shared" si="13"/>
        <v>0</v>
      </c>
      <c r="P180" s="14"/>
      <c r="Q180" s="316" t="str">
        <f t="shared" si="14"/>
        <v/>
      </c>
      <c r="R180" s="14"/>
      <c r="S180" s="14"/>
      <c r="T180" s="14"/>
      <c r="U180" s="14"/>
      <c r="V180" s="14"/>
      <c r="W180" s="14"/>
    </row>
    <row r="181" spans="1:23">
      <c r="A181" s="14"/>
      <c r="B181" s="24">
        <f>IFERROR(T_BDD_Références[REFERENCE],"")</f>
        <v>0</v>
      </c>
      <c r="C181" s="24">
        <f>IFERROR(T_BDD_Références[DESIGNATION],"")</f>
        <v>0</v>
      </c>
      <c r="D18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1" s="25">
        <f>SUM(T_STOCKS[[#This Row],[HAY SINAII]:[VIDE3]])</f>
        <v>0</v>
      </c>
      <c r="J181" s="14"/>
      <c r="K181" s="14">
        <f>IF((T_STOCKS[[#This Row],[D HAMM]]&gt;=0)*(T_STOCKS[[#This Row],[D HAMM]]&lt;=1.5),ROW())</f>
        <v>181</v>
      </c>
      <c r="L181" s="297">
        <f t="shared" si="10"/>
        <v>0</v>
      </c>
      <c r="M181" s="298">
        <f t="shared" si="11"/>
        <v>0</v>
      </c>
      <c r="N181" s="310">
        <f t="shared" si="12"/>
        <v>0</v>
      </c>
      <c r="O181" s="311">
        <f t="shared" si="13"/>
        <v>0</v>
      </c>
      <c r="P181" s="14"/>
      <c r="Q181" s="317" t="str">
        <f t="shared" si="14"/>
        <v/>
      </c>
      <c r="R181" s="14"/>
      <c r="S181" s="14"/>
      <c r="T181" s="14"/>
      <c r="U181" s="14"/>
      <c r="V181" s="14"/>
      <c r="W181" s="14"/>
    </row>
    <row r="182" spans="1:23">
      <c r="A182" s="14"/>
      <c r="B182" s="24">
        <f>IFERROR(T_BDD_Références[REFERENCE],"")</f>
        <v>0</v>
      </c>
      <c r="C182" s="24">
        <f>IFERROR(T_BDD_Références[DESIGNATION],"")</f>
        <v>0</v>
      </c>
      <c r="D18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2" s="25">
        <f>SUM(T_STOCKS[[#This Row],[HAY SINAII]:[VIDE3]])</f>
        <v>0</v>
      </c>
      <c r="J182" s="14"/>
      <c r="K182" s="14">
        <f>IF((T_STOCKS[[#This Row],[D HAMM]]&gt;=0)*(T_STOCKS[[#This Row],[D HAMM]]&lt;=1.5),ROW())</f>
        <v>182</v>
      </c>
      <c r="L182" s="301">
        <f t="shared" si="10"/>
        <v>0</v>
      </c>
      <c r="M182" s="302">
        <f t="shared" si="11"/>
        <v>0</v>
      </c>
      <c r="N182" s="312">
        <f t="shared" si="12"/>
        <v>0</v>
      </c>
      <c r="O182" s="313">
        <f t="shared" si="13"/>
        <v>0</v>
      </c>
      <c r="P182" s="14"/>
      <c r="Q182" s="316" t="str">
        <f t="shared" si="14"/>
        <v/>
      </c>
      <c r="R182" s="14"/>
      <c r="S182" s="14"/>
      <c r="T182" s="14"/>
      <c r="U182" s="14"/>
      <c r="V182" s="14"/>
      <c r="W182" s="14"/>
    </row>
    <row r="183" spans="1:23">
      <c r="A183" s="14"/>
      <c r="B183" s="24">
        <f>IFERROR(T_BDD_Références[REFERENCE],"")</f>
        <v>0</v>
      </c>
      <c r="C183" s="24">
        <f>IFERROR(T_BDD_Références[DESIGNATION],"")</f>
        <v>0</v>
      </c>
      <c r="D18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3" s="25">
        <f>SUM(T_STOCKS[[#This Row],[HAY SINAII]:[VIDE3]])</f>
        <v>0</v>
      </c>
      <c r="J183" s="14"/>
      <c r="K183" s="14">
        <f>IF((T_STOCKS[[#This Row],[D HAMM]]&gt;=0)*(T_STOCKS[[#This Row],[D HAMM]]&lt;=1.5),ROW())</f>
        <v>183</v>
      </c>
      <c r="L183" s="297">
        <f t="shared" si="10"/>
        <v>0</v>
      </c>
      <c r="M183" s="298">
        <f t="shared" si="11"/>
        <v>0</v>
      </c>
      <c r="N183" s="310">
        <f t="shared" si="12"/>
        <v>0</v>
      </c>
      <c r="O183" s="311">
        <f t="shared" si="13"/>
        <v>0</v>
      </c>
      <c r="P183" s="14"/>
      <c r="Q183" s="317" t="str">
        <f t="shared" si="14"/>
        <v/>
      </c>
      <c r="R183" s="14"/>
      <c r="S183" s="14"/>
      <c r="T183" s="14"/>
      <c r="U183" s="14"/>
      <c r="V183" s="14"/>
      <c r="W183" s="14"/>
    </row>
    <row r="184" spans="1:23">
      <c r="A184" s="14"/>
      <c r="B184" s="24">
        <f>IFERROR(T_BDD_Références[REFERENCE],"")</f>
        <v>0</v>
      </c>
      <c r="C184" s="24">
        <f>IFERROR(T_BDD_Références[DESIGNATION],"")</f>
        <v>0</v>
      </c>
      <c r="D18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4" s="25">
        <f>SUM(T_STOCKS[[#This Row],[HAY SINAII]:[VIDE3]])</f>
        <v>0</v>
      </c>
      <c r="J184" s="14"/>
      <c r="K184" s="14">
        <f>IF((T_STOCKS[[#This Row],[D HAMM]]&gt;=0)*(T_STOCKS[[#This Row],[D HAMM]]&lt;=1.5),ROW())</f>
        <v>184</v>
      </c>
      <c r="L184" s="301">
        <f t="shared" si="10"/>
        <v>0</v>
      </c>
      <c r="M184" s="302">
        <f t="shared" si="11"/>
        <v>0</v>
      </c>
      <c r="N184" s="312">
        <f t="shared" si="12"/>
        <v>0</v>
      </c>
      <c r="O184" s="313">
        <f t="shared" si="13"/>
        <v>0</v>
      </c>
      <c r="P184" s="14"/>
      <c r="Q184" s="316" t="str">
        <f t="shared" si="14"/>
        <v/>
      </c>
      <c r="R184" s="14"/>
      <c r="S184" s="14"/>
      <c r="T184" s="14"/>
      <c r="U184" s="14"/>
      <c r="V184" s="14"/>
      <c r="W184" s="14"/>
    </row>
    <row r="185" spans="1:23">
      <c r="A185" s="14"/>
      <c r="B185" s="24">
        <f>IFERROR(T_BDD_Références[REFERENCE],"")</f>
        <v>0</v>
      </c>
      <c r="C185" s="24">
        <f>IFERROR(T_BDD_Références[DESIGNATION],"")</f>
        <v>0</v>
      </c>
      <c r="D18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5" s="25">
        <f>SUM(T_STOCKS[[#This Row],[HAY SINAII]:[VIDE3]])</f>
        <v>0</v>
      </c>
      <c r="J185" s="14"/>
      <c r="K185" s="14">
        <f>IF((T_STOCKS[[#This Row],[D HAMM]]&gt;=0)*(T_STOCKS[[#This Row],[D HAMM]]&lt;=1.5),ROW())</f>
        <v>185</v>
      </c>
      <c r="L185" s="297">
        <f t="shared" si="10"/>
        <v>0</v>
      </c>
      <c r="M185" s="298">
        <f t="shared" si="11"/>
        <v>0</v>
      </c>
      <c r="N185" s="310">
        <f t="shared" si="12"/>
        <v>0</v>
      </c>
      <c r="O185" s="311">
        <f t="shared" si="13"/>
        <v>0</v>
      </c>
      <c r="P185" s="14"/>
      <c r="Q185" s="317" t="str">
        <f t="shared" si="14"/>
        <v/>
      </c>
      <c r="R185" s="14"/>
      <c r="S185" s="14"/>
      <c r="T185" s="14"/>
      <c r="U185" s="14"/>
      <c r="V185" s="14"/>
      <c r="W185" s="14"/>
    </row>
    <row r="186" spans="1:23">
      <c r="A186" s="14"/>
      <c r="B186" s="24">
        <f>IFERROR(T_BDD_Références[REFERENCE],"")</f>
        <v>0</v>
      </c>
      <c r="C186" s="24">
        <f>IFERROR(T_BDD_Références[DESIGNATION],"")</f>
        <v>0</v>
      </c>
      <c r="D18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6" s="25">
        <f>SUM(T_STOCKS[[#This Row],[HAY SINAII]:[VIDE3]])</f>
        <v>0</v>
      </c>
      <c r="J186" s="14"/>
      <c r="K186" s="14">
        <f>IF((T_STOCKS[[#This Row],[D HAMM]]&gt;=0)*(T_STOCKS[[#This Row],[D HAMM]]&lt;=1.5),ROW())</f>
        <v>186</v>
      </c>
      <c r="L186" s="301">
        <f t="shared" si="10"/>
        <v>0</v>
      </c>
      <c r="M186" s="302">
        <f t="shared" si="11"/>
        <v>0</v>
      </c>
      <c r="N186" s="312">
        <f t="shared" si="12"/>
        <v>0</v>
      </c>
      <c r="O186" s="313">
        <f t="shared" si="13"/>
        <v>0</v>
      </c>
      <c r="P186" s="14"/>
      <c r="Q186" s="316" t="str">
        <f t="shared" si="14"/>
        <v/>
      </c>
      <c r="R186" s="14"/>
      <c r="S186" s="14"/>
      <c r="T186" s="14"/>
      <c r="U186" s="14"/>
      <c r="V186" s="14"/>
      <c r="W186" s="14"/>
    </row>
    <row r="187" spans="1:23">
      <c r="A187" s="14"/>
      <c r="B187" s="24">
        <f>IFERROR(T_BDD_Références[REFERENCE],"")</f>
        <v>0</v>
      </c>
      <c r="C187" s="24">
        <f>IFERROR(T_BDD_Références[DESIGNATION],"")</f>
        <v>0</v>
      </c>
      <c r="D18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7" s="25">
        <f>SUM(T_STOCKS[[#This Row],[HAY SINAII]:[VIDE3]])</f>
        <v>0</v>
      </c>
      <c r="J187" s="14"/>
      <c r="K187" s="14">
        <f>IF((T_STOCKS[[#This Row],[D HAMM]]&gt;=0)*(T_STOCKS[[#This Row],[D HAMM]]&lt;=1.5),ROW())</f>
        <v>187</v>
      </c>
      <c r="L187" s="297">
        <f t="shared" si="10"/>
        <v>0</v>
      </c>
      <c r="M187" s="298">
        <f t="shared" si="11"/>
        <v>0</v>
      </c>
      <c r="N187" s="310">
        <f t="shared" si="12"/>
        <v>0</v>
      </c>
      <c r="O187" s="311">
        <f t="shared" si="13"/>
        <v>0</v>
      </c>
      <c r="P187" s="14"/>
      <c r="Q187" s="317" t="str">
        <f t="shared" si="14"/>
        <v/>
      </c>
      <c r="R187" s="14"/>
      <c r="S187" s="14"/>
      <c r="T187" s="14"/>
      <c r="U187" s="14"/>
      <c r="V187" s="14"/>
      <c r="W187" s="14"/>
    </row>
    <row r="188" spans="1:23">
      <c r="A188" s="14"/>
      <c r="B188" s="24">
        <f>IFERROR(T_BDD_Références[REFERENCE],"")</f>
        <v>0</v>
      </c>
      <c r="C188" s="24">
        <f>IFERROR(T_BDD_Références[DESIGNATION],"")</f>
        <v>0</v>
      </c>
      <c r="D18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8" s="25">
        <f>SUM(T_STOCKS[[#This Row],[HAY SINAII]:[VIDE3]])</f>
        <v>0</v>
      </c>
      <c r="J188" s="14"/>
      <c r="K188" s="14">
        <f>IF((T_STOCKS[[#This Row],[D HAMM]]&gt;=0)*(T_STOCKS[[#This Row],[D HAMM]]&lt;=1.5),ROW())</f>
        <v>188</v>
      </c>
      <c r="L188" s="301">
        <f t="shared" si="10"/>
        <v>0</v>
      </c>
      <c r="M188" s="302">
        <f t="shared" si="11"/>
        <v>0</v>
      </c>
      <c r="N188" s="312">
        <f t="shared" si="12"/>
        <v>0</v>
      </c>
      <c r="O188" s="313">
        <f t="shared" si="13"/>
        <v>0</v>
      </c>
      <c r="P188" s="14"/>
      <c r="Q188" s="316" t="str">
        <f t="shared" si="14"/>
        <v/>
      </c>
      <c r="R188" s="14"/>
      <c r="S188" s="14"/>
      <c r="T188" s="14"/>
      <c r="U188" s="14"/>
      <c r="V188" s="14"/>
      <c r="W188" s="14"/>
    </row>
    <row r="189" spans="1:23">
      <c r="A189" s="14"/>
      <c r="B189" s="24">
        <f>IFERROR(T_BDD_Références[REFERENCE],"")</f>
        <v>0</v>
      </c>
      <c r="C189" s="24">
        <f>IFERROR(T_BDD_Références[DESIGNATION],"")</f>
        <v>0</v>
      </c>
      <c r="D18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8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8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8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89" s="25">
        <f>SUM(T_STOCKS[[#This Row],[HAY SINAII]:[VIDE3]])</f>
        <v>0</v>
      </c>
      <c r="J189" s="14"/>
      <c r="K189" s="14">
        <f>IF((T_STOCKS[[#This Row],[D HAMM]]&gt;=0)*(T_STOCKS[[#This Row],[D HAMM]]&lt;=1.5),ROW())</f>
        <v>189</v>
      </c>
      <c r="L189" s="297">
        <f t="shared" si="10"/>
        <v>0</v>
      </c>
      <c r="M189" s="298">
        <f t="shared" si="11"/>
        <v>0</v>
      </c>
      <c r="N189" s="310">
        <f t="shared" si="12"/>
        <v>0</v>
      </c>
      <c r="O189" s="311">
        <f t="shared" si="13"/>
        <v>0</v>
      </c>
      <c r="P189" s="14"/>
      <c r="Q189" s="317" t="str">
        <f t="shared" si="14"/>
        <v/>
      </c>
      <c r="R189" s="14"/>
      <c r="S189" s="14"/>
      <c r="T189" s="14"/>
      <c r="U189" s="14"/>
      <c r="V189" s="14"/>
      <c r="W189" s="14"/>
    </row>
    <row r="190" spans="1:23">
      <c r="A190" s="14"/>
      <c r="B190" s="24">
        <f>IFERROR(T_BDD_Références[REFERENCE],"")</f>
        <v>0</v>
      </c>
      <c r="C190" s="24">
        <f>IFERROR(T_BDD_Références[DESIGNATION],"")</f>
        <v>0</v>
      </c>
      <c r="D19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0" s="25">
        <f>SUM(T_STOCKS[[#This Row],[HAY SINAII]:[VIDE3]])</f>
        <v>0</v>
      </c>
      <c r="J190" s="14"/>
      <c r="K190" s="14">
        <f>IF((T_STOCKS[[#This Row],[D HAMM]]&gt;=0)*(T_STOCKS[[#This Row],[D HAMM]]&lt;=1.5),ROW())</f>
        <v>190</v>
      </c>
      <c r="L190" s="301">
        <f t="shared" si="10"/>
        <v>0</v>
      </c>
      <c r="M190" s="302">
        <f t="shared" si="11"/>
        <v>0</v>
      </c>
      <c r="N190" s="312">
        <f t="shared" si="12"/>
        <v>0</v>
      </c>
      <c r="O190" s="313">
        <f t="shared" si="13"/>
        <v>0</v>
      </c>
      <c r="P190" s="14"/>
      <c r="Q190" s="316" t="str">
        <f t="shared" si="14"/>
        <v/>
      </c>
      <c r="R190" s="14"/>
      <c r="S190" s="14"/>
      <c r="T190" s="14"/>
      <c r="U190" s="14"/>
      <c r="V190" s="14"/>
      <c r="W190" s="14"/>
    </row>
    <row r="191" spans="1:23">
      <c r="A191" s="14"/>
      <c r="B191" s="24">
        <f>IFERROR(T_BDD_Références[REFERENCE],"")</f>
        <v>0</v>
      </c>
      <c r="C191" s="24">
        <f>IFERROR(T_BDD_Références[DESIGNATION],"")</f>
        <v>0</v>
      </c>
      <c r="D19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1" s="25">
        <f>SUM(T_STOCKS[[#This Row],[HAY SINAII]:[VIDE3]])</f>
        <v>0</v>
      </c>
      <c r="J191" s="14"/>
      <c r="K191" s="14">
        <f>IF((T_STOCKS[[#This Row],[D HAMM]]&gt;=0)*(T_STOCKS[[#This Row],[D HAMM]]&lt;=1.5),ROW())</f>
        <v>191</v>
      </c>
      <c r="L191" s="297">
        <f t="shared" si="10"/>
        <v>0</v>
      </c>
      <c r="M191" s="298">
        <f t="shared" si="11"/>
        <v>0</v>
      </c>
      <c r="N191" s="310">
        <f t="shared" si="12"/>
        <v>0</v>
      </c>
      <c r="O191" s="311">
        <f t="shared" si="13"/>
        <v>0</v>
      </c>
      <c r="P191" s="14"/>
      <c r="Q191" s="317" t="str">
        <f t="shared" si="14"/>
        <v/>
      </c>
      <c r="R191" s="14"/>
      <c r="S191" s="14"/>
      <c r="T191" s="14"/>
      <c r="U191" s="14"/>
      <c r="V191" s="14"/>
      <c r="W191" s="14"/>
    </row>
    <row r="192" spans="1:23">
      <c r="A192" s="14"/>
      <c r="B192" s="24">
        <f>IFERROR(T_BDD_Références[REFERENCE],"")</f>
        <v>0</v>
      </c>
      <c r="C192" s="24">
        <f>IFERROR(T_BDD_Références[DESIGNATION],"")</f>
        <v>0</v>
      </c>
      <c r="D19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2" s="25">
        <f>SUM(T_STOCKS[[#This Row],[HAY SINAII]:[VIDE3]])</f>
        <v>0</v>
      </c>
      <c r="J192" s="14"/>
      <c r="K192" s="14">
        <f>IF((T_STOCKS[[#This Row],[D HAMM]]&gt;=0)*(T_STOCKS[[#This Row],[D HAMM]]&lt;=1.5),ROW())</f>
        <v>192</v>
      </c>
      <c r="L192" s="301">
        <f t="shared" si="10"/>
        <v>0</v>
      </c>
      <c r="M192" s="302">
        <f t="shared" si="11"/>
        <v>0</v>
      </c>
      <c r="N192" s="312">
        <f t="shared" si="12"/>
        <v>0</v>
      </c>
      <c r="O192" s="313">
        <f t="shared" si="13"/>
        <v>0</v>
      </c>
      <c r="P192" s="14"/>
      <c r="Q192" s="316" t="str">
        <f t="shared" si="14"/>
        <v/>
      </c>
      <c r="R192" s="14"/>
      <c r="S192" s="14"/>
      <c r="T192" s="14"/>
      <c r="U192" s="14"/>
      <c r="V192" s="14"/>
      <c r="W192" s="14"/>
    </row>
    <row r="193" spans="1:23">
      <c r="A193" s="14"/>
      <c r="B193" s="24">
        <f>IFERROR(T_BDD_Références[REFERENCE],"")</f>
        <v>0</v>
      </c>
      <c r="C193" s="24">
        <f>IFERROR(T_BDD_Références[DESIGNATION],"")</f>
        <v>0</v>
      </c>
      <c r="D19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3" s="25">
        <f>SUM(T_STOCKS[[#This Row],[HAY SINAII]:[VIDE3]])</f>
        <v>0</v>
      </c>
      <c r="J193" s="14"/>
      <c r="K193" s="14">
        <f>IF((T_STOCKS[[#This Row],[D HAMM]]&gt;=0)*(T_STOCKS[[#This Row],[D HAMM]]&lt;=1.5),ROW())</f>
        <v>193</v>
      </c>
      <c r="L193" s="297">
        <f t="shared" si="10"/>
        <v>0</v>
      </c>
      <c r="M193" s="298">
        <f t="shared" si="11"/>
        <v>0</v>
      </c>
      <c r="N193" s="310">
        <f t="shared" si="12"/>
        <v>0</v>
      </c>
      <c r="O193" s="311">
        <f t="shared" si="13"/>
        <v>0</v>
      </c>
      <c r="P193" s="14"/>
      <c r="Q193" s="317" t="str">
        <f t="shared" si="14"/>
        <v/>
      </c>
      <c r="R193" s="14"/>
      <c r="S193" s="14"/>
      <c r="T193" s="14"/>
      <c r="U193" s="14"/>
      <c r="V193" s="14"/>
      <c r="W193" s="14"/>
    </row>
    <row r="194" spans="1:23">
      <c r="A194" s="14"/>
      <c r="B194" s="24">
        <f>IFERROR(T_BDD_Références[REFERENCE],"")</f>
        <v>0</v>
      </c>
      <c r="C194" s="24">
        <f>IFERROR(T_BDD_Références[DESIGNATION],"")</f>
        <v>0</v>
      </c>
      <c r="D19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4" s="25">
        <f>SUM(T_STOCKS[[#This Row],[HAY SINAII]:[VIDE3]])</f>
        <v>0</v>
      </c>
      <c r="J194" s="14"/>
      <c r="K194" s="14">
        <f>IF((T_STOCKS[[#This Row],[D HAMM]]&gt;=0)*(T_STOCKS[[#This Row],[D HAMM]]&lt;=1.5),ROW())</f>
        <v>194</v>
      </c>
      <c r="L194" s="301">
        <f t="shared" si="10"/>
        <v>0</v>
      </c>
      <c r="M194" s="302">
        <f t="shared" si="11"/>
        <v>0</v>
      </c>
      <c r="N194" s="312">
        <f t="shared" si="12"/>
        <v>0</v>
      </c>
      <c r="O194" s="313">
        <f t="shared" si="13"/>
        <v>0</v>
      </c>
      <c r="P194" s="14"/>
      <c r="Q194" s="316" t="str">
        <f t="shared" si="14"/>
        <v/>
      </c>
      <c r="R194" s="14"/>
      <c r="S194" s="14"/>
      <c r="T194" s="14"/>
      <c r="U194" s="14"/>
      <c r="V194" s="14"/>
      <c r="W194" s="14"/>
    </row>
    <row r="195" spans="1:23">
      <c r="A195" s="14"/>
      <c r="B195" s="24">
        <f>IFERROR(T_BDD_Références[REFERENCE],"")</f>
        <v>0</v>
      </c>
      <c r="C195" s="24">
        <f>IFERROR(T_BDD_Références[DESIGNATION],"")</f>
        <v>0</v>
      </c>
      <c r="D19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5" s="25">
        <f>SUM(T_STOCKS[[#This Row],[HAY SINAII]:[VIDE3]])</f>
        <v>0</v>
      </c>
      <c r="J195" s="14"/>
      <c r="K195" s="14">
        <f>IF((T_STOCKS[[#This Row],[D HAMM]]&gt;=0)*(T_STOCKS[[#This Row],[D HAMM]]&lt;=1.5),ROW())</f>
        <v>195</v>
      </c>
      <c r="L195" s="297">
        <f t="shared" si="10"/>
        <v>0</v>
      </c>
      <c r="M195" s="298">
        <f t="shared" si="11"/>
        <v>0</v>
      </c>
      <c r="N195" s="310">
        <f t="shared" si="12"/>
        <v>0</v>
      </c>
      <c r="O195" s="311">
        <f t="shared" si="13"/>
        <v>0</v>
      </c>
      <c r="P195" s="14"/>
      <c r="Q195" s="317" t="str">
        <f t="shared" si="14"/>
        <v/>
      </c>
      <c r="R195" s="14"/>
      <c r="S195" s="14"/>
      <c r="T195" s="14"/>
      <c r="U195" s="14"/>
      <c r="V195" s="14"/>
      <c r="W195" s="14"/>
    </row>
    <row r="196" spans="1:23">
      <c r="A196" s="14"/>
      <c r="B196" s="24">
        <f>IFERROR(T_BDD_Références[REFERENCE],"")</f>
        <v>0</v>
      </c>
      <c r="C196" s="24">
        <f>IFERROR(T_BDD_Références[DESIGNATION],"")</f>
        <v>0</v>
      </c>
      <c r="D19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6" s="25">
        <f>SUM(T_STOCKS[[#This Row],[HAY SINAII]:[VIDE3]])</f>
        <v>0</v>
      </c>
      <c r="J196" s="14"/>
      <c r="K196" s="14">
        <f>IF((T_STOCKS[[#This Row],[D HAMM]]&gt;=0)*(T_STOCKS[[#This Row],[D HAMM]]&lt;=1.5),ROW())</f>
        <v>196</v>
      </c>
      <c r="L196" s="301">
        <f t="shared" ref="L196:L259" si="15">INDEX(B:B,SMALL($K:$K,ROW(A193)))</f>
        <v>0</v>
      </c>
      <c r="M196" s="302">
        <f t="shared" ref="M196:M259" si="16">INDEX(C:C,SMALL($K:$K,ROW(B193)))</f>
        <v>0</v>
      </c>
      <c r="N196" s="312">
        <f t="shared" ref="N196:N259" si="17">INDEX(D:D,SMALL($K:$K,ROW(C193)))</f>
        <v>0</v>
      </c>
      <c r="O196" s="313">
        <f t="shared" ref="O196:O259" si="18">INDEX(E:E,SMALL($K:$K,ROW(D193)))</f>
        <v>0</v>
      </c>
      <c r="P196" s="14"/>
      <c r="Q196" s="316" t="str">
        <f t="shared" si="14"/>
        <v/>
      </c>
      <c r="R196" s="14"/>
      <c r="S196" s="14"/>
      <c r="T196" s="14"/>
      <c r="U196" s="14"/>
      <c r="V196" s="14"/>
      <c r="W196" s="14"/>
    </row>
    <row r="197" spans="1:23">
      <c r="A197" s="14"/>
      <c r="B197" s="24">
        <f>IFERROR(T_BDD_Références[REFERENCE],"")</f>
        <v>0</v>
      </c>
      <c r="C197" s="24">
        <f>IFERROR(T_BDD_Références[DESIGNATION],"")</f>
        <v>0</v>
      </c>
      <c r="D19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7" s="25">
        <f>SUM(T_STOCKS[[#This Row],[HAY SINAII]:[VIDE3]])</f>
        <v>0</v>
      </c>
      <c r="J197" s="14"/>
      <c r="K197" s="14">
        <f>IF((T_STOCKS[[#This Row],[D HAMM]]&gt;=0)*(T_STOCKS[[#This Row],[D HAMM]]&lt;=1.5),ROW())</f>
        <v>197</v>
      </c>
      <c r="L197" s="297">
        <f t="shared" si="15"/>
        <v>0</v>
      </c>
      <c r="M197" s="298">
        <f t="shared" si="16"/>
        <v>0</v>
      </c>
      <c r="N197" s="310">
        <f t="shared" si="17"/>
        <v>0</v>
      </c>
      <c r="O197" s="311">
        <f t="shared" si="18"/>
        <v>0</v>
      </c>
      <c r="P197" s="14"/>
      <c r="Q197" s="317" t="str">
        <f t="shared" ref="Q197:Q260" si="19">IF(N197&gt;0,O197,"")</f>
        <v/>
      </c>
      <c r="R197" s="14"/>
      <c r="S197" s="14"/>
      <c r="T197" s="14"/>
      <c r="U197" s="14"/>
      <c r="V197" s="14"/>
      <c r="W197" s="14"/>
    </row>
    <row r="198" spans="1:23">
      <c r="A198" s="14"/>
      <c r="B198" s="24">
        <f>IFERROR(T_BDD_Références[REFERENCE],"")</f>
        <v>0</v>
      </c>
      <c r="C198" s="24">
        <f>IFERROR(T_BDD_Références[DESIGNATION],"")</f>
        <v>0</v>
      </c>
      <c r="D19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8" s="25">
        <f>SUM(T_STOCKS[[#This Row],[HAY SINAII]:[VIDE3]])</f>
        <v>0</v>
      </c>
      <c r="J198" s="14"/>
      <c r="K198" s="14">
        <f>IF((T_STOCKS[[#This Row],[D HAMM]]&gt;=0)*(T_STOCKS[[#This Row],[D HAMM]]&lt;=1.5),ROW())</f>
        <v>198</v>
      </c>
      <c r="L198" s="301">
        <f t="shared" si="15"/>
        <v>0</v>
      </c>
      <c r="M198" s="302">
        <f t="shared" si="16"/>
        <v>0</v>
      </c>
      <c r="N198" s="312">
        <f t="shared" si="17"/>
        <v>0</v>
      </c>
      <c r="O198" s="313">
        <f t="shared" si="18"/>
        <v>0</v>
      </c>
      <c r="P198" s="14"/>
      <c r="Q198" s="316" t="str">
        <f t="shared" si="19"/>
        <v/>
      </c>
      <c r="R198" s="14"/>
      <c r="S198" s="14"/>
      <c r="T198" s="14"/>
      <c r="U198" s="14"/>
      <c r="V198" s="14"/>
      <c r="W198" s="14"/>
    </row>
    <row r="199" spans="1:23">
      <c r="A199" s="14"/>
      <c r="B199" s="24">
        <f>IFERROR(T_BDD_Références[REFERENCE],"")</f>
        <v>0</v>
      </c>
      <c r="C199" s="24">
        <f>IFERROR(T_BDD_Références[DESIGNATION],"")</f>
        <v>0</v>
      </c>
      <c r="D19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19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19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19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199" s="25">
        <f>SUM(T_STOCKS[[#This Row],[HAY SINAII]:[VIDE3]])</f>
        <v>0</v>
      </c>
      <c r="J199" s="14"/>
      <c r="K199" s="14">
        <f>IF((T_STOCKS[[#This Row],[D HAMM]]&gt;=0)*(T_STOCKS[[#This Row],[D HAMM]]&lt;=1.5),ROW())</f>
        <v>199</v>
      </c>
      <c r="L199" s="297">
        <f t="shared" si="15"/>
        <v>0</v>
      </c>
      <c r="M199" s="298">
        <f t="shared" si="16"/>
        <v>0</v>
      </c>
      <c r="N199" s="310">
        <f t="shared" si="17"/>
        <v>0</v>
      </c>
      <c r="O199" s="311">
        <f t="shared" si="18"/>
        <v>0</v>
      </c>
      <c r="P199" s="14"/>
      <c r="Q199" s="317" t="str">
        <f t="shared" si="19"/>
        <v/>
      </c>
      <c r="R199" s="14"/>
      <c r="S199" s="14"/>
      <c r="T199" s="14"/>
      <c r="U199" s="14"/>
      <c r="V199" s="14"/>
      <c r="W199" s="14"/>
    </row>
    <row r="200" spans="1:23">
      <c r="A200" s="14"/>
      <c r="B200" s="24">
        <f>IFERROR(T_BDD_Références[REFERENCE],"")</f>
        <v>0</v>
      </c>
      <c r="C200" s="24">
        <f>IFERROR(T_BDD_Références[DESIGNATION],"")</f>
        <v>0</v>
      </c>
      <c r="D20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0" s="25">
        <f>SUM(T_STOCKS[[#This Row],[HAY SINAII]:[VIDE3]])</f>
        <v>0</v>
      </c>
      <c r="J200" s="14"/>
      <c r="K200" s="14">
        <f>IF((T_STOCKS[[#This Row],[D HAMM]]&gt;=0)*(T_STOCKS[[#This Row],[D HAMM]]&lt;=1.5),ROW())</f>
        <v>200</v>
      </c>
      <c r="L200" s="301">
        <f t="shared" si="15"/>
        <v>0</v>
      </c>
      <c r="M200" s="302">
        <f t="shared" si="16"/>
        <v>0</v>
      </c>
      <c r="N200" s="312">
        <f t="shared" si="17"/>
        <v>0</v>
      </c>
      <c r="O200" s="313">
        <f t="shared" si="18"/>
        <v>0</v>
      </c>
      <c r="P200" s="14"/>
      <c r="Q200" s="316" t="str">
        <f t="shared" si="19"/>
        <v/>
      </c>
      <c r="R200" s="14"/>
      <c r="S200" s="14"/>
      <c r="T200" s="14"/>
      <c r="U200" s="14"/>
      <c r="V200" s="14"/>
      <c r="W200" s="14"/>
    </row>
    <row r="201" spans="1:23">
      <c r="A201" s="14"/>
      <c r="B201" s="24">
        <f>IFERROR(T_BDD_Références[REFERENCE],"")</f>
        <v>0</v>
      </c>
      <c r="C201" s="24">
        <f>IFERROR(T_BDD_Références[DESIGNATION],"")</f>
        <v>0</v>
      </c>
      <c r="D20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1" s="25">
        <f>SUM(T_STOCKS[[#This Row],[HAY SINAII]:[VIDE3]])</f>
        <v>0</v>
      </c>
      <c r="J201" s="14"/>
      <c r="K201" s="14">
        <f>IF((T_STOCKS[[#This Row],[D HAMM]]&gt;=0)*(T_STOCKS[[#This Row],[D HAMM]]&lt;=1.5),ROW())</f>
        <v>201</v>
      </c>
      <c r="L201" s="297">
        <f t="shared" si="15"/>
        <v>0</v>
      </c>
      <c r="M201" s="298">
        <f t="shared" si="16"/>
        <v>0</v>
      </c>
      <c r="N201" s="310">
        <f t="shared" si="17"/>
        <v>0</v>
      </c>
      <c r="O201" s="311">
        <f t="shared" si="18"/>
        <v>0</v>
      </c>
      <c r="P201" s="14"/>
      <c r="Q201" s="317" t="str">
        <f t="shared" si="19"/>
        <v/>
      </c>
      <c r="R201" s="14"/>
      <c r="S201" s="14"/>
      <c r="T201" s="14"/>
      <c r="U201" s="14"/>
      <c r="V201" s="14"/>
      <c r="W201" s="14"/>
    </row>
    <row r="202" spans="1:23">
      <c r="A202" s="14"/>
      <c r="B202" s="24">
        <f>IFERROR(T_BDD_Références[REFERENCE],"")</f>
        <v>0</v>
      </c>
      <c r="C202" s="24">
        <f>IFERROR(T_BDD_Références[DESIGNATION],"")</f>
        <v>0</v>
      </c>
      <c r="D20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2" s="25">
        <f>SUM(T_STOCKS[[#This Row],[HAY SINAII]:[VIDE3]])</f>
        <v>0</v>
      </c>
      <c r="J202" s="14"/>
      <c r="K202" s="14">
        <f>IF((T_STOCKS[[#This Row],[D HAMM]]&gt;=0)*(T_STOCKS[[#This Row],[D HAMM]]&lt;=1.5),ROW())</f>
        <v>202</v>
      </c>
      <c r="L202" s="301">
        <f t="shared" si="15"/>
        <v>0</v>
      </c>
      <c r="M202" s="302">
        <f t="shared" si="16"/>
        <v>0</v>
      </c>
      <c r="N202" s="312">
        <f t="shared" si="17"/>
        <v>0</v>
      </c>
      <c r="O202" s="313">
        <f t="shared" si="18"/>
        <v>0</v>
      </c>
      <c r="P202" s="14"/>
      <c r="Q202" s="316" t="str">
        <f t="shared" si="19"/>
        <v/>
      </c>
      <c r="R202" s="14"/>
      <c r="S202" s="14"/>
      <c r="T202" s="14"/>
      <c r="U202" s="14"/>
      <c r="V202" s="14"/>
      <c r="W202" s="14"/>
    </row>
    <row r="203" spans="1:23">
      <c r="A203" s="14"/>
      <c r="B203" s="24">
        <f>IFERROR(T_BDD_Références[REFERENCE],"")</f>
        <v>0</v>
      </c>
      <c r="C203" s="24">
        <f>IFERROR(T_BDD_Références[DESIGNATION],"")</f>
        <v>0</v>
      </c>
      <c r="D20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3" s="25">
        <f>SUM(T_STOCKS[[#This Row],[HAY SINAII]:[VIDE3]])</f>
        <v>0</v>
      </c>
      <c r="J203" s="14"/>
      <c r="K203" s="14">
        <f>IF((T_STOCKS[[#This Row],[D HAMM]]&gt;=0)*(T_STOCKS[[#This Row],[D HAMM]]&lt;=1.5),ROW())</f>
        <v>203</v>
      </c>
      <c r="L203" s="297">
        <f t="shared" si="15"/>
        <v>0</v>
      </c>
      <c r="M203" s="298">
        <f t="shared" si="16"/>
        <v>0</v>
      </c>
      <c r="N203" s="310">
        <f t="shared" si="17"/>
        <v>0</v>
      </c>
      <c r="O203" s="311">
        <f t="shared" si="18"/>
        <v>0</v>
      </c>
      <c r="P203" s="14"/>
      <c r="Q203" s="317" t="str">
        <f t="shared" si="19"/>
        <v/>
      </c>
      <c r="R203" s="14"/>
      <c r="S203" s="14"/>
      <c r="T203" s="14"/>
      <c r="U203" s="14"/>
      <c r="V203" s="14"/>
      <c r="W203" s="14"/>
    </row>
    <row r="204" spans="1:23">
      <c r="A204" s="14"/>
      <c r="B204" s="24">
        <f>IFERROR(T_BDD_Références[REFERENCE],"")</f>
        <v>0</v>
      </c>
      <c r="C204" s="24">
        <f>IFERROR(T_BDD_Références[DESIGNATION],"")</f>
        <v>0</v>
      </c>
      <c r="D20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4" s="25">
        <f>SUM(T_STOCKS[[#This Row],[HAY SINAII]:[VIDE3]])</f>
        <v>0</v>
      </c>
      <c r="J204" s="14"/>
      <c r="K204" s="14">
        <f>IF((T_STOCKS[[#This Row],[D HAMM]]&gt;=0)*(T_STOCKS[[#This Row],[D HAMM]]&lt;=1.5),ROW())</f>
        <v>204</v>
      </c>
      <c r="L204" s="301">
        <f t="shared" si="15"/>
        <v>0</v>
      </c>
      <c r="M204" s="302">
        <f t="shared" si="16"/>
        <v>0</v>
      </c>
      <c r="N204" s="312">
        <f t="shared" si="17"/>
        <v>0</v>
      </c>
      <c r="O204" s="313">
        <f t="shared" si="18"/>
        <v>0</v>
      </c>
      <c r="P204" s="14"/>
      <c r="Q204" s="316" t="str">
        <f t="shared" si="19"/>
        <v/>
      </c>
      <c r="R204" s="14"/>
      <c r="S204" s="14"/>
      <c r="T204" s="14"/>
      <c r="U204" s="14"/>
      <c r="V204" s="14"/>
      <c r="W204" s="14"/>
    </row>
    <row r="205" spans="1:23">
      <c r="A205" s="14"/>
      <c r="B205" s="24">
        <f>IFERROR(T_BDD_Références[REFERENCE],"")</f>
        <v>0</v>
      </c>
      <c r="C205" s="24">
        <f>IFERROR(T_BDD_Références[DESIGNATION],"")</f>
        <v>0</v>
      </c>
      <c r="D20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5" s="25">
        <f>SUM(T_STOCKS[[#This Row],[HAY SINAII]:[VIDE3]])</f>
        <v>0</v>
      </c>
      <c r="J205" s="14"/>
      <c r="K205" s="14">
        <f>IF((T_STOCKS[[#This Row],[D HAMM]]&gt;=0)*(T_STOCKS[[#This Row],[D HAMM]]&lt;=1.5),ROW())</f>
        <v>205</v>
      </c>
      <c r="L205" s="297">
        <f t="shared" si="15"/>
        <v>0</v>
      </c>
      <c r="M205" s="298">
        <f t="shared" si="16"/>
        <v>0</v>
      </c>
      <c r="N205" s="310">
        <f t="shared" si="17"/>
        <v>0</v>
      </c>
      <c r="O205" s="311">
        <f t="shared" si="18"/>
        <v>0</v>
      </c>
      <c r="P205" s="14"/>
      <c r="Q205" s="317" t="str">
        <f t="shared" si="19"/>
        <v/>
      </c>
      <c r="R205" s="14"/>
      <c r="S205" s="14"/>
      <c r="T205" s="14"/>
      <c r="U205" s="14"/>
      <c r="V205" s="14"/>
      <c r="W205" s="14"/>
    </row>
    <row r="206" spans="1:23">
      <c r="A206" s="14"/>
      <c r="B206" s="24">
        <f>IFERROR(T_BDD_Références[REFERENCE],"")</f>
        <v>0</v>
      </c>
      <c r="C206" s="24">
        <f>IFERROR(T_BDD_Références[DESIGNATION],"")</f>
        <v>0</v>
      </c>
      <c r="D20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6" s="25">
        <f>SUM(T_STOCKS[[#This Row],[HAY SINAII]:[VIDE3]])</f>
        <v>0</v>
      </c>
      <c r="J206" s="14"/>
      <c r="K206" s="14">
        <f>IF((T_STOCKS[[#This Row],[D HAMM]]&gt;=0)*(T_STOCKS[[#This Row],[D HAMM]]&lt;=1.5),ROW())</f>
        <v>206</v>
      </c>
      <c r="L206" s="301">
        <f t="shared" si="15"/>
        <v>0</v>
      </c>
      <c r="M206" s="302">
        <f t="shared" si="16"/>
        <v>0</v>
      </c>
      <c r="N206" s="312">
        <f t="shared" si="17"/>
        <v>0</v>
      </c>
      <c r="O206" s="313">
        <f t="shared" si="18"/>
        <v>0</v>
      </c>
      <c r="P206" s="14"/>
      <c r="Q206" s="316" t="str">
        <f t="shared" si="19"/>
        <v/>
      </c>
      <c r="R206" s="14"/>
      <c r="S206" s="14"/>
      <c r="T206" s="14"/>
      <c r="U206" s="14"/>
      <c r="V206" s="14"/>
      <c r="W206" s="14"/>
    </row>
    <row r="207" spans="1:23">
      <c r="A207" s="14"/>
      <c r="B207" s="24">
        <f>IFERROR(T_BDD_Références[REFERENCE],"")</f>
        <v>0</v>
      </c>
      <c r="C207" s="24">
        <f>IFERROR(T_BDD_Références[DESIGNATION],"")</f>
        <v>0</v>
      </c>
      <c r="D20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7" s="25">
        <f>SUM(T_STOCKS[[#This Row],[HAY SINAII]:[VIDE3]])</f>
        <v>0</v>
      </c>
      <c r="J207" s="14"/>
      <c r="K207" s="14">
        <f>IF((T_STOCKS[[#This Row],[D HAMM]]&gt;=0)*(T_STOCKS[[#This Row],[D HAMM]]&lt;=1.5),ROW())</f>
        <v>207</v>
      </c>
      <c r="L207" s="297">
        <f t="shared" si="15"/>
        <v>0</v>
      </c>
      <c r="M207" s="298">
        <f t="shared" si="16"/>
        <v>0</v>
      </c>
      <c r="N207" s="310">
        <f t="shared" si="17"/>
        <v>0</v>
      </c>
      <c r="O207" s="311">
        <f t="shared" si="18"/>
        <v>0</v>
      </c>
      <c r="P207" s="14"/>
      <c r="Q207" s="317" t="str">
        <f t="shared" si="19"/>
        <v/>
      </c>
      <c r="R207" s="14"/>
      <c r="S207" s="14"/>
      <c r="T207" s="14"/>
      <c r="U207" s="14"/>
      <c r="V207" s="14"/>
      <c r="W207" s="14"/>
    </row>
    <row r="208" spans="1:23">
      <c r="A208" s="14"/>
      <c r="B208" s="24">
        <f>IFERROR(T_BDD_Références[REFERENCE],"")</f>
        <v>0</v>
      </c>
      <c r="C208" s="24">
        <f>IFERROR(T_BDD_Références[DESIGNATION],"")</f>
        <v>0</v>
      </c>
      <c r="D20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8" s="25">
        <f>SUM(T_STOCKS[[#This Row],[HAY SINAII]:[VIDE3]])</f>
        <v>0</v>
      </c>
      <c r="J208" s="14"/>
      <c r="K208" s="14">
        <f>IF((T_STOCKS[[#This Row],[D HAMM]]&gt;=0)*(T_STOCKS[[#This Row],[D HAMM]]&lt;=1.5),ROW())</f>
        <v>208</v>
      </c>
      <c r="L208" s="301">
        <f t="shared" si="15"/>
        <v>0</v>
      </c>
      <c r="M208" s="302">
        <f t="shared" si="16"/>
        <v>0</v>
      </c>
      <c r="N208" s="312">
        <f t="shared" si="17"/>
        <v>0</v>
      </c>
      <c r="O208" s="313">
        <f t="shared" si="18"/>
        <v>0</v>
      </c>
      <c r="P208" s="14"/>
      <c r="Q208" s="316" t="str">
        <f t="shared" si="19"/>
        <v/>
      </c>
      <c r="R208" s="14"/>
      <c r="S208" s="14"/>
      <c r="T208" s="14"/>
      <c r="U208" s="14"/>
      <c r="V208" s="14"/>
      <c r="W208" s="14"/>
    </row>
    <row r="209" spans="1:23">
      <c r="A209" s="14"/>
      <c r="B209" s="24">
        <f>IFERROR(T_BDD_Références[REFERENCE],"")</f>
        <v>0</v>
      </c>
      <c r="C209" s="24">
        <f>IFERROR(T_BDD_Références[DESIGNATION],"")</f>
        <v>0</v>
      </c>
      <c r="D20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0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0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0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09" s="25">
        <f>SUM(T_STOCKS[[#This Row],[HAY SINAII]:[VIDE3]])</f>
        <v>0</v>
      </c>
      <c r="J209" s="14"/>
      <c r="K209" s="14">
        <f>IF((T_STOCKS[[#This Row],[D HAMM]]&gt;=0)*(T_STOCKS[[#This Row],[D HAMM]]&lt;=1.5),ROW())</f>
        <v>209</v>
      </c>
      <c r="L209" s="297">
        <f t="shared" si="15"/>
        <v>0</v>
      </c>
      <c r="M209" s="298">
        <f t="shared" si="16"/>
        <v>0</v>
      </c>
      <c r="N209" s="310">
        <f t="shared" si="17"/>
        <v>0</v>
      </c>
      <c r="O209" s="311">
        <f t="shared" si="18"/>
        <v>0</v>
      </c>
      <c r="P209" s="14"/>
      <c r="Q209" s="317" t="str">
        <f t="shared" si="19"/>
        <v/>
      </c>
      <c r="R209" s="14"/>
      <c r="S209" s="14"/>
      <c r="T209" s="14"/>
      <c r="U209" s="14"/>
      <c r="V209" s="14"/>
      <c r="W209" s="14"/>
    </row>
    <row r="210" spans="1:23">
      <c r="A210" s="14"/>
      <c r="B210" s="24">
        <f>IFERROR(T_BDD_Références[REFERENCE],"")</f>
        <v>0</v>
      </c>
      <c r="C210" s="24">
        <f>IFERROR(T_BDD_Références[DESIGNATION],"")</f>
        <v>0</v>
      </c>
      <c r="D21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0" s="25">
        <f>SUM(T_STOCKS[[#This Row],[HAY SINAII]:[VIDE3]])</f>
        <v>0</v>
      </c>
      <c r="J210" s="14"/>
      <c r="K210" s="14">
        <f>IF((T_STOCKS[[#This Row],[D HAMM]]&gt;=0)*(T_STOCKS[[#This Row],[D HAMM]]&lt;=1.5),ROW())</f>
        <v>210</v>
      </c>
      <c r="L210" s="301">
        <f t="shared" si="15"/>
        <v>0</v>
      </c>
      <c r="M210" s="302">
        <f t="shared" si="16"/>
        <v>0</v>
      </c>
      <c r="N210" s="312">
        <f t="shared" si="17"/>
        <v>0</v>
      </c>
      <c r="O210" s="313">
        <f t="shared" si="18"/>
        <v>0</v>
      </c>
      <c r="P210" s="14"/>
      <c r="Q210" s="316" t="str">
        <f t="shared" si="19"/>
        <v/>
      </c>
      <c r="R210" s="14"/>
      <c r="S210" s="14"/>
      <c r="T210" s="14"/>
      <c r="U210" s="14"/>
      <c r="V210" s="14"/>
      <c r="W210" s="14"/>
    </row>
    <row r="211" spans="1:23">
      <c r="A211" s="14"/>
      <c r="B211" s="24">
        <f>IFERROR(T_BDD_Références[REFERENCE],"")</f>
        <v>0</v>
      </c>
      <c r="C211" s="24">
        <f>IFERROR(T_BDD_Références[DESIGNATION],"")</f>
        <v>0</v>
      </c>
      <c r="D21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1" s="25">
        <f>SUM(T_STOCKS[[#This Row],[HAY SINAII]:[VIDE3]])</f>
        <v>0</v>
      </c>
      <c r="J211" s="14"/>
      <c r="K211" s="14">
        <f>IF((T_STOCKS[[#This Row],[D HAMM]]&gt;=0)*(T_STOCKS[[#This Row],[D HAMM]]&lt;=1.5),ROW())</f>
        <v>211</v>
      </c>
      <c r="L211" s="297">
        <f t="shared" si="15"/>
        <v>0</v>
      </c>
      <c r="M211" s="298">
        <f t="shared" si="16"/>
        <v>0</v>
      </c>
      <c r="N211" s="310">
        <f t="shared" si="17"/>
        <v>0</v>
      </c>
      <c r="O211" s="311">
        <f t="shared" si="18"/>
        <v>0</v>
      </c>
      <c r="P211" s="14"/>
      <c r="Q211" s="317" t="str">
        <f t="shared" si="19"/>
        <v/>
      </c>
      <c r="R211" s="14"/>
      <c r="S211" s="14"/>
      <c r="T211" s="14"/>
      <c r="U211" s="14"/>
      <c r="V211" s="14"/>
      <c r="W211" s="14"/>
    </row>
    <row r="212" spans="1:23">
      <c r="A212" s="14"/>
      <c r="B212" s="24">
        <f>IFERROR(T_BDD_Références[REFERENCE],"")</f>
        <v>0</v>
      </c>
      <c r="C212" s="24">
        <f>IFERROR(T_BDD_Références[DESIGNATION],"")</f>
        <v>0</v>
      </c>
      <c r="D21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2" s="25">
        <f>SUM(T_STOCKS[[#This Row],[HAY SINAII]:[VIDE3]])</f>
        <v>0</v>
      </c>
      <c r="J212" s="14"/>
      <c r="K212" s="14">
        <f>IF((T_STOCKS[[#This Row],[D HAMM]]&gt;=0)*(T_STOCKS[[#This Row],[D HAMM]]&lt;=1.5),ROW())</f>
        <v>212</v>
      </c>
      <c r="L212" s="301">
        <f t="shared" si="15"/>
        <v>0</v>
      </c>
      <c r="M212" s="302">
        <f t="shared" si="16"/>
        <v>0</v>
      </c>
      <c r="N212" s="312">
        <f t="shared" si="17"/>
        <v>0</v>
      </c>
      <c r="O212" s="313">
        <f t="shared" si="18"/>
        <v>0</v>
      </c>
      <c r="P212" s="14"/>
      <c r="Q212" s="316" t="str">
        <f t="shared" si="19"/>
        <v/>
      </c>
      <c r="R212" s="14"/>
      <c r="S212" s="14"/>
      <c r="T212" s="14"/>
      <c r="U212" s="14"/>
      <c r="V212" s="14"/>
      <c r="W212" s="14"/>
    </row>
    <row r="213" spans="1:23">
      <c r="A213" s="14"/>
      <c r="B213" s="24">
        <f>IFERROR(T_BDD_Références[REFERENCE],"")</f>
        <v>0</v>
      </c>
      <c r="C213" s="24">
        <f>IFERROR(T_BDD_Références[DESIGNATION],"")</f>
        <v>0</v>
      </c>
      <c r="D21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3" s="25">
        <f>SUM(T_STOCKS[[#This Row],[HAY SINAII]:[VIDE3]])</f>
        <v>0</v>
      </c>
      <c r="J213" s="14"/>
      <c r="K213" s="14">
        <f>IF((T_STOCKS[[#This Row],[D HAMM]]&gt;=0)*(T_STOCKS[[#This Row],[D HAMM]]&lt;=1.5),ROW())</f>
        <v>213</v>
      </c>
      <c r="L213" s="297">
        <f t="shared" si="15"/>
        <v>0</v>
      </c>
      <c r="M213" s="298">
        <f t="shared" si="16"/>
        <v>0</v>
      </c>
      <c r="N213" s="310">
        <f t="shared" si="17"/>
        <v>0</v>
      </c>
      <c r="O213" s="311">
        <f t="shared" si="18"/>
        <v>0</v>
      </c>
      <c r="P213" s="14"/>
      <c r="Q213" s="317" t="str">
        <f t="shared" si="19"/>
        <v/>
      </c>
      <c r="R213" s="14"/>
      <c r="S213" s="14"/>
      <c r="T213" s="14"/>
      <c r="U213" s="14"/>
      <c r="V213" s="14"/>
      <c r="W213" s="14"/>
    </row>
    <row r="214" spans="1:23">
      <c r="A214" s="14"/>
      <c r="B214" s="24">
        <f>IFERROR(T_BDD_Références[REFERENCE],"")</f>
        <v>0</v>
      </c>
      <c r="C214" s="24">
        <f>IFERROR(T_BDD_Références[DESIGNATION],"")</f>
        <v>0</v>
      </c>
      <c r="D21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4" s="25">
        <f>SUM(T_STOCKS[[#This Row],[HAY SINAII]:[VIDE3]])</f>
        <v>0</v>
      </c>
      <c r="J214" s="14"/>
      <c r="K214" s="14">
        <f>IF((T_STOCKS[[#This Row],[D HAMM]]&gt;=0)*(T_STOCKS[[#This Row],[D HAMM]]&lt;=1.5),ROW())</f>
        <v>214</v>
      </c>
      <c r="L214" s="301">
        <f t="shared" si="15"/>
        <v>0</v>
      </c>
      <c r="M214" s="302">
        <f t="shared" si="16"/>
        <v>0</v>
      </c>
      <c r="N214" s="312">
        <f t="shared" si="17"/>
        <v>0</v>
      </c>
      <c r="O214" s="313">
        <f t="shared" si="18"/>
        <v>0</v>
      </c>
      <c r="P214" s="14"/>
      <c r="Q214" s="316" t="str">
        <f t="shared" si="19"/>
        <v/>
      </c>
      <c r="R214" s="14"/>
      <c r="S214" s="14"/>
      <c r="T214" s="14"/>
      <c r="U214" s="14"/>
      <c r="V214" s="14"/>
      <c r="W214" s="14"/>
    </row>
    <row r="215" spans="1:23">
      <c r="A215" s="14"/>
      <c r="B215" s="24">
        <f>IFERROR(T_BDD_Références[REFERENCE],"")</f>
        <v>0</v>
      </c>
      <c r="C215" s="24">
        <f>IFERROR(T_BDD_Références[DESIGNATION],"")</f>
        <v>0</v>
      </c>
      <c r="D21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5" s="25">
        <f>SUM(T_STOCKS[[#This Row],[HAY SINAII]:[VIDE3]])</f>
        <v>0</v>
      </c>
      <c r="J215" s="14"/>
      <c r="K215" s="14">
        <f>IF((T_STOCKS[[#This Row],[D HAMM]]&gt;=0)*(T_STOCKS[[#This Row],[D HAMM]]&lt;=1.5),ROW())</f>
        <v>215</v>
      </c>
      <c r="L215" s="297">
        <f t="shared" si="15"/>
        <v>0</v>
      </c>
      <c r="M215" s="298">
        <f t="shared" si="16"/>
        <v>0</v>
      </c>
      <c r="N215" s="310">
        <f t="shared" si="17"/>
        <v>0</v>
      </c>
      <c r="O215" s="311">
        <f t="shared" si="18"/>
        <v>0</v>
      </c>
      <c r="P215" s="14"/>
      <c r="Q215" s="317" t="str">
        <f t="shared" si="19"/>
        <v/>
      </c>
      <c r="R215" s="14"/>
      <c r="S215" s="14"/>
      <c r="T215" s="14"/>
      <c r="U215" s="14"/>
      <c r="V215" s="14"/>
      <c r="W215" s="14"/>
    </row>
    <row r="216" spans="1:23">
      <c r="A216" s="14"/>
      <c r="B216" s="24">
        <f>IFERROR(T_BDD_Références[REFERENCE],"")</f>
        <v>0</v>
      </c>
      <c r="C216" s="24">
        <f>IFERROR(T_BDD_Références[DESIGNATION],"")</f>
        <v>0</v>
      </c>
      <c r="D21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6" s="25">
        <f>SUM(T_STOCKS[[#This Row],[HAY SINAII]:[VIDE3]])</f>
        <v>0</v>
      </c>
      <c r="J216" s="14"/>
      <c r="K216" s="14">
        <f>IF((T_STOCKS[[#This Row],[D HAMM]]&gt;=0)*(T_STOCKS[[#This Row],[D HAMM]]&lt;=1.5),ROW())</f>
        <v>216</v>
      </c>
      <c r="L216" s="301">
        <f t="shared" si="15"/>
        <v>0</v>
      </c>
      <c r="M216" s="302">
        <f t="shared" si="16"/>
        <v>0</v>
      </c>
      <c r="N216" s="312">
        <f t="shared" si="17"/>
        <v>0</v>
      </c>
      <c r="O216" s="313">
        <f t="shared" si="18"/>
        <v>0</v>
      </c>
      <c r="P216" s="14"/>
      <c r="Q216" s="316" t="str">
        <f t="shared" si="19"/>
        <v/>
      </c>
      <c r="R216" s="14"/>
      <c r="S216" s="14"/>
      <c r="T216" s="14"/>
      <c r="U216" s="14"/>
      <c r="V216" s="14"/>
      <c r="W216" s="14"/>
    </row>
    <row r="217" spans="1:23">
      <c r="A217" s="14"/>
      <c r="B217" s="24">
        <f>IFERROR(T_BDD_Références[REFERENCE],"")</f>
        <v>0</v>
      </c>
      <c r="C217" s="24">
        <f>IFERROR(T_BDD_Références[DESIGNATION],"")</f>
        <v>0</v>
      </c>
      <c r="D21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7" s="25">
        <f>SUM(T_STOCKS[[#This Row],[HAY SINAII]:[VIDE3]])</f>
        <v>0</v>
      </c>
      <c r="J217" s="14"/>
      <c r="K217" s="14">
        <f>IF((T_STOCKS[[#This Row],[D HAMM]]&gt;=0)*(T_STOCKS[[#This Row],[D HAMM]]&lt;=1.5),ROW())</f>
        <v>217</v>
      </c>
      <c r="L217" s="297">
        <f t="shared" si="15"/>
        <v>0</v>
      </c>
      <c r="M217" s="298">
        <f t="shared" si="16"/>
        <v>0</v>
      </c>
      <c r="N217" s="310">
        <f t="shared" si="17"/>
        <v>0</v>
      </c>
      <c r="O217" s="311">
        <f t="shared" si="18"/>
        <v>0</v>
      </c>
      <c r="P217" s="14"/>
      <c r="Q217" s="317" t="str">
        <f t="shared" si="19"/>
        <v/>
      </c>
      <c r="R217" s="14"/>
      <c r="S217" s="14"/>
      <c r="T217" s="14"/>
      <c r="U217" s="14"/>
      <c r="V217" s="14"/>
      <c r="W217" s="14"/>
    </row>
    <row r="218" spans="1:23">
      <c r="A218" s="14"/>
      <c r="B218" s="24">
        <f>IFERROR(T_BDD_Références[REFERENCE],"")</f>
        <v>0</v>
      </c>
      <c r="C218" s="24">
        <f>IFERROR(T_BDD_Références[DESIGNATION],"")</f>
        <v>0</v>
      </c>
      <c r="D21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8" s="25">
        <f>SUM(T_STOCKS[[#This Row],[HAY SINAII]:[VIDE3]])</f>
        <v>0</v>
      </c>
      <c r="J218" s="14"/>
      <c r="K218" s="14">
        <f>IF((T_STOCKS[[#This Row],[D HAMM]]&gt;=0)*(T_STOCKS[[#This Row],[D HAMM]]&lt;=1.5),ROW())</f>
        <v>218</v>
      </c>
      <c r="L218" s="301">
        <f t="shared" si="15"/>
        <v>0</v>
      </c>
      <c r="M218" s="302">
        <f t="shared" si="16"/>
        <v>0</v>
      </c>
      <c r="N218" s="312">
        <f t="shared" si="17"/>
        <v>0</v>
      </c>
      <c r="O218" s="313">
        <f t="shared" si="18"/>
        <v>0</v>
      </c>
      <c r="P218" s="14"/>
      <c r="Q218" s="316" t="str">
        <f t="shared" si="19"/>
        <v/>
      </c>
      <c r="R218" s="14"/>
      <c r="S218" s="14"/>
      <c r="T218" s="14"/>
      <c r="U218" s="14"/>
      <c r="V218" s="14"/>
      <c r="W218" s="14"/>
    </row>
    <row r="219" spans="1:23">
      <c r="A219" s="14"/>
      <c r="B219" s="24">
        <f>IFERROR(T_BDD_Références[REFERENCE],"")</f>
        <v>0</v>
      </c>
      <c r="C219" s="24">
        <f>IFERROR(T_BDD_Références[DESIGNATION],"")</f>
        <v>0</v>
      </c>
      <c r="D21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1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1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1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19" s="25">
        <f>SUM(T_STOCKS[[#This Row],[HAY SINAII]:[VIDE3]])</f>
        <v>0</v>
      </c>
      <c r="J219" s="14"/>
      <c r="K219" s="14">
        <f>IF((T_STOCKS[[#This Row],[D HAMM]]&gt;=0)*(T_STOCKS[[#This Row],[D HAMM]]&lt;=1.5),ROW())</f>
        <v>219</v>
      </c>
      <c r="L219" s="297">
        <f t="shared" si="15"/>
        <v>0</v>
      </c>
      <c r="M219" s="298">
        <f t="shared" si="16"/>
        <v>0</v>
      </c>
      <c r="N219" s="310">
        <f t="shared" si="17"/>
        <v>0</v>
      </c>
      <c r="O219" s="311">
        <f t="shared" si="18"/>
        <v>0</v>
      </c>
      <c r="P219" s="14"/>
      <c r="Q219" s="317" t="str">
        <f t="shared" si="19"/>
        <v/>
      </c>
      <c r="R219" s="14"/>
      <c r="S219" s="14"/>
      <c r="T219" s="14"/>
      <c r="U219" s="14"/>
      <c r="V219" s="14"/>
      <c r="W219" s="14"/>
    </row>
    <row r="220" spans="1:23">
      <c r="A220" s="14"/>
      <c r="B220" s="24">
        <f>IFERROR(T_BDD_Références[REFERENCE],"")</f>
        <v>0</v>
      </c>
      <c r="C220" s="24">
        <f>IFERROR(T_BDD_Références[DESIGNATION],"")</f>
        <v>0</v>
      </c>
      <c r="D22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0" s="25">
        <f>SUM(T_STOCKS[[#This Row],[HAY SINAII]:[VIDE3]])</f>
        <v>0</v>
      </c>
      <c r="J220" s="14"/>
      <c r="K220" s="14">
        <f>IF((T_STOCKS[[#This Row],[D HAMM]]&gt;=0)*(T_STOCKS[[#This Row],[D HAMM]]&lt;=1.5),ROW())</f>
        <v>220</v>
      </c>
      <c r="L220" s="301">
        <f t="shared" si="15"/>
        <v>0</v>
      </c>
      <c r="M220" s="302">
        <f t="shared" si="16"/>
        <v>0</v>
      </c>
      <c r="N220" s="312">
        <f t="shared" si="17"/>
        <v>0</v>
      </c>
      <c r="O220" s="313">
        <f t="shared" si="18"/>
        <v>0</v>
      </c>
      <c r="P220" s="14"/>
      <c r="Q220" s="316" t="str">
        <f t="shared" si="19"/>
        <v/>
      </c>
      <c r="R220" s="14"/>
      <c r="S220" s="14"/>
      <c r="T220" s="14"/>
      <c r="U220" s="14"/>
      <c r="V220" s="14"/>
      <c r="W220" s="14"/>
    </row>
    <row r="221" spans="1:23">
      <c r="A221" s="14"/>
      <c r="B221" s="24">
        <f>IFERROR(T_BDD_Références[REFERENCE],"")</f>
        <v>0</v>
      </c>
      <c r="C221" s="24">
        <f>IFERROR(T_BDD_Références[DESIGNATION],"")</f>
        <v>0</v>
      </c>
      <c r="D22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1" s="25">
        <f>SUM(T_STOCKS[[#This Row],[HAY SINAII]:[VIDE3]])</f>
        <v>0</v>
      </c>
      <c r="J221" s="14"/>
      <c r="K221" s="14">
        <f>IF((T_STOCKS[[#This Row],[D HAMM]]&gt;=0)*(T_STOCKS[[#This Row],[D HAMM]]&lt;=1.5),ROW())</f>
        <v>221</v>
      </c>
      <c r="L221" s="297">
        <f t="shared" si="15"/>
        <v>0</v>
      </c>
      <c r="M221" s="298">
        <f t="shared" si="16"/>
        <v>0</v>
      </c>
      <c r="N221" s="310">
        <f t="shared" si="17"/>
        <v>0</v>
      </c>
      <c r="O221" s="311">
        <f t="shared" si="18"/>
        <v>0</v>
      </c>
      <c r="P221" s="14"/>
      <c r="Q221" s="317" t="str">
        <f t="shared" si="19"/>
        <v/>
      </c>
      <c r="R221" s="14"/>
      <c r="S221" s="14"/>
      <c r="T221" s="14"/>
      <c r="U221" s="14"/>
      <c r="V221" s="14"/>
      <c r="W221" s="14"/>
    </row>
    <row r="222" spans="1:23">
      <c r="A222" s="14"/>
      <c r="B222" s="24">
        <f>IFERROR(T_BDD_Références[REFERENCE],"")</f>
        <v>0</v>
      </c>
      <c r="C222" s="24">
        <f>IFERROR(T_BDD_Références[DESIGNATION],"")</f>
        <v>0</v>
      </c>
      <c r="D22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2" s="25">
        <f>SUM(T_STOCKS[[#This Row],[HAY SINAII]:[VIDE3]])</f>
        <v>0</v>
      </c>
      <c r="J222" s="14"/>
      <c r="K222" s="14">
        <f>IF((T_STOCKS[[#This Row],[D HAMM]]&gt;=0)*(T_STOCKS[[#This Row],[D HAMM]]&lt;=1.5),ROW())</f>
        <v>222</v>
      </c>
      <c r="L222" s="301">
        <f t="shared" si="15"/>
        <v>0</v>
      </c>
      <c r="M222" s="302">
        <f t="shared" si="16"/>
        <v>0</v>
      </c>
      <c r="N222" s="312">
        <f t="shared" si="17"/>
        <v>0</v>
      </c>
      <c r="O222" s="313">
        <f t="shared" si="18"/>
        <v>0</v>
      </c>
      <c r="P222" s="14"/>
      <c r="Q222" s="316" t="str">
        <f t="shared" si="19"/>
        <v/>
      </c>
      <c r="R222" s="14"/>
      <c r="S222" s="14"/>
      <c r="T222" s="14"/>
      <c r="U222" s="14"/>
      <c r="V222" s="14"/>
      <c r="W222" s="14"/>
    </row>
    <row r="223" spans="1:23">
      <c r="A223" s="14"/>
      <c r="B223" s="24">
        <f>IFERROR(T_BDD_Références[REFERENCE],"")</f>
        <v>0</v>
      </c>
      <c r="C223" s="24">
        <f>IFERROR(T_BDD_Références[DESIGNATION],"")</f>
        <v>0</v>
      </c>
      <c r="D22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3" s="25">
        <f>SUM(T_STOCKS[[#This Row],[HAY SINAII]:[VIDE3]])</f>
        <v>0</v>
      </c>
      <c r="J223" s="14"/>
      <c r="K223" s="14">
        <f>IF((T_STOCKS[[#This Row],[D HAMM]]&gt;=0)*(T_STOCKS[[#This Row],[D HAMM]]&lt;=1.5),ROW())</f>
        <v>223</v>
      </c>
      <c r="L223" s="297">
        <f t="shared" si="15"/>
        <v>0</v>
      </c>
      <c r="M223" s="298">
        <f t="shared" si="16"/>
        <v>0</v>
      </c>
      <c r="N223" s="310">
        <f t="shared" si="17"/>
        <v>0</v>
      </c>
      <c r="O223" s="311">
        <f t="shared" si="18"/>
        <v>0</v>
      </c>
      <c r="P223" s="14"/>
      <c r="Q223" s="317" t="str">
        <f t="shared" si="19"/>
        <v/>
      </c>
      <c r="R223" s="14"/>
      <c r="S223" s="14"/>
      <c r="T223" s="14"/>
      <c r="U223" s="14"/>
      <c r="V223" s="14"/>
      <c r="W223" s="14"/>
    </row>
    <row r="224" spans="1:23">
      <c r="A224" s="14"/>
      <c r="B224" s="24">
        <f>IFERROR(T_BDD_Références[REFERENCE],"")</f>
        <v>0</v>
      </c>
      <c r="C224" s="24">
        <f>IFERROR(T_BDD_Références[DESIGNATION],"")</f>
        <v>0</v>
      </c>
      <c r="D22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4" s="25">
        <f>SUM(T_STOCKS[[#This Row],[HAY SINAII]:[VIDE3]])</f>
        <v>0</v>
      </c>
      <c r="J224" s="14"/>
      <c r="K224" s="14">
        <f>IF((T_STOCKS[[#This Row],[D HAMM]]&gt;=0)*(T_STOCKS[[#This Row],[D HAMM]]&lt;=1.5),ROW())</f>
        <v>224</v>
      </c>
      <c r="L224" s="301">
        <f t="shared" si="15"/>
        <v>0</v>
      </c>
      <c r="M224" s="302">
        <f t="shared" si="16"/>
        <v>0</v>
      </c>
      <c r="N224" s="312">
        <f t="shared" si="17"/>
        <v>0</v>
      </c>
      <c r="O224" s="313">
        <f t="shared" si="18"/>
        <v>0</v>
      </c>
      <c r="P224" s="14"/>
      <c r="Q224" s="316" t="str">
        <f t="shared" si="19"/>
        <v/>
      </c>
      <c r="R224" s="14"/>
      <c r="S224" s="14"/>
      <c r="T224" s="14"/>
      <c r="U224" s="14"/>
      <c r="V224" s="14"/>
      <c r="W224" s="14"/>
    </row>
    <row r="225" spans="1:23">
      <c r="A225" s="14"/>
      <c r="B225" s="24">
        <f>IFERROR(T_BDD_Références[REFERENCE],"")</f>
        <v>0</v>
      </c>
      <c r="C225" s="24">
        <f>IFERROR(T_BDD_Références[DESIGNATION],"")</f>
        <v>0</v>
      </c>
      <c r="D22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5" s="25">
        <f>SUM(T_STOCKS[[#This Row],[HAY SINAII]:[VIDE3]])</f>
        <v>0</v>
      </c>
      <c r="J225" s="14"/>
      <c r="K225" s="14">
        <f>IF((T_STOCKS[[#This Row],[D HAMM]]&gt;=0)*(T_STOCKS[[#This Row],[D HAMM]]&lt;=1.5),ROW())</f>
        <v>225</v>
      </c>
      <c r="L225" s="297">
        <f t="shared" si="15"/>
        <v>0</v>
      </c>
      <c r="M225" s="298">
        <f t="shared" si="16"/>
        <v>0</v>
      </c>
      <c r="N225" s="310">
        <f t="shared" si="17"/>
        <v>0</v>
      </c>
      <c r="O225" s="311">
        <f t="shared" si="18"/>
        <v>0</v>
      </c>
      <c r="P225" s="14"/>
      <c r="Q225" s="317" t="str">
        <f t="shared" si="19"/>
        <v/>
      </c>
      <c r="R225" s="14"/>
      <c r="S225" s="14"/>
      <c r="T225" s="14"/>
      <c r="U225" s="14"/>
      <c r="V225" s="14"/>
      <c r="W225" s="14"/>
    </row>
    <row r="226" spans="1:23">
      <c r="A226" s="14"/>
      <c r="B226" s="24">
        <f>IFERROR(T_BDD_Références[REFERENCE],"")</f>
        <v>0</v>
      </c>
      <c r="C226" s="24">
        <f>IFERROR(T_BDD_Références[DESIGNATION],"")</f>
        <v>0</v>
      </c>
      <c r="D22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6" s="25">
        <f>SUM(T_STOCKS[[#This Row],[HAY SINAII]:[VIDE3]])</f>
        <v>0</v>
      </c>
      <c r="J226" s="14"/>
      <c r="K226" s="14">
        <f>IF((T_STOCKS[[#This Row],[D HAMM]]&gt;=0)*(T_STOCKS[[#This Row],[D HAMM]]&lt;=1.5),ROW())</f>
        <v>226</v>
      </c>
      <c r="L226" s="301">
        <f t="shared" si="15"/>
        <v>0</v>
      </c>
      <c r="M226" s="302">
        <f t="shared" si="16"/>
        <v>0</v>
      </c>
      <c r="N226" s="312">
        <f t="shared" si="17"/>
        <v>0</v>
      </c>
      <c r="O226" s="313">
        <f t="shared" si="18"/>
        <v>0</v>
      </c>
      <c r="P226" s="14"/>
      <c r="Q226" s="316" t="str">
        <f t="shared" si="19"/>
        <v/>
      </c>
      <c r="R226" s="14"/>
      <c r="S226" s="14"/>
      <c r="T226" s="14"/>
      <c r="U226" s="14"/>
      <c r="V226" s="14"/>
      <c r="W226" s="14"/>
    </row>
    <row r="227" spans="1:23">
      <c r="A227" s="14"/>
      <c r="B227" s="24">
        <f>IFERROR(T_BDD_Références[REFERENCE],"")</f>
        <v>0</v>
      </c>
      <c r="C227" s="24">
        <f>IFERROR(T_BDD_Références[DESIGNATION],"")</f>
        <v>0</v>
      </c>
      <c r="D22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7" s="25">
        <f>SUM(T_STOCKS[[#This Row],[HAY SINAII]:[VIDE3]])</f>
        <v>0</v>
      </c>
      <c r="J227" s="14"/>
      <c r="K227" s="14">
        <f>IF((T_STOCKS[[#This Row],[D HAMM]]&gt;=0)*(T_STOCKS[[#This Row],[D HAMM]]&lt;=1.5),ROW())</f>
        <v>227</v>
      </c>
      <c r="L227" s="297">
        <f t="shared" si="15"/>
        <v>0</v>
      </c>
      <c r="M227" s="298">
        <f t="shared" si="16"/>
        <v>0</v>
      </c>
      <c r="N227" s="310">
        <f t="shared" si="17"/>
        <v>0</v>
      </c>
      <c r="O227" s="311">
        <f t="shared" si="18"/>
        <v>0</v>
      </c>
      <c r="P227" s="14"/>
      <c r="Q227" s="317" t="str">
        <f t="shared" si="19"/>
        <v/>
      </c>
      <c r="R227" s="14"/>
      <c r="S227" s="14"/>
      <c r="T227" s="14"/>
      <c r="U227" s="14"/>
      <c r="V227" s="14"/>
      <c r="W227" s="14"/>
    </row>
    <row r="228" spans="1:23">
      <c r="A228" s="14"/>
      <c r="B228" s="24">
        <f>IFERROR(T_BDD_Références[REFERENCE],"")</f>
        <v>0</v>
      </c>
      <c r="C228" s="24">
        <f>IFERROR(T_BDD_Références[DESIGNATION],"")</f>
        <v>0</v>
      </c>
      <c r="D22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8" s="25">
        <f>SUM(T_STOCKS[[#This Row],[HAY SINAII]:[VIDE3]])</f>
        <v>0</v>
      </c>
      <c r="J228" s="14"/>
      <c r="K228" s="14">
        <f>IF((T_STOCKS[[#This Row],[D HAMM]]&gt;=0)*(T_STOCKS[[#This Row],[D HAMM]]&lt;=1.5),ROW())</f>
        <v>228</v>
      </c>
      <c r="L228" s="301">
        <f t="shared" si="15"/>
        <v>0</v>
      </c>
      <c r="M228" s="302">
        <f t="shared" si="16"/>
        <v>0</v>
      </c>
      <c r="N228" s="312">
        <f t="shared" si="17"/>
        <v>0</v>
      </c>
      <c r="O228" s="313">
        <f t="shared" si="18"/>
        <v>0</v>
      </c>
      <c r="P228" s="14"/>
      <c r="Q228" s="316" t="str">
        <f t="shared" si="19"/>
        <v/>
      </c>
      <c r="R228" s="14"/>
      <c r="S228" s="14"/>
      <c r="T228" s="14"/>
      <c r="U228" s="14"/>
      <c r="V228" s="14"/>
      <c r="W228" s="14"/>
    </row>
    <row r="229" spans="1:23">
      <c r="A229" s="14"/>
      <c r="B229" s="24">
        <f>IFERROR(T_BDD_Références[REFERENCE],"")</f>
        <v>0</v>
      </c>
      <c r="C229" s="24">
        <f>IFERROR(T_BDD_Références[DESIGNATION],"")</f>
        <v>0</v>
      </c>
      <c r="D22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2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2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2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29" s="25">
        <f>SUM(T_STOCKS[[#This Row],[HAY SINAII]:[VIDE3]])</f>
        <v>0</v>
      </c>
      <c r="J229" s="14"/>
      <c r="K229" s="14">
        <f>IF((T_STOCKS[[#This Row],[D HAMM]]&gt;=0)*(T_STOCKS[[#This Row],[D HAMM]]&lt;=1.5),ROW())</f>
        <v>229</v>
      </c>
      <c r="L229" s="297">
        <f t="shared" si="15"/>
        <v>0</v>
      </c>
      <c r="M229" s="298">
        <f t="shared" si="16"/>
        <v>0</v>
      </c>
      <c r="N229" s="310">
        <f t="shared" si="17"/>
        <v>0</v>
      </c>
      <c r="O229" s="311">
        <f t="shared" si="18"/>
        <v>0</v>
      </c>
      <c r="P229" s="14"/>
      <c r="Q229" s="317" t="str">
        <f t="shared" si="19"/>
        <v/>
      </c>
      <c r="R229" s="14"/>
      <c r="S229" s="14"/>
      <c r="T229" s="14"/>
      <c r="U229" s="14"/>
      <c r="V229" s="14"/>
      <c r="W229" s="14"/>
    </row>
    <row r="230" spans="1:23">
      <c r="A230" s="14"/>
      <c r="B230" s="24">
        <f>IFERROR(T_BDD_Références[REFERENCE],"")</f>
        <v>0</v>
      </c>
      <c r="C230" s="24">
        <f>IFERROR(T_BDD_Références[DESIGNATION],"")</f>
        <v>0</v>
      </c>
      <c r="D23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0" s="25">
        <f>SUM(T_STOCKS[[#This Row],[HAY SINAII]:[VIDE3]])</f>
        <v>0</v>
      </c>
      <c r="J230" s="14"/>
      <c r="K230" s="14">
        <f>IF((T_STOCKS[[#This Row],[D HAMM]]&gt;=0)*(T_STOCKS[[#This Row],[D HAMM]]&lt;=1.5),ROW())</f>
        <v>230</v>
      </c>
      <c r="L230" s="301">
        <f t="shared" si="15"/>
        <v>0</v>
      </c>
      <c r="M230" s="302">
        <f t="shared" si="16"/>
        <v>0</v>
      </c>
      <c r="N230" s="312">
        <f t="shared" si="17"/>
        <v>0</v>
      </c>
      <c r="O230" s="313">
        <f t="shared" si="18"/>
        <v>0</v>
      </c>
      <c r="P230" s="14"/>
      <c r="Q230" s="316" t="str">
        <f t="shared" si="19"/>
        <v/>
      </c>
      <c r="R230" s="14"/>
      <c r="S230" s="14"/>
      <c r="T230" s="14"/>
      <c r="U230" s="14"/>
      <c r="V230" s="14"/>
      <c r="W230" s="14"/>
    </row>
    <row r="231" spans="1:23">
      <c r="A231" s="14"/>
      <c r="B231" s="24">
        <f>IFERROR(T_BDD_Références[REFERENCE],"")</f>
        <v>0</v>
      </c>
      <c r="C231" s="24">
        <f>IFERROR(T_BDD_Références[DESIGNATION],"")</f>
        <v>0</v>
      </c>
      <c r="D23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1" s="25">
        <f>SUM(T_STOCKS[[#This Row],[HAY SINAII]:[VIDE3]])</f>
        <v>0</v>
      </c>
      <c r="J231" s="14"/>
      <c r="K231" s="14">
        <f>IF((T_STOCKS[[#This Row],[D HAMM]]&gt;=0)*(T_STOCKS[[#This Row],[D HAMM]]&lt;=1.5),ROW())</f>
        <v>231</v>
      </c>
      <c r="L231" s="297">
        <f t="shared" si="15"/>
        <v>0</v>
      </c>
      <c r="M231" s="298">
        <f t="shared" si="16"/>
        <v>0</v>
      </c>
      <c r="N231" s="310">
        <f t="shared" si="17"/>
        <v>0</v>
      </c>
      <c r="O231" s="311">
        <f t="shared" si="18"/>
        <v>0</v>
      </c>
      <c r="P231" s="14"/>
      <c r="Q231" s="317" t="str">
        <f t="shared" si="19"/>
        <v/>
      </c>
      <c r="R231" s="14"/>
      <c r="S231" s="14"/>
      <c r="T231" s="14"/>
      <c r="U231" s="14"/>
      <c r="V231" s="14"/>
      <c r="W231" s="14"/>
    </row>
    <row r="232" spans="1:23">
      <c r="A232" s="14"/>
      <c r="B232" s="24">
        <f>IFERROR(T_BDD_Références[REFERENCE],"")</f>
        <v>0</v>
      </c>
      <c r="C232" s="24">
        <f>IFERROR(T_BDD_Références[DESIGNATION],"")</f>
        <v>0</v>
      </c>
      <c r="D23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2" s="25">
        <f>SUM(T_STOCKS[[#This Row],[HAY SINAII]:[VIDE3]])</f>
        <v>0</v>
      </c>
      <c r="J232" s="14"/>
      <c r="K232" s="14">
        <f>IF((T_STOCKS[[#This Row],[D HAMM]]&gt;=0)*(T_STOCKS[[#This Row],[D HAMM]]&lt;=1.5),ROW())</f>
        <v>232</v>
      </c>
      <c r="L232" s="301">
        <f t="shared" si="15"/>
        <v>0</v>
      </c>
      <c r="M232" s="302">
        <f t="shared" si="16"/>
        <v>0</v>
      </c>
      <c r="N232" s="312">
        <f t="shared" si="17"/>
        <v>0</v>
      </c>
      <c r="O232" s="313">
        <f t="shared" si="18"/>
        <v>0</v>
      </c>
      <c r="P232" s="14"/>
      <c r="Q232" s="316" t="str">
        <f t="shared" si="19"/>
        <v/>
      </c>
      <c r="R232" s="14"/>
      <c r="S232" s="14"/>
      <c r="T232" s="14"/>
      <c r="U232" s="14"/>
      <c r="V232" s="14"/>
      <c r="W232" s="14"/>
    </row>
    <row r="233" spans="1:23">
      <c r="A233" s="14"/>
      <c r="B233" s="24">
        <f>IFERROR(T_BDD_Références[REFERENCE],"")</f>
        <v>0</v>
      </c>
      <c r="C233" s="24">
        <f>IFERROR(T_BDD_Références[DESIGNATION],"")</f>
        <v>0</v>
      </c>
      <c r="D23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3" s="25">
        <f>SUM(T_STOCKS[[#This Row],[HAY SINAII]:[VIDE3]])</f>
        <v>0</v>
      </c>
      <c r="J233" s="14"/>
      <c r="K233" s="14">
        <f>IF((T_STOCKS[[#This Row],[D HAMM]]&gt;=0)*(T_STOCKS[[#This Row],[D HAMM]]&lt;=1.5),ROW())</f>
        <v>233</v>
      </c>
      <c r="L233" s="297">
        <f t="shared" si="15"/>
        <v>0</v>
      </c>
      <c r="M233" s="298">
        <f t="shared" si="16"/>
        <v>0</v>
      </c>
      <c r="N233" s="310">
        <f t="shared" si="17"/>
        <v>0</v>
      </c>
      <c r="O233" s="311">
        <f t="shared" si="18"/>
        <v>0</v>
      </c>
      <c r="P233" s="14"/>
      <c r="Q233" s="317" t="str">
        <f t="shared" si="19"/>
        <v/>
      </c>
      <c r="R233" s="14"/>
      <c r="S233" s="14"/>
      <c r="T233" s="14"/>
      <c r="U233" s="14"/>
      <c r="V233" s="14"/>
      <c r="W233" s="14"/>
    </row>
    <row r="234" spans="1:23">
      <c r="A234" s="14"/>
      <c r="B234" s="24">
        <f>IFERROR(T_BDD_Références[REFERENCE],"")</f>
        <v>0</v>
      </c>
      <c r="C234" s="24">
        <f>IFERROR(T_BDD_Références[DESIGNATION],"")</f>
        <v>0</v>
      </c>
      <c r="D23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4" s="25">
        <f>SUM(T_STOCKS[[#This Row],[HAY SINAII]:[VIDE3]])</f>
        <v>0</v>
      </c>
      <c r="J234" s="14"/>
      <c r="K234" s="14">
        <f>IF((T_STOCKS[[#This Row],[D HAMM]]&gt;=0)*(T_STOCKS[[#This Row],[D HAMM]]&lt;=1.5),ROW())</f>
        <v>234</v>
      </c>
      <c r="L234" s="301">
        <f t="shared" si="15"/>
        <v>0</v>
      </c>
      <c r="M234" s="302">
        <f t="shared" si="16"/>
        <v>0</v>
      </c>
      <c r="N234" s="312">
        <f t="shared" si="17"/>
        <v>0</v>
      </c>
      <c r="O234" s="313">
        <f t="shared" si="18"/>
        <v>0</v>
      </c>
      <c r="P234" s="14"/>
      <c r="Q234" s="316" t="str">
        <f t="shared" si="19"/>
        <v/>
      </c>
      <c r="R234" s="14"/>
      <c r="S234" s="14"/>
      <c r="T234" s="14"/>
      <c r="U234" s="14"/>
      <c r="V234" s="14"/>
      <c r="W234" s="14"/>
    </row>
    <row r="235" spans="1:23">
      <c r="A235" s="14"/>
      <c r="B235" s="24">
        <f>IFERROR(T_BDD_Références[REFERENCE],"")</f>
        <v>0</v>
      </c>
      <c r="C235" s="24">
        <f>IFERROR(T_BDD_Références[DESIGNATION],"")</f>
        <v>0</v>
      </c>
      <c r="D23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5" s="25">
        <f>SUM(T_STOCKS[[#This Row],[HAY SINAII]:[VIDE3]])</f>
        <v>0</v>
      </c>
      <c r="J235" s="14"/>
      <c r="K235" s="14">
        <f>IF((T_STOCKS[[#This Row],[D HAMM]]&gt;=0)*(T_STOCKS[[#This Row],[D HAMM]]&lt;=1.5),ROW())</f>
        <v>235</v>
      </c>
      <c r="L235" s="297">
        <f t="shared" si="15"/>
        <v>0</v>
      </c>
      <c r="M235" s="298">
        <f t="shared" si="16"/>
        <v>0</v>
      </c>
      <c r="N235" s="310">
        <f t="shared" si="17"/>
        <v>0</v>
      </c>
      <c r="O235" s="311">
        <f t="shared" si="18"/>
        <v>0</v>
      </c>
      <c r="P235" s="14"/>
      <c r="Q235" s="317" t="str">
        <f t="shared" si="19"/>
        <v/>
      </c>
      <c r="R235" s="14"/>
      <c r="S235" s="14"/>
      <c r="T235" s="14"/>
      <c r="U235" s="14"/>
      <c r="V235" s="14"/>
      <c r="W235" s="14"/>
    </row>
    <row r="236" spans="1:23">
      <c r="A236" s="14"/>
      <c r="B236" s="24">
        <f>IFERROR(T_BDD_Références[REFERENCE],"")</f>
        <v>0</v>
      </c>
      <c r="C236" s="24">
        <f>IFERROR(T_BDD_Références[DESIGNATION],"")</f>
        <v>0</v>
      </c>
      <c r="D23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6" s="25">
        <f>SUM(T_STOCKS[[#This Row],[HAY SINAII]:[VIDE3]])</f>
        <v>0</v>
      </c>
      <c r="J236" s="14"/>
      <c r="K236" s="14">
        <f>IF((T_STOCKS[[#This Row],[D HAMM]]&gt;=0)*(T_STOCKS[[#This Row],[D HAMM]]&lt;=1.5),ROW())</f>
        <v>236</v>
      </c>
      <c r="L236" s="301">
        <f t="shared" si="15"/>
        <v>0</v>
      </c>
      <c r="M236" s="302">
        <f t="shared" si="16"/>
        <v>0</v>
      </c>
      <c r="N236" s="312">
        <f t="shared" si="17"/>
        <v>0</v>
      </c>
      <c r="O236" s="313">
        <f t="shared" si="18"/>
        <v>0</v>
      </c>
      <c r="P236" s="14"/>
      <c r="Q236" s="316" t="str">
        <f t="shared" si="19"/>
        <v/>
      </c>
      <c r="R236" s="14"/>
      <c r="S236" s="14"/>
      <c r="T236" s="14"/>
      <c r="U236" s="14"/>
      <c r="V236" s="14"/>
      <c r="W236" s="14"/>
    </row>
    <row r="237" spans="1:23">
      <c r="A237" s="14"/>
      <c r="B237" s="24">
        <f>IFERROR(T_BDD_Références[REFERENCE],"")</f>
        <v>0</v>
      </c>
      <c r="C237" s="24">
        <f>IFERROR(T_BDD_Références[DESIGNATION],"")</f>
        <v>0</v>
      </c>
      <c r="D23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7" s="25">
        <f>SUM(T_STOCKS[[#This Row],[HAY SINAII]:[VIDE3]])</f>
        <v>0</v>
      </c>
      <c r="J237" s="14"/>
      <c r="K237" s="14">
        <f>IF((T_STOCKS[[#This Row],[D HAMM]]&gt;=0)*(T_STOCKS[[#This Row],[D HAMM]]&lt;=1.5),ROW())</f>
        <v>237</v>
      </c>
      <c r="L237" s="297">
        <f t="shared" si="15"/>
        <v>0</v>
      </c>
      <c r="M237" s="298">
        <f t="shared" si="16"/>
        <v>0</v>
      </c>
      <c r="N237" s="310">
        <f t="shared" si="17"/>
        <v>0</v>
      </c>
      <c r="O237" s="311">
        <f t="shared" si="18"/>
        <v>0</v>
      </c>
      <c r="P237" s="14"/>
      <c r="Q237" s="317" t="str">
        <f t="shared" si="19"/>
        <v/>
      </c>
      <c r="R237" s="14"/>
      <c r="S237" s="14"/>
      <c r="T237" s="14"/>
      <c r="U237" s="14"/>
      <c r="V237" s="14"/>
      <c r="W237" s="14"/>
    </row>
    <row r="238" spans="1:23">
      <c r="A238" s="14"/>
      <c r="B238" s="24">
        <f>IFERROR(T_BDD_Références[REFERENCE],"")</f>
        <v>0</v>
      </c>
      <c r="C238" s="24">
        <f>IFERROR(T_BDD_Références[DESIGNATION],"")</f>
        <v>0</v>
      </c>
      <c r="D23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8" s="25">
        <f>SUM(T_STOCKS[[#This Row],[HAY SINAII]:[VIDE3]])</f>
        <v>0</v>
      </c>
      <c r="J238" s="14"/>
      <c r="K238" s="14">
        <f>IF((T_STOCKS[[#This Row],[D HAMM]]&gt;=0)*(T_STOCKS[[#This Row],[D HAMM]]&lt;=1.5),ROW())</f>
        <v>238</v>
      </c>
      <c r="L238" s="301">
        <f t="shared" si="15"/>
        <v>0</v>
      </c>
      <c r="M238" s="302">
        <f t="shared" si="16"/>
        <v>0</v>
      </c>
      <c r="N238" s="312">
        <f t="shared" si="17"/>
        <v>0</v>
      </c>
      <c r="O238" s="313">
        <f t="shared" si="18"/>
        <v>0</v>
      </c>
      <c r="P238" s="14"/>
      <c r="Q238" s="316" t="str">
        <f t="shared" si="19"/>
        <v/>
      </c>
      <c r="R238" s="14"/>
      <c r="S238" s="14"/>
      <c r="T238" s="14"/>
      <c r="U238" s="14"/>
      <c r="V238" s="14"/>
      <c r="W238" s="14"/>
    </row>
    <row r="239" spans="1:23">
      <c r="A239" s="14"/>
      <c r="B239" s="24">
        <f>IFERROR(T_BDD_Références[REFERENCE],"")</f>
        <v>0</v>
      </c>
      <c r="C239" s="24">
        <f>IFERROR(T_BDD_Références[DESIGNATION],"")</f>
        <v>0</v>
      </c>
      <c r="D23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3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3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3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39" s="25">
        <f>SUM(T_STOCKS[[#This Row],[HAY SINAII]:[VIDE3]])</f>
        <v>0</v>
      </c>
      <c r="J239" s="14"/>
      <c r="K239" s="14">
        <f>IF((T_STOCKS[[#This Row],[D HAMM]]&gt;=0)*(T_STOCKS[[#This Row],[D HAMM]]&lt;=1.5),ROW())</f>
        <v>239</v>
      </c>
      <c r="L239" s="297">
        <f t="shared" si="15"/>
        <v>0</v>
      </c>
      <c r="M239" s="298">
        <f t="shared" si="16"/>
        <v>0</v>
      </c>
      <c r="N239" s="310">
        <f t="shared" si="17"/>
        <v>0</v>
      </c>
      <c r="O239" s="311">
        <f t="shared" si="18"/>
        <v>0</v>
      </c>
      <c r="P239" s="14"/>
      <c r="Q239" s="317" t="str">
        <f t="shared" si="19"/>
        <v/>
      </c>
      <c r="R239" s="14"/>
      <c r="S239" s="14"/>
      <c r="T239" s="14"/>
      <c r="U239" s="14"/>
      <c r="V239" s="14"/>
      <c r="W239" s="14"/>
    </row>
    <row r="240" spans="1:23">
      <c r="A240" s="14"/>
      <c r="B240" s="24">
        <f>IFERROR(T_BDD_Références[REFERENCE],"")</f>
        <v>0</v>
      </c>
      <c r="C240" s="24">
        <f>IFERROR(T_BDD_Références[DESIGNATION],"")</f>
        <v>0</v>
      </c>
      <c r="D24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0" s="25">
        <f>SUM(T_STOCKS[[#This Row],[HAY SINAII]:[VIDE3]])</f>
        <v>0</v>
      </c>
      <c r="J240" s="14"/>
      <c r="K240" s="14">
        <f>IF((T_STOCKS[[#This Row],[D HAMM]]&gt;=0)*(T_STOCKS[[#This Row],[D HAMM]]&lt;=1.5),ROW())</f>
        <v>240</v>
      </c>
      <c r="L240" s="301">
        <f t="shared" si="15"/>
        <v>0</v>
      </c>
      <c r="M240" s="302">
        <f t="shared" si="16"/>
        <v>0</v>
      </c>
      <c r="N240" s="312">
        <f t="shared" si="17"/>
        <v>0</v>
      </c>
      <c r="O240" s="313">
        <f t="shared" si="18"/>
        <v>0</v>
      </c>
      <c r="P240" s="14"/>
      <c r="Q240" s="316" t="str">
        <f t="shared" si="19"/>
        <v/>
      </c>
      <c r="R240" s="14"/>
      <c r="S240" s="14"/>
      <c r="T240" s="14"/>
      <c r="U240" s="14"/>
      <c r="V240" s="14"/>
      <c r="W240" s="14"/>
    </row>
    <row r="241" spans="1:23">
      <c r="A241" s="14"/>
      <c r="B241" s="24">
        <f>IFERROR(T_BDD_Références[REFERENCE],"")</f>
        <v>0</v>
      </c>
      <c r="C241" s="24">
        <f>IFERROR(T_BDD_Références[DESIGNATION],"")</f>
        <v>0</v>
      </c>
      <c r="D24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1" s="25">
        <f>SUM(T_STOCKS[[#This Row],[HAY SINAII]:[VIDE3]])</f>
        <v>0</v>
      </c>
      <c r="J241" s="14"/>
      <c r="K241" s="14">
        <f>IF((T_STOCKS[[#This Row],[D HAMM]]&gt;=0)*(T_STOCKS[[#This Row],[D HAMM]]&lt;=1.5),ROW())</f>
        <v>241</v>
      </c>
      <c r="L241" s="297">
        <f t="shared" si="15"/>
        <v>0</v>
      </c>
      <c r="M241" s="298">
        <f t="shared" si="16"/>
        <v>0</v>
      </c>
      <c r="N241" s="310">
        <f t="shared" si="17"/>
        <v>0</v>
      </c>
      <c r="O241" s="311">
        <f t="shared" si="18"/>
        <v>0</v>
      </c>
      <c r="P241" s="14"/>
      <c r="Q241" s="317" t="str">
        <f t="shared" si="19"/>
        <v/>
      </c>
      <c r="R241" s="14"/>
      <c r="S241" s="14"/>
      <c r="T241" s="14"/>
      <c r="U241" s="14"/>
      <c r="V241" s="14"/>
      <c r="W241" s="14"/>
    </row>
    <row r="242" spans="1:23">
      <c r="A242" s="14"/>
      <c r="B242" s="24">
        <f>IFERROR(T_BDD_Références[REFERENCE],"")</f>
        <v>0</v>
      </c>
      <c r="C242" s="24">
        <f>IFERROR(T_BDD_Références[DESIGNATION],"")</f>
        <v>0</v>
      </c>
      <c r="D24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2" s="25">
        <f>SUM(T_STOCKS[[#This Row],[HAY SINAII]:[VIDE3]])</f>
        <v>0</v>
      </c>
      <c r="J242" s="14"/>
      <c r="K242" s="14">
        <f>IF((T_STOCKS[[#This Row],[D HAMM]]&gt;=0)*(T_STOCKS[[#This Row],[D HAMM]]&lt;=1.5),ROW())</f>
        <v>242</v>
      </c>
      <c r="L242" s="301">
        <f t="shared" si="15"/>
        <v>0</v>
      </c>
      <c r="M242" s="302">
        <f t="shared" si="16"/>
        <v>0</v>
      </c>
      <c r="N242" s="312">
        <f t="shared" si="17"/>
        <v>0</v>
      </c>
      <c r="O242" s="313">
        <f t="shared" si="18"/>
        <v>0</v>
      </c>
      <c r="P242" s="14"/>
      <c r="Q242" s="316" t="str">
        <f t="shared" si="19"/>
        <v/>
      </c>
      <c r="R242" s="14"/>
      <c r="S242" s="14"/>
      <c r="T242" s="14"/>
      <c r="U242" s="14"/>
      <c r="V242" s="14"/>
      <c r="W242" s="14"/>
    </row>
    <row r="243" spans="1:23">
      <c r="A243" s="14"/>
      <c r="B243" s="24">
        <f>IFERROR(T_BDD_Références[REFERENCE],"")</f>
        <v>0</v>
      </c>
      <c r="C243" s="24">
        <f>IFERROR(T_BDD_Références[DESIGNATION],"")</f>
        <v>0</v>
      </c>
      <c r="D24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3" s="25">
        <f>SUM(T_STOCKS[[#This Row],[HAY SINAII]:[VIDE3]])</f>
        <v>0</v>
      </c>
      <c r="J243" s="14"/>
      <c r="K243" s="14">
        <f>IF((T_STOCKS[[#This Row],[D HAMM]]&gt;=0)*(T_STOCKS[[#This Row],[D HAMM]]&lt;=1.5),ROW())</f>
        <v>243</v>
      </c>
      <c r="L243" s="297">
        <f t="shared" si="15"/>
        <v>0</v>
      </c>
      <c r="M243" s="298">
        <f t="shared" si="16"/>
        <v>0</v>
      </c>
      <c r="N243" s="310">
        <f t="shared" si="17"/>
        <v>0</v>
      </c>
      <c r="O243" s="311">
        <f t="shared" si="18"/>
        <v>0</v>
      </c>
      <c r="P243" s="14"/>
      <c r="Q243" s="317" t="str">
        <f t="shared" si="19"/>
        <v/>
      </c>
      <c r="R243" s="14"/>
      <c r="S243" s="14"/>
      <c r="T243" s="14"/>
      <c r="U243" s="14"/>
      <c r="V243" s="14"/>
      <c r="W243" s="14"/>
    </row>
    <row r="244" spans="1:23">
      <c r="A244" s="14"/>
      <c r="B244" s="24">
        <f>IFERROR(T_BDD_Références[REFERENCE],"")</f>
        <v>0</v>
      </c>
      <c r="C244" s="24">
        <f>IFERROR(T_BDD_Références[DESIGNATION],"")</f>
        <v>0</v>
      </c>
      <c r="D24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4" s="25">
        <f>SUM(T_STOCKS[[#This Row],[HAY SINAII]:[VIDE3]])</f>
        <v>0</v>
      </c>
      <c r="J244" s="14"/>
      <c r="K244" s="14">
        <f>IF((T_STOCKS[[#This Row],[D HAMM]]&gt;=0)*(T_STOCKS[[#This Row],[D HAMM]]&lt;=1.5),ROW())</f>
        <v>244</v>
      </c>
      <c r="L244" s="301">
        <f t="shared" si="15"/>
        <v>0</v>
      </c>
      <c r="M244" s="302">
        <f t="shared" si="16"/>
        <v>0</v>
      </c>
      <c r="N244" s="312">
        <f t="shared" si="17"/>
        <v>0</v>
      </c>
      <c r="O244" s="313">
        <f t="shared" si="18"/>
        <v>0</v>
      </c>
      <c r="P244" s="14"/>
      <c r="Q244" s="316" t="str">
        <f t="shared" si="19"/>
        <v/>
      </c>
      <c r="R244" s="14"/>
      <c r="S244" s="14"/>
      <c r="T244" s="14"/>
      <c r="U244" s="14"/>
      <c r="V244" s="14"/>
      <c r="W244" s="14"/>
    </row>
    <row r="245" spans="1:23">
      <c r="A245" s="14"/>
      <c r="B245" s="24">
        <f>IFERROR(T_BDD_Références[REFERENCE],"")</f>
        <v>0</v>
      </c>
      <c r="C245" s="24">
        <f>IFERROR(T_BDD_Références[DESIGNATION],"")</f>
        <v>0</v>
      </c>
      <c r="D24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5" s="25">
        <f>SUM(T_STOCKS[[#This Row],[HAY SINAII]:[VIDE3]])</f>
        <v>0</v>
      </c>
      <c r="J245" s="14"/>
      <c r="K245" s="14">
        <f>IF((T_STOCKS[[#This Row],[D HAMM]]&gt;=0)*(T_STOCKS[[#This Row],[D HAMM]]&lt;=1.5),ROW())</f>
        <v>245</v>
      </c>
      <c r="L245" s="297">
        <f t="shared" si="15"/>
        <v>0</v>
      </c>
      <c r="M245" s="298">
        <f t="shared" si="16"/>
        <v>0</v>
      </c>
      <c r="N245" s="310">
        <f t="shared" si="17"/>
        <v>0</v>
      </c>
      <c r="O245" s="311">
        <f t="shared" si="18"/>
        <v>0</v>
      </c>
      <c r="P245" s="14"/>
      <c r="Q245" s="317" t="str">
        <f t="shared" si="19"/>
        <v/>
      </c>
      <c r="R245" s="14"/>
      <c r="S245" s="14"/>
      <c r="T245" s="14"/>
      <c r="U245" s="14"/>
      <c r="V245" s="14"/>
      <c r="W245" s="14"/>
    </row>
    <row r="246" spans="1:23">
      <c r="A246" s="14"/>
      <c r="B246" s="24">
        <f>IFERROR(T_BDD_Références[REFERENCE],"")</f>
        <v>0</v>
      </c>
      <c r="C246" s="24">
        <f>IFERROR(T_BDD_Références[DESIGNATION],"")</f>
        <v>0</v>
      </c>
      <c r="D24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6" s="25">
        <f>SUM(T_STOCKS[[#This Row],[HAY SINAII]:[VIDE3]])</f>
        <v>0</v>
      </c>
      <c r="J246" s="14"/>
      <c r="K246" s="14">
        <f>IF((T_STOCKS[[#This Row],[D HAMM]]&gt;=0)*(T_STOCKS[[#This Row],[D HAMM]]&lt;=1.5),ROW())</f>
        <v>246</v>
      </c>
      <c r="L246" s="301">
        <f t="shared" si="15"/>
        <v>0</v>
      </c>
      <c r="M246" s="302">
        <f t="shared" si="16"/>
        <v>0</v>
      </c>
      <c r="N246" s="312">
        <f t="shared" si="17"/>
        <v>0</v>
      </c>
      <c r="O246" s="313">
        <f t="shared" si="18"/>
        <v>0</v>
      </c>
      <c r="P246" s="14"/>
      <c r="Q246" s="316" t="str">
        <f t="shared" si="19"/>
        <v/>
      </c>
      <c r="R246" s="14"/>
      <c r="S246" s="14"/>
      <c r="T246" s="14"/>
      <c r="U246" s="14"/>
      <c r="V246" s="14"/>
      <c r="W246" s="14"/>
    </row>
    <row r="247" spans="1:23">
      <c r="A247" s="14"/>
      <c r="B247" s="24">
        <f>IFERROR(T_BDD_Références[REFERENCE],"")</f>
        <v>0</v>
      </c>
      <c r="C247" s="24">
        <f>IFERROR(T_BDD_Références[DESIGNATION],"")</f>
        <v>0</v>
      </c>
      <c r="D24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7" s="25">
        <f>SUM(T_STOCKS[[#This Row],[HAY SINAII]:[VIDE3]])</f>
        <v>0</v>
      </c>
      <c r="J247" s="14"/>
      <c r="K247" s="14">
        <f>IF((T_STOCKS[[#This Row],[D HAMM]]&gt;=0)*(T_STOCKS[[#This Row],[D HAMM]]&lt;=1.5),ROW())</f>
        <v>247</v>
      </c>
      <c r="L247" s="297">
        <f t="shared" si="15"/>
        <v>0</v>
      </c>
      <c r="M247" s="298">
        <f t="shared" si="16"/>
        <v>0</v>
      </c>
      <c r="N247" s="310">
        <f t="shared" si="17"/>
        <v>0</v>
      </c>
      <c r="O247" s="311">
        <f t="shared" si="18"/>
        <v>0</v>
      </c>
      <c r="P247" s="14"/>
      <c r="Q247" s="317" t="str">
        <f t="shared" si="19"/>
        <v/>
      </c>
      <c r="R247" s="14"/>
      <c r="S247" s="14"/>
      <c r="T247" s="14"/>
      <c r="U247" s="14"/>
      <c r="V247" s="14"/>
      <c r="W247" s="14"/>
    </row>
    <row r="248" spans="1:23">
      <c r="A248" s="14"/>
      <c r="B248" s="24">
        <f>IFERROR(T_BDD_Références[REFERENCE],"")</f>
        <v>0</v>
      </c>
      <c r="C248" s="24">
        <f>IFERROR(T_BDD_Références[DESIGNATION],"")</f>
        <v>0</v>
      </c>
      <c r="D24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8" s="25">
        <f>SUM(T_STOCKS[[#This Row],[HAY SINAII]:[VIDE3]])</f>
        <v>0</v>
      </c>
      <c r="J248" s="14"/>
      <c r="K248" s="14">
        <f>IF((T_STOCKS[[#This Row],[D HAMM]]&gt;=0)*(T_STOCKS[[#This Row],[D HAMM]]&lt;=1.5),ROW())</f>
        <v>248</v>
      </c>
      <c r="L248" s="301">
        <f t="shared" si="15"/>
        <v>0</v>
      </c>
      <c r="M248" s="302">
        <f t="shared" si="16"/>
        <v>0</v>
      </c>
      <c r="N248" s="312">
        <f t="shared" si="17"/>
        <v>0</v>
      </c>
      <c r="O248" s="313">
        <f t="shared" si="18"/>
        <v>0</v>
      </c>
      <c r="P248" s="14"/>
      <c r="Q248" s="316" t="str">
        <f t="shared" si="19"/>
        <v/>
      </c>
      <c r="R248" s="14"/>
      <c r="S248" s="14"/>
      <c r="T248" s="14"/>
      <c r="U248" s="14"/>
      <c r="V248" s="14"/>
      <c r="W248" s="14"/>
    </row>
    <row r="249" spans="1:23">
      <c r="A249" s="14"/>
      <c r="B249" s="24">
        <f>IFERROR(T_BDD_Références[REFERENCE],"")</f>
        <v>0</v>
      </c>
      <c r="C249" s="24">
        <f>IFERROR(T_BDD_Références[DESIGNATION],"")</f>
        <v>0</v>
      </c>
      <c r="D24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4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4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4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49" s="25">
        <f>SUM(T_STOCKS[[#This Row],[HAY SINAII]:[VIDE3]])</f>
        <v>0</v>
      </c>
      <c r="J249" s="14"/>
      <c r="K249" s="14">
        <f>IF((T_STOCKS[[#This Row],[D HAMM]]&gt;=0)*(T_STOCKS[[#This Row],[D HAMM]]&lt;=1.5),ROW())</f>
        <v>249</v>
      </c>
      <c r="L249" s="297">
        <f t="shared" si="15"/>
        <v>0</v>
      </c>
      <c r="M249" s="298">
        <f t="shared" si="16"/>
        <v>0</v>
      </c>
      <c r="N249" s="310">
        <f t="shared" si="17"/>
        <v>0</v>
      </c>
      <c r="O249" s="311">
        <f t="shared" si="18"/>
        <v>0</v>
      </c>
      <c r="P249" s="14"/>
      <c r="Q249" s="317" t="str">
        <f t="shared" si="19"/>
        <v/>
      </c>
      <c r="R249" s="14"/>
      <c r="S249" s="14"/>
      <c r="T249" s="14"/>
      <c r="U249" s="14"/>
      <c r="V249" s="14"/>
      <c r="W249" s="14"/>
    </row>
    <row r="250" spans="1:23">
      <c r="A250" s="14"/>
      <c r="B250" s="24">
        <f>IFERROR(T_BDD_Références[REFERENCE],"")</f>
        <v>0</v>
      </c>
      <c r="C250" s="24">
        <f>IFERROR(T_BDD_Références[DESIGNATION],"")</f>
        <v>0</v>
      </c>
      <c r="D25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0" s="25">
        <f>SUM(T_STOCKS[[#This Row],[HAY SINAII]:[VIDE3]])</f>
        <v>0</v>
      </c>
      <c r="J250" s="14"/>
      <c r="K250" s="14">
        <f>IF((T_STOCKS[[#This Row],[D HAMM]]&gt;=0)*(T_STOCKS[[#This Row],[D HAMM]]&lt;=1.5),ROW())</f>
        <v>250</v>
      </c>
      <c r="L250" s="301">
        <f t="shared" si="15"/>
        <v>0</v>
      </c>
      <c r="M250" s="302">
        <f t="shared" si="16"/>
        <v>0</v>
      </c>
      <c r="N250" s="312">
        <f t="shared" si="17"/>
        <v>0</v>
      </c>
      <c r="O250" s="313">
        <f t="shared" si="18"/>
        <v>0</v>
      </c>
      <c r="P250" s="14"/>
      <c r="Q250" s="316" t="str">
        <f t="shared" si="19"/>
        <v/>
      </c>
      <c r="R250" s="14"/>
      <c r="S250" s="14"/>
      <c r="T250" s="14"/>
      <c r="U250" s="14"/>
      <c r="V250" s="14"/>
      <c r="W250" s="14"/>
    </row>
    <row r="251" spans="1:23">
      <c r="A251" s="14"/>
      <c r="B251" s="24">
        <f>IFERROR(T_BDD_Références[REFERENCE],"")</f>
        <v>0</v>
      </c>
      <c r="C251" s="24">
        <f>IFERROR(T_BDD_Références[DESIGNATION],"")</f>
        <v>0</v>
      </c>
      <c r="D25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1" s="25">
        <f>SUM(T_STOCKS[[#This Row],[HAY SINAII]:[VIDE3]])</f>
        <v>0</v>
      </c>
      <c r="J251" s="14"/>
      <c r="K251" s="14">
        <f>IF((T_STOCKS[[#This Row],[D HAMM]]&gt;=0)*(T_STOCKS[[#This Row],[D HAMM]]&lt;=1.5),ROW())</f>
        <v>251</v>
      </c>
      <c r="L251" s="297">
        <f t="shared" si="15"/>
        <v>0</v>
      </c>
      <c r="M251" s="298">
        <f t="shared" si="16"/>
        <v>0</v>
      </c>
      <c r="N251" s="310">
        <f t="shared" si="17"/>
        <v>0</v>
      </c>
      <c r="O251" s="311">
        <f t="shared" si="18"/>
        <v>0</v>
      </c>
      <c r="P251" s="14"/>
      <c r="Q251" s="317" t="str">
        <f t="shared" si="19"/>
        <v/>
      </c>
      <c r="R251" s="14"/>
      <c r="S251" s="14"/>
      <c r="T251" s="14"/>
      <c r="U251" s="14"/>
      <c r="V251" s="14"/>
      <c r="W251" s="14"/>
    </row>
    <row r="252" spans="1:23">
      <c r="A252" s="14"/>
      <c r="B252" s="24">
        <f>IFERROR(T_BDD_Références[REFERENCE],"")</f>
        <v>0</v>
      </c>
      <c r="C252" s="24">
        <f>IFERROR(T_BDD_Références[DESIGNATION],"")</f>
        <v>0</v>
      </c>
      <c r="D25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2" s="25">
        <f>SUM(T_STOCKS[[#This Row],[HAY SINAII]:[VIDE3]])</f>
        <v>0</v>
      </c>
      <c r="J252" s="14"/>
      <c r="K252" s="14">
        <f>IF((T_STOCKS[[#This Row],[D HAMM]]&gt;=0)*(T_STOCKS[[#This Row],[D HAMM]]&lt;=1.5),ROW())</f>
        <v>252</v>
      </c>
      <c r="L252" s="301">
        <f t="shared" si="15"/>
        <v>0</v>
      </c>
      <c r="M252" s="302">
        <f t="shared" si="16"/>
        <v>0</v>
      </c>
      <c r="N252" s="312">
        <f t="shared" si="17"/>
        <v>0</v>
      </c>
      <c r="O252" s="313">
        <f t="shared" si="18"/>
        <v>0</v>
      </c>
      <c r="P252" s="14"/>
      <c r="Q252" s="316" t="str">
        <f t="shared" si="19"/>
        <v/>
      </c>
      <c r="R252" s="14"/>
      <c r="S252" s="14"/>
      <c r="T252" s="14"/>
      <c r="U252" s="14"/>
      <c r="V252" s="14"/>
      <c r="W252" s="14"/>
    </row>
    <row r="253" spans="1:23">
      <c r="A253" s="14"/>
      <c r="B253" s="24">
        <f>IFERROR(T_BDD_Références[REFERENCE],"")</f>
        <v>0</v>
      </c>
      <c r="C253" s="24">
        <f>IFERROR(T_BDD_Références[DESIGNATION],"")</f>
        <v>0</v>
      </c>
      <c r="D25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3" s="25">
        <f>SUM(T_STOCKS[[#This Row],[HAY SINAII]:[VIDE3]])</f>
        <v>0</v>
      </c>
      <c r="J253" s="14"/>
      <c r="K253" s="14">
        <f>IF((T_STOCKS[[#This Row],[D HAMM]]&gt;=0)*(T_STOCKS[[#This Row],[D HAMM]]&lt;=1.5),ROW())</f>
        <v>253</v>
      </c>
      <c r="L253" s="297">
        <f t="shared" si="15"/>
        <v>0</v>
      </c>
      <c r="M253" s="298">
        <f t="shared" si="16"/>
        <v>0</v>
      </c>
      <c r="N253" s="310">
        <f t="shared" si="17"/>
        <v>0</v>
      </c>
      <c r="O253" s="311">
        <f t="shared" si="18"/>
        <v>0</v>
      </c>
      <c r="P253" s="14"/>
      <c r="Q253" s="317" t="str">
        <f t="shared" si="19"/>
        <v/>
      </c>
      <c r="R253" s="14"/>
      <c r="S253" s="14"/>
      <c r="T253" s="14"/>
      <c r="U253" s="14"/>
      <c r="V253" s="14"/>
      <c r="W253" s="14"/>
    </row>
    <row r="254" spans="1:23">
      <c r="A254" s="14"/>
      <c r="B254" s="24">
        <f>IFERROR(T_BDD_Références[REFERENCE],"")</f>
        <v>0</v>
      </c>
      <c r="C254" s="24">
        <f>IFERROR(T_BDD_Références[DESIGNATION],"")</f>
        <v>0</v>
      </c>
      <c r="D25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4" s="25">
        <f>SUM(T_STOCKS[[#This Row],[HAY SINAII]:[VIDE3]])</f>
        <v>0</v>
      </c>
      <c r="J254" s="14"/>
      <c r="K254" s="14">
        <f>IF((T_STOCKS[[#This Row],[D HAMM]]&gt;=0)*(T_STOCKS[[#This Row],[D HAMM]]&lt;=1.5),ROW())</f>
        <v>254</v>
      </c>
      <c r="L254" s="301">
        <f t="shared" si="15"/>
        <v>0</v>
      </c>
      <c r="M254" s="302">
        <f t="shared" si="16"/>
        <v>0</v>
      </c>
      <c r="N254" s="312">
        <f t="shared" si="17"/>
        <v>0</v>
      </c>
      <c r="O254" s="313">
        <f t="shared" si="18"/>
        <v>0</v>
      </c>
      <c r="P254" s="14"/>
      <c r="Q254" s="316" t="str">
        <f t="shared" si="19"/>
        <v/>
      </c>
      <c r="R254" s="14"/>
      <c r="S254" s="14"/>
      <c r="T254" s="14"/>
      <c r="U254" s="14"/>
      <c r="V254" s="14"/>
      <c r="W254" s="14"/>
    </row>
    <row r="255" spans="1:23">
      <c r="A255" s="14"/>
      <c r="B255" s="24">
        <f>IFERROR(T_BDD_Références[REFERENCE],"")</f>
        <v>0</v>
      </c>
      <c r="C255" s="24">
        <f>IFERROR(T_BDD_Références[DESIGNATION],"")</f>
        <v>0</v>
      </c>
      <c r="D25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5" s="25">
        <f>SUM(T_STOCKS[[#This Row],[HAY SINAII]:[VIDE3]])</f>
        <v>0</v>
      </c>
      <c r="J255" s="14"/>
      <c r="K255" s="14">
        <f>IF((T_STOCKS[[#This Row],[D HAMM]]&gt;=0)*(T_STOCKS[[#This Row],[D HAMM]]&lt;=1.5),ROW())</f>
        <v>255</v>
      </c>
      <c r="L255" s="297">
        <f t="shared" si="15"/>
        <v>0</v>
      </c>
      <c r="M255" s="298">
        <f t="shared" si="16"/>
        <v>0</v>
      </c>
      <c r="N255" s="310">
        <f t="shared" si="17"/>
        <v>0</v>
      </c>
      <c r="O255" s="311">
        <f t="shared" si="18"/>
        <v>0</v>
      </c>
      <c r="P255" s="14"/>
      <c r="Q255" s="317" t="str">
        <f t="shared" si="19"/>
        <v/>
      </c>
      <c r="R255" s="14"/>
      <c r="S255" s="14"/>
      <c r="T255" s="14"/>
      <c r="U255" s="14"/>
      <c r="V255" s="14"/>
      <c r="W255" s="14"/>
    </row>
    <row r="256" spans="1:23">
      <c r="A256" s="14"/>
      <c r="B256" s="24">
        <f>IFERROR(T_BDD_Références[REFERENCE],"")</f>
        <v>0</v>
      </c>
      <c r="C256" s="24">
        <f>IFERROR(T_BDD_Références[DESIGNATION],"")</f>
        <v>0</v>
      </c>
      <c r="D25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6" s="25">
        <f>SUM(T_STOCKS[[#This Row],[HAY SINAII]:[VIDE3]])</f>
        <v>0</v>
      </c>
      <c r="J256" s="14"/>
      <c r="K256" s="14">
        <f>IF((T_STOCKS[[#This Row],[D HAMM]]&gt;=0)*(T_STOCKS[[#This Row],[D HAMM]]&lt;=1.5),ROW())</f>
        <v>256</v>
      </c>
      <c r="L256" s="301">
        <f t="shared" si="15"/>
        <v>0</v>
      </c>
      <c r="M256" s="302">
        <f t="shared" si="16"/>
        <v>0</v>
      </c>
      <c r="N256" s="312">
        <f t="shared" si="17"/>
        <v>0</v>
      </c>
      <c r="O256" s="313">
        <f t="shared" si="18"/>
        <v>0</v>
      </c>
      <c r="P256" s="14"/>
      <c r="Q256" s="316" t="str">
        <f t="shared" si="19"/>
        <v/>
      </c>
      <c r="R256" s="14"/>
      <c r="S256" s="14"/>
      <c r="T256" s="14"/>
      <c r="U256" s="14"/>
      <c r="V256" s="14"/>
      <c r="W256" s="14"/>
    </row>
    <row r="257" spans="1:23">
      <c r="A257" s="14"/>
      <c r="B257" s="24">
        <f>IFERROR(T_BDD_Références[REFERENCE],"")</f>
        <v>0</v>
      </c>
      <c r="C257" s="24">
        <f>IFERROR(T_BDD_Références[DESIGNATION],"")</f>
        <v>0</v>
      </c>
      <c r="D25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7" s="25">
        <f>SUM(T_STOCKS[[#This Row],[HAY SINAII]:[VIDE3]])</f>
        <v>0</v>
      </c>
      <c r="J257" s="14"/>
      <c r="K257" s="14">
        <f>IF((T_STOCKS[[#This Row],[D HAMM]]&gt;=0)*(T_STOCKS[[#This Row],[D HAMM]]&lt;=1.5),ROW())</f>
        <v>257</v>
      </c>
      <c r="L257" s="297">
        <f t="shared" si="15"/>
        <v>0</v>
      </c>
      <c r="M257" s="298">
        <f t="shared" si="16"/>
        <v>0</v>
      </c>
      <c r="N257" s="310">
        <f t="shared" si="17"/>
        <v>0</v>
      </c>
      <c r="O257" s="311">
        <f t="shared" si="18"/>
        <v>0</v>
      </c>
      <c r="P257" s="14"/>
      <c r="Q257" s="317" t="str">
        <f t="shared" si="19"/>
        <v/>
      </c>
      <c r="R257" s="14"/>
      <c r="S257" s="14"/>
      <c r="T257" s="14"/>
      <c r="U257" s="14"/>
      <c r="V257" s="14"/>
      <c r="W257" s="14"/>
    </row>
    <row r="258" spans="1:23">
      <c r="A258" s="14"/>
      <c r="B258" s="24">
        <f>IFERROR(T_BDD_Références[REFERENCE],"")</f>
        <v>0</v>
      </c>
      <c r="C258" s="24">
        <f>IFERROR(T_BDD_Références[DESIGNATION],"")</f>
        <v>0</v>
      </c>
      <c r="D25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8" s="25">
        <f>SUM(T_STOCKS[[#This Row],[HAY SINAII]:[VIDE3]])</f>
        <v>0</v>
      </c>
      <c r="J258" s="14"/>
      <c r="K258" s="14">
        <f>IF((T_STOCKS[[#This Row],[D HAMM]]&gt;=0)*(T_STOCKS[[#This Row],[D HAMM]]&lt;=1.5),ROW())</f>
        <v>258</v>
      </c>
      <c r="L258" s="301">
        <f t="shared" si="15"/>
        <v>0</v>
      </c>
      <c r="M258" s="302">
        <f t="shared" si="16"/>
        <v>0</v>
      </c>
      <c r="N258" s="312">
        <f t="shared" si="17"/>
        <v>0</v>
      </c>
      <c r="O258" s="313">
        <f t="shared" si="18"/>
        <v>0</v>
      </c>
      <c r="P258" s="14"/>
      <c r="Q258" s="316" t="str">
        <f t="shared" si="19"/>
        <v/>
      </c>
      <c r="R258" s="14"/>
      <c r="S258" s="14"/>
      <c r="T258" s="14"/>
      <c r="U258" s="14"/>
      <c r="V258" s="14"/>
      <c r="W258" s="14"/>
    </row>
    <row r="259" spans="1:23">
      <c r="A259" s="14"/>
      <c r="B259" s="24">
        <f>IFERROR(T_BDD_Références[REFERENCE],"")</f>
        <v>0</v>
      </c>
      <c r="C259" s="24">
        <f>IFERROR(T_BDD_Références[DESIGNATION],"")</f>
        <v>0</v>
      </c>
      <c r="D25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5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5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5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59" s="25">
        <f>SUM(T_STOCKS[[#This Row],[HAY SINAII]:[VIDE3]])</f>
        <v>0</v>
      </c>
      <c r="J259" s="14"/>
      <c r="K259" s="14">
        <f>IF((T_STOCKS[[#This Row],[D HAMM]]&gt;=0)*(T_STOCKS[[#This Row],[D HAMM]]&lt;=1.5),ROW())</f>
        <v>259</v>
      </c>
      <c r="L259" s="297">
        <f t="shared" si="15"/>
        <v>0</v>
      </c>
      <c r="M259" s="298">
        <f t="shared" si="16"/>
        <v>0</v>
      </c>
      <c r="N259" s="310">
        <f t="shared" si="17"/>
        <v>0</v>
      </c>
      <c r="O259" s="311">
        <f t="shared" si="18"/>
        <v>0</v>
      </c>
      <c r="P259" s="14"/>
      <c r="Q259" s="317" t="str">
        <f t="shared" si="19"/>
        <v/>
      </c>
      <c r="R259" s="14"/>
      <c r="S259" s="14"/>
      <c r="T259" s="14"/>
      <c r="U259" s="14"/>
      <c r="V259" s="14"/>
      <c r="W259" s="14"/>
    </row>
    <row r="260" spans="1:23">
      <c r="A260" s="14"/>
      <c r="B260" s="24">
        <f>IFERROR(T_BDD_Références[REFERENCE],"")</f>
        <v>0</v>
      </c>
      <c r="C260" s="24">
        <f>IFERROR(T_BDD_Références[DESIGNATION],"")</f>
        <v>0</v>
      </c>
      <c r="D26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0" s="25">
        <f>SUM(T_STOCKS[[#This Row],[HAY SINAII]:[VIDE3]])</f>
        <v>0</v>
      </c>
      <c r="J260" s="14"/>
      <c r="K260" s="14">
        <f>IF((T_STOCKS[[#This Row],[D HAMM]]&gt;=0)*(T_STOCKS[[#This Row],[D HAMM]]&lt;=1.5),ROW())</f>
        <v>260</v>
      </c>
      <c r="L260" s="301">
        <f t="shared" ref="L260:L323" si="20">INDEX(B:B,SMALL($K:$K,ROW(A257)))</f>
        <v>0</v>
      </c>
      <c r="M260" s="302">
        <f t="shared" ref="M260:M323" si="21">INDEX(C:C,SMALL($K:$K,ROW(B257)))</f>
        <v>0</v>
      </c>
      <c r="N260" s="312">
        <f t="shared" ref="N260:N323" si="22">INDEX(D:D,SMALL($K:$K,ROW(C257)))</f>
        <v>0</v>
      </c>
      <c r="O260" s="313">
        <f t="shared" ref="O260:O323" si="23">INDEX(E:E,SMALL($K:$K,ROW(D257)))</f>
        <v>0</v>
      </c>
      <c r="P260" s="14"/>
      <c r="Q260" s="316" t="str">
        <f t="shared" si="19"/>
        <v/>
      </c>
      <c r="R260" s="14"/>
      <c r="S260" s="14"/>
      <c r="T260" s="14"/>
      <c r="U260" s="14"/>
      <c r="V260" s="14"/>
      <c r="W260" s="14"/>
    </row>
    <row r="261" spans="1:23">
      <c r="A261" s="14"/>
      <c r="B261" s="24">
        <f>IFERROR(T_BDD_Références[REFERENCE],"")</f>
        <v>0</v>
      </c>
      <c r="C261" s="24">
        <f>IFERROR(T_BDD_Références[DESIGNATION],"")</f>
        <v>0</v>
      </c>
      <c r="D26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1" s="25">
        <f>SUM(T_STOCKS[[#This Row],[HAY SINAII]:[VIDE3]])</f>
        <v>0</v>
      </c>
      <c r="J261" s="14"/>
      <c r="K261" s="14">
        <f>IF((T_STOCKS[[#This Row],[D HAMM]]&gt;=0)*(T_STOCKS[[#This Row],[D HAMM]]&lt;=1.5),ROW())</f>
        <v>261</v>
      </c>
      <c r="L261" s="297">
        <f t="shared" si="20"/>
        <v>0</v>
      </c>
      <c r="M261" s="298">
        <f t="shared" si="21"/>
        <v>0</v>
      </c>
      <c r="N261" s="310">
        <f t="shared" si="22"/>
        <v>0</v>
      </c>
      <c r="O261" s="311">
        <f t="shared" si="23"/>
        <v>0</v>
      </c>
      <c r="P261" s="14"/>
      <c r="Q261" s="317" t="str">
        <f t="shared" ref="Q261:Q324" si="24">IF(N261&gt;0,O261,"")</f>
        <v/>
      </c>
      <c r="R261" s="14"/>
      <c r="S261" s="14"/>
      <c r="T261" s="14"/>
      <c r="U261" s="14"/>
      <c r="V261" s="14"/>
      <c r="W261" s="14"/>
    </row>
    <row r="262" spans="1:23">
      <c r="A262" s="14"/>
      <c r="B262" s="24">
        <f>IFERROR(T_BDD_Références[REFERENCE],"")</f>
        <v>0</v>
      </c>
      <c r="C262" s="24">
        <f>IFERROR(T_BDD_Références[DESIGNATION],"")</f>
        <v>0</v>
      </c>
      <c r="D26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2" s="25">
        <f>SUM(T_STOCKS[[#This Row],[HAY SINAII]:[VIDE3]])</f>
        <v>0</v>
      </c>
      <c r="J262" s="14"/>
      <c r="K262" s="14">
        <f>IF((T_STOCKS[[#This Row],[D HAMM]]&gt;=0)*(T_STOCKS[[#This Row],[D HAMM]]&lt;=1.5),ROW())</f>
        <v>262</v>
      </c>
      <c r="L262" s="301">
        <f t="shared" si="20"/>
        <v>0</v>
      </c>
      <c r="M262" s="302">
        <f t="shared" si="21"/>
        <v>0</v>
      </c>
      <c r="N262" s="312">
        <f t="shared" si="22"/>
        <v>0</v>
      </c>
      <c r="O262" s="313">
        <f t="shared" si="23"/>
        <v>0</v>
      </c>
      <c r="P262" s="14"/>
      <c r="Q262" s="316" t="str">
        <f t="shared" si="24"/>
        <v/>
      </c>
      <c r="R262" s="14"/>
      <c r="S262" s="14"/>
      <c r="T262" s="14"/>
      <c r="U262" s="14"/>
      <c r="V262" s="14"/>
      <c r="W262" s="14"/>
    </row>
    <row r="263" spans="1:23">
      <c r="A263" s="14"/>
      <c r="B263" s="24">
        <f>IFERROR(T_BDD_Références[REFERENCE],"")</f>
        <v>0</v>
      </c>
      <c r="C263" s="24">
        <f>IFERROR(T_BDD_Références[DESIGNATION],"")</f>
        <v>0</v>
      </c>
      <c r="D263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3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3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3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3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3" s="25">
        <f>SUM(T_STOCKS[[#This Row],[HAY SINAII]:[VIDE3]])</f>
        <v>0</v>
      </c>
      <c r="J263" s="14"/>
      <c r="K263" s="14">
        <f>IF((T_STOCKS[[#This Row],[D HAMM]]&gt;=0)*(T_STOCKS[[#This Row],[D HAMM]]&lt;=1.5),ROW())</f>
        <v>263</v>
      </c>
      <c r="L263" s="297">
        <f t="shared" si="20"/>
        <v>0</v>
      </c>
      <c r="M263" s="298">
        <f t="shared" si="21"/>
        <v>0</v>
      </c>
      <c r="N263" s="310">
        <f t="shared" si="22"/>
        <v>0</v>
      </c>
      <c r="O263" s="311">
        <f t="shared" si="23"/>
        <v>0</v>
      </c>
      <c r="P263" s="14"/>
      <c r="Q263" s="317" t="str">
        <f t="shared" si="24"/>
        <v/>
      </c>
      <c r="R263" s="14"/>
      <c r="S263" s="14"/>
      <c r="T263" s="14"/>
      <c r="U263" s="14"/>
      <c r="V263" s="14"/>
      <c r="W263" s="14"/>
    </row>
    <row r="264" spans="1:23">
      <c r="A264" s="14"/>
      <c r="B264" s="24">
        <f>IFERROR(T_BDD_Références[REFERENCE],"")</f>
        <v>0</v>
      </c>
      <c r="C264" s="24">
        <f>IFERROR(T_BDD_Références[DESIGNATION],"")</f>
        <v>0</v>
      </c>
      <c r="D264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4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4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4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4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4" s="25">
        <f>SUM(T_STOCKS[[#This Row],[HAY SINAII]:[VIDE3]])</f>
        <v>0</v>
      </c>
      <c r="J264" s="14"/>
      <c r="K264" s="14">
        <f>IF((T_STOCKS[[#This Row],[D HAMM]]&gt;=0)*(T_STOCKS[[#This Row],[D HAMM]]&lt;=1.5),ROW())</f>
        <v>264</v>
      </c>
      <c r="L264" s="301">
        <f t="shared" si="20"/>
        <v>0</v>
      </c>
      <c r="M264" s="302">
        <f t="shared" si="21"/>
        <v>0</v>
      </c>
      <c r="N264" s="312">
        <f t="shared" si="22"/>
        <v>0</v>
      </c>
      <c r="O264" s="313">
        <f t="shared" si="23"/>
        <v>0</v>
      </c>
      <c r="P264" s="14"/>
      <c r="Q264" s="316" t="str">
        <f t="shared" si="24"/>
        <v/>
      </c>
      <c r="R264" s="14"/>
      <c r="S264" s="14"/>
      <c r="T264" s="14"/>
      <c r="U264" s="14"/>
      <c r="V264" s="14"/>
      <c r="W264" s="14"/>
    </row>
    <row r="265" spans="1:23">
      <c r="A265" s="14"/>
      <c r="B265" s="24">
        <f>IFERROR(T_BDD_Références[REFERENCE],"")</f>
        <v>0</v>
      </c>
      <c r="C265" s="24">
        <f>IFERROR(T_BDD_Références[DESIGNATION],"")</f>
        <v>0</v>
      </c>
      <c r="D265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5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5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5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5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5" s="25">
        <f>SUM(T_STOCKS[[#This Row],[HAY SINAII]:[VIDE3]])</f>
        <v>0</v>
      </c>
      <c r="J265" s="14"/>
      <c r="K265" s="14">
        <f>IF((T_STOCKS[[#This Row],[D HAMM]]&gt;=0)*(T_STOCKS[[#This Row],[D HAMM]]&lt;=1.5),ROW())</f>
        <v>265</v>
      </c>
      <c r="L265" s="297">
        <f t="shared" si="20"/>
        <v>0</v>
      </c>
      <c r="M265" s="298">
        <f t="shared" si="21"/>
        <v>0</v>
      </c>
      <c r="N265" s="310">
        <f t="shared" si="22"/>
        <v>0</v>
      </c>
      <c r="O265" s="311">
        <f t="shared" si="23"/>
        <v>0</v>
      </c>
      <c r="P265" s="14"/>
      <c r="Q265" s="317" t="str">
        <f t="shared" si="24"/>
        <v/>
      </c>
      <c r="R265" s="14"/>
      <c r="S265" s="14"/>
      <c r="T265" s="14"/>
      <c r="U265" s="14"/>
      <c r="V265" s="14"/>
      <c r="W265" s="14"/>
    </row>
    <row r="266" spans="1:23">
      <c r="A266" s="14"/>
      <c r="B266" s="24">
        <f>IFERROR(T_BDD_Références[REFERENCE],"")</f>
        <v>0</v>
      </c>
      <c r="C266" s="24">
        <f>IFERROR(T_BDD_Références[DESIGNATION],"")</f>
        <v>0</v>
      </c>
      <c r="D266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6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6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6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6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6" s="25">
        <f>SUM(T_STOCKS[[#This Row],[HAY SINAII]:[VIDE3]])</f>
        <v>0</v>
      </c>
      <c r="J266" s="14"/>
      <c r="K266" s="14">
        <f>IF((T_STOCKS[[#This Row],[D HAMM]]&gt;=0)*(T_STOCKS[[#This Row],[D HAMM]]&lt;=1.5),ROW())</f>
        <v>266</v>
      </c>
      <c r="L266" s="301">
        <f t="shared" si="20"/>
        <v>0</v>
      </c>
      <c r="M266" s="302">
        <f t="shared" si="21"/>
        <v>0</v>
      </c>
      <c r="N266" s="312">
        <f t="shared" si="22"/>
        <v>0</v>
      </c>
      <c r="O266" s="313">
        <f t="shared" si="23"/>
        <v>0</v>
      </c>
      <c r="P266" s="14"/>
      <c r="Q266" s="316" t="str">
        <f t="shared" si="24"/>
        <v/>
      </c>
      <c r="R266" s="14"/>
      <c r="S266" s="14"/>
      <c r="T266" s="14"/>
      <c r="U266" s="14"/>
      <c r="V266" s="14"/>
      <c r="W266" s="14"/>
    </row>
    <row r="267" spans="1:23">
      <c r="A267" s="14"/>
      <c r="B267" s="24">
        <f>IFERROR(T_BDD_Références[REFERENCE],"")</f>
        <v>0</v>
      </c>
      <c r="C267" s="24">
        <f>IFERROR(T_BDD_Références[DESIGNATION],"")</f>
        <v>0</v>
      </c>
      <c r="D267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7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7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7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7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7" s="25">
        <f>SUM(T_STOCKS[[#This Row],[HAY SINAII]:[VIDE3]])</f>
        <v>0</v>
      </c>
      <c r="J267" s="14"/>
      <c r="K267" s="14">
        <f>IF((T_STOCKS[[#This Row],[D HAMM]]&gt;=0)*(T_STOCKS[[#This Row],[D HAMM]]&lt;=1.5),ROW())</f>
        <v>267</v>
      </c>
      <c r="L267" s="297">
        <f t="shared" si="20"/>
        <v>0</v>
      </c>
      <c r="M267" s="298">
        <f t="shared" si="21"/>
        <v>0</v>
      </c>
      <c r="N267" s="310">
        <f t="shared" si="22"/>
        <v>0</v>
      </c>
      <c r="O267" s="311">
        <f t="shared" si="23"/>
        <v>0</v>
      </c>
      <c r="P267" s="14"/>
      <c r="Q267" s="317" t="str">
        <f t="shared" si="24"/>
        <v/>
      </c>
      <c r="R267" s="14"/>
      <c r="S267" s="14"/>
      <c r="T267" s="14"/>
      <c r="U267" s="14"/>
      <c r="V267" s="14"/>
      <c r="W267" s="14"/>
    </row>
    <row r="268" spans="1:23">
      <c r="A268" s="14"/>
      <c r="B268" s="24">
        <f>IFERROR(T_BDD_Références[REFERENCE],"")</f>
        <v>0</v>
      </c>
      <c r="C268" s="24">
        <f>IFERROR(T_BDD_Références[DESIGNATION],"")</f>
        <v>0</v>
      </c>
      <c r="D268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8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8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8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8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8" s="25">
        <f>SUM(T_STOCKS[[#This Row],[HAY SINAII]:[VIDE3]])</f>
        <v>0</v>
      </c>
      <c r="J268" s="14"/>
      <c r="K268" s="14">
        <f>IF((T_STOCKS[[#This Row],[D HAMM]]&gt;=0)*(T_STOCKS[[#This Row],[D HAMM]]&lt;=1.5),ROW())</f>
        <v>268</v>
      </c>
      <c r="L268" s="301">
        <f t="shared" si="20"/>
        <v>0</v>
      </c>
      <c r="M268" s="302">
        <f t="shared" si="21"/>
        <v>0</v>
      </c>
      <c r="N268" s="312">
        <f t="shared" si="22"/>
        <v>0</v>
      </c>
      <c r="O268" s="313">
        <f t="shared" si="23"/>
        <v>0</v>
      </c>
      <c r="P268" s="14"/>
      <c r="Q268" s="316" t="str">
        <f t="shared" si="24"/>
        <v/>
      </c>
      <c r="R268" s="14"/>
      <c r="S268" s="14"/>
      <c r="T268" s="14"/>
      <c r="U268" s="14"/>
      <c r="V268" s="14"/>
      <c r="W268" s="14"/>
    </row>
    <row r="269" spans="1:23">
      <c r="A269" s="14"/>
      <c r="B269" s="24">
        <f>IFERROR(T_BDD_Références[REFERENCE],"")</f>
        <v>0</v>
      </c>
      <c r="C269" s="24">
        <f>IFERROR(T_BDD_Références[DESIGNATION],"")</f>
        <v>0</v>
      </c>
      <c r="D269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9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69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69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69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69" s="25">
        <f>SUM(T_STOCKS[[#This Row],[HAY SINAII]:[VIDE3]])</f>
        <v>0</v>
      </c>
      <c r="J269" s="14"/>
      <c r="K269" s="14">
        <f>IF((T_STOCKS[[#This Row],[D HAMM]]&gt;=0)*(T_STOCKS[[#This Row],[D HAMM]]&lt;=1.5),ROW())</f>
        <v>269</v>
      </c>
      <c r="L269" s="297">
        <f t="shared" si="20"/>
        <v>0</v>
      </c>
      <c r="M269" s="298">
        <f t="shared" si="21"/>
        <v>0</v>
      </c>
      <c r="N269" s="310">
        <f t="shared" si="22"/>
        <v>0</v>
      </c>
      <c r="O269" s="311">
        <f t="shared" si="23"/>
        <v>0</v>
      </c>
      <c r="P269" s="14"/>
      <c r="Q269" s="317" t="str">
        <f t="shared" si="24"/>
        <v/>
      </c>
      <c r="R269" s="14"/>
      <c r="S269" s="14"/>
      <c r="T269" s="14"/>
      <c r="U269" s="14"/>
      <c r="V269" s="14"/>
      <c r="W269" s="14"/>
    </row>
    <row r="270" spans="1:23">
      <c r="A270" s="14"/>
      <c r="B270" s="24">
        <f>IFERROR(T_BDD_Références[REFERENCE],"")</f>
        <v>0</v>
      </c>
      <c r="C270" s="24">
        <f>IFERROR(T_BDD_Références[DESIGNATION],"")</f>
        <v>0</v>
      </c>
      <c r="D270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0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0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0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0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0" s="25">
        <f>SUM(T_STOCKS[[#This Row],[HAY SINAII]:[VIDE3]])</f>
        <v>0</v>
      </c>
      <c r="J270" s="14"/>
      <c r="K270" s="14">
        <f>IF((T_STOCKS[[#This Row],[D HAMM]]&gt;=0)*(T_STOCKS[[#This Row],[D HAMM]]&lt;=1.5),ROW())</f>
        <v>270</v>
      </c>
      <c r="L270" s="301">
        <f t="shared" si="20"/>
        <v>0</v>
      </c>
      <c r="M270" s="302">
        <f t="shared" si="21"/>
        <v>0</v>
      </c>
      <c r="N270" s="312">
        <f t="shared" si="22"/>
        <v>0</v>
      </c>
      <c r="O270" s="313">
        <f t="shared" si="23"/>
        <v>0</v>
      </c>
      <c r="P270" s="14"/>
      <c r="Q270" s="316" t="str">
        <f t="shared" si="24"/>
        <v/>
      </c>
      <c r="R270" s="14"/>
      <c r="S270" s="14"/>
      <c r="T270" s="14"/>
      <c r="U270" s="14"/>
      <c r="V270" s="14"/>
      <c r="W270" s="14"/>
    </row>
    <row r="271" spans="1:23">
      <c r="A271" s="14"/>
      <c r="B271" s="24">
        <f>IFERROR(T_BDD_Références[REFERENCE],"")</f>
        <v>0</v>
      </c>
      <c r="C271" s="24">
        <f>IFERROR(T_BDD_Références[DESIGNATION],"")</f>
        <v>0</v>
      </c>
      <c r="D271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1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1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1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1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1" s="25">
        <f>SUM(T_STOCKS[[#This Row],[HAY SINAII]:[VIDE3]])</f>
        <v>0</v>
      </c>
      <c r="J271" s="14"/>
      <c r="K271" s="14">
        <f>IF((T_STOCKS[[#This Row],[D HAMM]]&gt;=0)*(T_STOCKS[[#This Row],[D HAMM]]&lt;=1.5),ROW())</f>
        <v>271</v>
      </c>
      <c r="L271" s="297">
        <f t="shared" si="20"/>
        <v>0</v>
      </c>
      <c r="M271" s="298">
        <f t="shared" si="21"/>
        <v>0</v>
      </c>
      <c r="N271" s="310">
        <f t="shared" si="22"/>
        <v>0</v>
      </c>
      <c r="O271" s="311">
        <f t="shared" si="23"/>
        <v>0</v>
      </c>
      <c r="P271" s="14"/>
      <c r="Q271" s="317" t="str">
        <f t="shared" si="24"/>
        <v/>
      </c>
      <c r="R271" s="14"/>
      <c r="S271" s="14"/>
      <c r="T271" s="14"/>
      <c r="U271" s="14"/>
      <c r="V271" s="14"/>
      <c r="W271" s="14"/>
    </row>
    <row r="272" spans="1:23">
      <c r="A272" s="14"/>
      <c r="B272" s="24">
        <f>IFERROR(T_BDD_Références[REFERENCE],"")</f>
        <v>0</v>
      </c>
      <c r="C272" s="24">
        <f>IFERROR(T_BDD_Références[DESIGNATION],"")</f>
        <v>0</v>
      </c>
      <c r="D272" s="134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2" s="134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2" s="134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2" s="134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2" s="134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2" s="25">
        <f>SUM(T_STOCKS[[#This Row],[HAY SINAII]:[VIDE3]])</f>
        <v>0</v>
      </c>
      <c r="J272" s="14"/>
      <c r="K272" s="14">
        <f>IF((T_STOCKS[[#This Row],[D HAMM]]&gt;=0)*(T_STOCKS[[#This Row],[D HAMM]]&lt;=1.5),ROW())</f>
        <v>272</v>
      </c>
      <c r="L272" s="301">
        <f t="shared" si="20"/>
        <v>0</v>
      </c>
      <c r="M272" s="302">
        <f t="shared" si="21"/>
        <v>0</v>
      </c>
      <c r="N272" s="312">
        <f t="shared" si="22"/>
        <v>0</v>
      </c>
      <c r="O272" s="313">
        <f t="shared" si="23"/>
        <v>0</v>
      </c>
      <c r="P272" s="14"/>
      <c r="Q272" s="316" t="str">
        <f t="shared" si="24"/>
        <v/>
      </c>
      <c r="R272" s="14"/>
      <c r="S272" s="14"/>
      <c r="T272" s="14"/>
      <c r="U272" s="14"/>
      <c r="V272" s="14"/>
      <c r="W272" s="14"/>
    </row>
    <row r="273" spans="1:23">
      <c r="A273" s="14"/>
      <c r="B273" s="24">
        <f>IFERROR(T_BDD_Références[REFERENCE],"")</f>
        <v>0</v>
      </c>
      <c r="C273" s="24">
        <f>IFERROR(T_BDD_Références[DESIGNATION],"")</f>
        <v>0</v>
      </c>
      <c r="D27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3" s="35">
        <f>SUM(T_STOCKS[[#This Row],[HAY SINAII]:[VIDE3]])</f>
        <v>0</v>
      </c>
      <c r="J273" s="14"/>
      <c r="K273" s="14">
        <f>IF((T_STOCKS[[#This Row],[D HAMM]]&gt;=0)*(T_STOCKS[[#This Row],[D HAMM]]&lt;=1.5),ROW())</f>
        <v>273</v>
      </c>
      <c r="L273" s="297">
        <f t="shared" si="20"/>
        <v>0</v>
      </c>
      <c r="M273" s="298">
        <f t="shared" si="21"/>
        <v>0</v>
      </c>
      <c r="N273" s="310">
        <f t="shared" si="22"/>
        <v>0</v>
      </c>
      <c r="O273" s="311">
        <f t="shared" si="23"/>
        <v>0</v>
      </c>
      <c r="P273" s="14"/>
      <c r="Q273" s="317" t="str">
        <f t="shared" si="24"/>
        <v/>
      </c>
      <c r="R273" s="14"/>
      <c r="S273" s="14"/>
      <c r="T273" s="14"/>
      <c r="U273" s="14"/>
      <c r="V273" s="14"/>
      <c r="W273" s="14"/>
    </row>
    <row r="274" spans="1:23">
      <c r="A274" s="14"/>
      <c r="B274" s="24">
        <f>IFERROR(T_BDD_Références[REFERENCE],"")</f>
        <v>0</v>
      </c>
      <c r="C274" s="24">
        <f>IFERROR(T_BDD_Références[DESIGNATION],"")</f>
        <v>0</v>
      </c>
      <c r="D27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4" s="35">
        <f>SUM(T_STOCKS[[#This Row],[HAY SINAII]:[VIDE3]])</f>
        <v>0</v>
      </c>
      <c r="J274" s="15"/>
      <c r="K274" s="14">
        <f>IF((T_STOCKS[[#This Row],[D HAMM]]&gt;=0)*(T_STOCKS[[#This Row],[D HAMM]]&lt;=1.5),ROW())</f>
        <v>274</v>
      </c>
      <c r="L274" s="301">
        <f t="shared" si="20"/>
        <v>0</v>
      </c>
      <c r="M274" s="302">
        <f t="shared" si="21"/>
        <v>0</v>
      </c>
      <c r="N274" s="312">
        <f t="shared" si="22"/>
        <v>0</v>
      </c>
      <c r="O274" s="313">
        <f t="shared" si="23"/>
        <v>0</v>
      </c>
      <c r="P274" s="14"/>
      <c r="Q274" s="316" t="str">
        <f t="shared" si="24"/>
        <v/>
      </c>
      <c r="R274" s="14"/>
      <c r="S274" s="14"/>
      <c r="T274" s="14"/>
      <c r="U274" s="14"/>
      <c r="V274" s="14"/>
      <c r="W274" s="14"/>
    </row>
    <row r="275" spans="1:23">
      <c r="A275" s="14"/>
      <c r="B275" s="24">
        <f>IFERROR(T_BDD_Références[REFERENCE],"")</f>
        <v>0</v>
      </c>
      <c r="C275" s="24">
        <f>IFERROR(T_BDD_Références[DESIGNATION],"")</f>
        <v>0</v>
      </c>
      <c r="D27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5" s="35">
        <f>SUM(T_STOCKS[[#This Row],[HAY SINAII]:[VIDE3]])</f>
        <v>0</v>
      </c>
      <c r="J275" s="15"/>
      <c r="K275" s="14">
        <f>IF((T_STOCKS[[#This Row],[D HAMM]]&gt;=0)*(T_STOCKS[[#This Row],[D HAMM]]&lt;=1.5),ROW())</f>
        <v>275</v>
      </c>
      <c r="L275" s="297">
        <f t="shared" si="20"/>
        <v>0</v>
      </c>
      <c r="M275" s="298">
        <f t="shared" si="21"/>
        <v>0</v>
      </c>
      <c r="N275" s="310">
        <f t="shared" si="22"/>
        <v>0</v>
      </c>
      <c r="O275" s="311">
        <f t="shared" si="23"/>
        <v>0</v>
      </c>
      <c r="P275" s="14"/>
      <c r="Q275" s="317" t="str">
        <f t="shared" si="24"/>
        <v/>
      </c>
      <c r="R275" s="14"/>
      <c r="S275" s="14"/>
      <c r="T275" s="14"/>
      <c r="U275" s="14"/>
      <c r="V275" s="14"/>
      <c r="W275" s="14"/>
    </row>
    <row r="276" spans="1:23">
      <c r="A276" s="14"/>
      <c r="B276" s="24" t="str">
        <f>IFERROR(T_BDD_Références[REFERENCE],"")</f>
        <v/>
      </c>
      <c r="C276" s="24" t="str">
        <f>IFERROR(T_BDD_Références[DESIGNATION],"")</f>
        <v/>
      </c>
      <c r="D27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6" s="35">
        <f>SUM(T_STOCKS[[#This Row],[HAY SINAII]:[VIDE3]])</f>
        <v>0</v>
      </c>
      <c r="J276" s="15"/>
      <c r="K276" s="14">
        <f>IF((T_STOCKS[[#This Row],[D HAMM]]&gt;=0)*(T_STOCKS[[#This Row],[D HAMM]]&lt;=1.5),ROW())</f>
        <v>276</v>
      </c>
      <c r="L276" s="301" t="str">
        <f t="shared" si="20"/>
        <v/>
      </c>
      <c r="M276" s="302" t="str">
        <f t="shared" si="21"/>
        <v/>
      </c>
      <c r="N276" s="312">
        <f t="shared" si="22"/>
        <v>0</v>
      </c>
      <c r="O276" s="313">
        <f t="shared" si="23"/>
        <v>0</v>
      </c>
      <c r="P276" s="14"/>
      <c r="Q276" s="316" t="str">
        <f t="shared" si="24"/>
        <v/>
      </c>
      <c r="R276" s="14"/>
      <c r="S276" s="14"/>
      <c r="T276" s="14"/>
      <c r="U276" s="14"/>
      <c r="V276" s="14"/>
      <c r="W276" s="14"/>
    </row>
    <row r="277" spans="1:23">
      <c r="A277" s="14"/>
      <c r="B277" s="24" t="str">
        <f>IFERROR(T_BDD_Références[REFERENCE],"")</f>
        <v/>
      </c>
      <c r="C277" s="24" t="str">
        <f>IFERROR(T_BDD_Références[DESIGNATION],"")</f>
        <v/>
      </c>
      <c r="D27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7" s="35">
        <f>SUM(T_STOCKS[[#This Row],[HAY SINAII]:[VIDE3]])</f>
        <v>0</v>
      </c>
      <c r="J277" s="15"/>
      <c r="K277" s="14">
        <f>IF((T_STOCKS[[#This Row],[D HAMM]]&gt;=0)*(T_STOCKS[[#This Row],[D HAMM]]&lt;=1.5),ROW())</f>
        <v>277</v>
      </c>
      <c r="L277" s="297" t="str">
        <f t="shared" si="20"/>
        <v/>
      </c>
      <c r="M277" s="298" t="str">
        <f t="shared" si="21"/>
        <v/>
      </c>
      <c r="N277" s="310">
        <f t="shared" si="22"/>
        <v>0</v>
      </c>
      <c r="O277" s="311">
        <f t="shared" si="23"/>
        <v>0</v>
      </c>
      <c r="P277" s="14"/>
      <c r="Q277" s="317" t="str">
        <f t="shared" si="24"/>
        <v/>
      </c>
      <c r="R277" s="14"/>
      <c r="S277" s="14"/>
      <c r="T277" s="14"/>
      <c r="U277" s="14"/>
      <c r="V277" s="14"/>
      <c r="W277" s="14"/>
    </row>
    <row r="278" spans="1:23">
      <c r="A278" s="14"/>
      <c r="B278" s="24" t="str">
        <f>IFERROR(T_BDD_Références[REFERENCE],"")</f>
        <v/>
      </c>
      <c r="C278" s="24" t="str">
        <f>IFERROR(T_BDD_Références[DESIGNATION],"")</f>
        <v/>
      </c>
      <c r="D27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8" s="35">
        <f>SUM(T_STOCKS[[#This Row],[HAY SINAII]:[VIDE3]])</f>
        <v>0</v>
      </c>
      <c r="J278" s="15"/>
      <c r="K278" s="14">
        <f>IF((T_STOCKS[[#This Row],[D HAMM]]&gt;=0)*(T_STOCKS[[#This Row],[D HAMM]]&lt;=1.5),ROW())</f>
        <v>278</v>
      </c>
      <c r="L278" s="301" t="str">
        <f t="shared" si="20"/>
        <v/>
      </c>
      <c r="M278" s="302" t="str">
        <f t="shared" si="21"/>
        <v/>
      </c>
      <c r="N278" s="312">
        <f t="shared" si="22"/>
        <v>0</v>
      </c>
      <c r="O278" s="313">
        <f t="shared" si="23"/>
        <v>0</v>
      </c>
      <c r="P278" s="14"/>
      <c r="Q278" s="316" t="str">
        <f t="shared" si="24"/>
        <v/>
      </c>
      <c r="R278" s="14"/>
      <c r="S278" s="14"/>
      <c r="T278" s="14"/>
      <c r="U278" s="14"/>
      <c r="V278" s="14"/>
      <c r="W278" s="14"/>
    </row>
    <row r="279" spans="1:23">
      <c r="A279" s="14"/>
      <c r="B279" s="24" t="str">
        <f>IFERROR(T_BDD_Références[REFERENCE],"")</f>
        <v/>
      </c>
      <c r="C279" s="24" t="str">
        <f>IFERROR(T_BDD_Références[DESIGNATION],"")</f>
        <v/>
      </c>
      <c r="D27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7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7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7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79" s="35">
        <f>SUM(T_STOCKS[[#This Row],[HAY SINAII]:[VIDE3]])</f>
        <v>0</v>
      </c>
      <c r="J279" s="15"/>
      <c r="K279" s="14">
        <f>IF((T_STOCKS[[#This Row],[D HAMM]]&gt;=0)*(T_STOCKS[[#This Row],[D HAMM]]&lt;=1.5),ROW())</f>
        <v>279</v>
      </c>
      <c r="L279" s="297" t="str">
        <f t="shared" si="20"/>
        <v/>
      </c>
      <c r="M279" s="298" t="str">
        <f t="shared" si="21"/>
        <v/>
      </c>
      <c r="N279" s="310">
        <f t="shared" si="22"/>
        <v>0</v>
      </c>
      <c r="O279" s="311">
        <f t="shared" si="23"/>
        <v>0</v>
      </c>
      <c r="P279" s="14"/>
      <c r="Q279" s="317" t="str">
        <f t="shared" si="24"/>
        <v/>
      </c>
      <c r="R279" s="14"/>
      <c r="S279" s="14"/>
      <c r="T279" s="14"/>
      <c r="U279" s="14"/>
      <c r="V279" s="14"/>
      <c r="W279" s="14"/>
    </row>
    <row r="280" spans="1:23">
      <c r="A280" s="14"/>
      <c r="B280" s="24" t="str">
        <f>IFERROR(T_BDD_Références[REFERENCE],"")</f>
        <v/>
      </c>
      <c r="C280" s="24" t="str">
        <f>IFERROR(T_BDD_Références[DESIGNATION],"")</f>
        <v/>
      </c>
      <c r="D28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0" s="35">
        <f>SUM(T_STOCKS[[#This Row],[HAY SINAII]:[VIDE3]])</f>
        <v>0</v>
      </c>
      <c r="J280" s="15"/>
      <c r="K280" s="14">
        <f>IF((T_STOCKS[[#This Row],[D HAMM]]&gt;=0)*(T_STOCKS[[#This Row],[D HAMM]]&lt;=1.5),ROW())</f>
        <v>280</v>
      </c>
      <c r="L280" s="301" t="str">
        <f t="shared" si="20"/>
        <v/>
      </c>
      <c r="M280" s="302" t="str">
        <f t="shared" si="21"/>
        <v/>
      </c>
      <c r="N280" s="312">
        <f t="shared" si="22"/>
        <v>0</v>
      </c>
      <c r="O280" s="313">
        <f t="shared" si="23"/>
        <v>0</v>
      </c>
      <c r="P280" s="14"/>
      <c r="Q280" s="316" t="str">
        <f t="shared" si="24"/>
        <v/>
      </c>
      <c r="R280" s="14"/>
      <c r="S280" s="14"/>
      <c r="T280" s="14"/>
      <c r="U280" s="14"/>
      <c r="V280" s="14"/>
      <c r="W280" s="14"/>
    </row>
    <row r="281" spans="1:23">
      <c r="A281" s="14"/>
      <c r="B281" s="24" t="str">
        <f>IFERROR(T_BDD_Références[REFERENCE],"")</f>
        <v/>
      </c>
      <c r="C281" s="24" t="str">
        <f>IFERROR(T_BDD_Références[DESIGNATION],"")</f>
        <v/>
      </c>
      <c r="D28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1" s="35">
        <f>SUM(T_STOCKS[[#This Row],[HAY SINAII]:[VIDE3]])</f>
        <v>0</v>
      </c>
      <c r="J281" s="15"/>
      <c r="K281" s="14">
        <f>IF((T_STOCKS[[#This Row],[D HAMM]]&gt;=0)*(T_STOCKS[[#This Row],[D HAMM]]&lt;=1.5),ROW())</f>
        <v>281</v>
      </c>
      <c r="L281" s="297" t="str">
        <f t="shared" si="20"/>
        <v/>
      </c>
      <c r="M281" s="298" t="str">
        <f t="shared" si="21"/>
        <v/>
      </c>
      <c r="N281" s="310">
        <f t="shared" si="22"/>
        <v>0</v>
      </c>
      <c r="O281" s="311">
        <f t="shared" si="23"/>
        <v>0</v>
      </c>
      <c r="P281" s="14"/>
      <c r="Q281" s="317" t="str">
        <f t="shared" si="24"/>
        <v/>
      </c>
      <c r="R281" s="14"/>
      <c r="S281" s="14"/>
      <c r="T281" s="14"/>
      <c r="U281" s="14"/>
      <c r="V281" s="14"/>
      <c r="W281" s="14"/>
    </row>
    <row r="282" spans="1:23">
      <c r="A282" s="14"/>
      <c r="B282" s="24" t="str">
        <f>IFERROR(T_BDD_Références[REFERENCE],"")</f>
        <v/>
      </c>
      <c r="C282" s="24" t="str">
        <f>IFERROR(T_BDD_Références[DESIGNATION],"")</f>
        <v/>
      </c>
      <c r="D28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2" s="35">
        <f>SUM(T_STOCKS[[#This Row],[HAY SINAII]:[VIDE3]])</f>
        <v>0</v>
      </c>
      <c r="J282" s="15"/>
      <c r="K282" s="14">
        <f>IF((T_STOCKS[[#This Row],[D HAMM]]&gt;=0)*(T_STOCKS[[#This Row],[D HAMM]]&lt;=1.5),ROW())</f>
        <v>282</v>
      </c>
      <c r="L282" s="301" t="str">
        <f t="shared" si="20"/>
        <v/>
      </c>
      <c r="M282" s="302" t="str">
        <f t="shared" si="21"/>
        <v/>
      </c>
      <c r="N282" s="312">
        <f t="shared" si="22"/>
        <v>0</v>
      </c>
      <c r="O282" s="313">
        <f t="shared" si="23"/>
        <v>0</v>
      </c>
      <c r="P282" s="14"/>
      <c r="Q282" s="316" t="str">
        <f t="shared" si="24"/>
        <v/>
      </c>
      <c r="R282" s="14"/>
      <c r="S282" s="14"/>
      <c r="T282" s="14"/>
      <c r="U282" s="14"/>
      <c r="V282" s="14"/>
      <c r="W282" s="14"/>
    </row>
    <row r="283" spans="1:23">
      <c r="A283" s="14"/>
      <c r="B283" s="24" t="str">
        <f>IFERROR(T_BDD_Références[REFERENCE],"")</f>
        <v/>
      </c>
      <c r="C283" s="24" t="str">
        <f>IFERROR(T_BDD_Références[DESIGNATION],"")</f>
        <v/>
      </c>
      <c r="D28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3" s="35">
        <f>SUM(T_STOCKS[[#This Row],[HAY SINAII]:[VIDE3]])</f>
        <v>0</v>
      </c>
      <c r="J283" s="15"/>
      <c r="K283" s="14">
        <f>IF((T_STOCKS[[#This Row],[D HAMM]]&gt;=0)*(T_STOCKS[[#This Row],[D HAMM]]&lt;=1.5),ROW())</f>
        <v>283</v>
      </c>
      <c r="L283" s="297" t="str">
        <f t="shared" si="20"/>
        <v/>
      </c>
      <c r="M283" s="298" t="str">
        <f t="shared" si="21"/>
        <v/>
      </c>
      <c r="N283" s="310">
        <f t="shared" si="22"/>
        <v>0</v>
      </c>
      <c r="O283" s="311">
        <f t="shared" si="23"/>
        <v>0</v>
      </c>
      <c r="P283" s="14"/>
      <c r="Q283" s="317" t="str">
        <f t="shared" si="24"/>
        <v/>
      </c>
      <c r="R283" s="14"/>
      <c r="S283" s="14"/>
      <c r="T283" s="14"/>
      <c r="U283" s="14"/>
      <c r="V283" s="14"/>
      <c r="W283" s="14"/>
    </row>
    <row r="284" spans="1:23">
      <c r="A284" s="14"/>
      <c r="B284" s="24" t="str">
        <f>IFERROR(T_BDD_Références[REFERENCE],"")</f>
        <v/>
      </c>
      <c r="C284" s="24" t="str">
        <f>IFERROR(T_BDD_Références[DESIGNATION],"")</f>
        <v/>
      </c>
      <c r="D28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4" s="35">
        <f>SUM(T_STOCKS[[#This Row],[HAY SINAII]:[VIDE3]])</f>
        <v>0</v>
      </c>
      <c r="J284" s="15"/>
      <c r="K284" s="14">
        <f>IF((T_STOCKS[[#This Row],[D HAMM]]&gt;=0)*(T_STOCKS[[#This Row],[D HAMM]]&lt;=1.5),ROW())</f>
        <v>284</v>
      </c>
      <c r="L284" s="301" t="str">
        <f t="shared" si="20"/>
        <v/>
      </c>
      <c r="M284" s="302" t="str">
        <f t="shared" si="21"/>
        <v/>
      </c>
      <c r="N284" s="312">
        <f t="shared" si="22"/>
        <v>0</v>
      </c>
      <c r="O284" s="313">
        <f t="shared" si="23"/>
        <v>0</v>
      </c>
      <c r="P284" s="14"/>
      <c r="Q284" s="316" t="str">
        <f t="shared" si="24"/>
        <v/>
      </c>
      <c r="R284" s="14"/>
      <c r="S284" s="14"/>
      <c r="T284" s="14"/>
      <c r="U284" s="14"/>
      <c r="V284" s="14"/>
      <c r="W284" s="14"/>
    </row>
    <row r="285" spans="1:23">
      <c r="A285" s="14"/>
      <c r="B285" s="24" t="str">
        <f>IFERROR(T_BDD_Références[REFERENCE],"")</f>
        <v/>
      </c>
      <c r="C285" s="24" t="str">
        <f>IFERROR(T_BDD_Références[DESIGNATION],"")</f>
        <v/>
      </c>
      <c r="D28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5" s="35">
        <f>SUM(T_STOCKS[[#This Row],[HAY SINAII]:[VIDE3]])</f>
        <v>0</v>
      </c>
      <c r="J285" s="15"/>
      <c r="K285" s="14">
        <f>IF((T_STOCKS[[#This Row],[D HAMM]]&gt;=0)*(T_STOCKS[[#This Row],[D HAMM]]&lt;=1.5),ROW())</f>
        <v>285</v>
      </c>
      <c r="L285" s="297" t="str">
        <f t="shared" si="20"/>
        <v/>
      </c>
      <c r="M285" s="298" t="str">
        <f t="shared" si="21"/>
        <v/>
      </c>
      <c r="N285" s="310">
        <f t="shared" si="22"/>
        <v>0</v>
      </c>
      <c r="O285" s="311">
        <f t="shared" si="23"/>
        <v>0</v>
      </c>
      <c r="P285" s="14"/>
      <c r="Q285" s="317" t="str">
        <f t="shared" si="24"/>
        <v/>
      </c>
      <c r="R285" s="14"/>
      <c r="S285" s="14"/>
      <c r="T285" s="14"/>
      <c r="U285" s="14"/>
      <c r="V285" s="14"/>
      <c r="W285" s="14"/>
    </row>
    <row r="286" spans="1:23">
      <c r="A286" s="14"/>
      <c r="B286" s="24" t="str">
        <f>IFERROR(T_BDD_Références[REFERENCE],"")</f>
        <v/>
      </c>
      <c r="C286" s="24" t="str">
        <f>IFERROR(T_BDD_Références[DESIGNATION],"")</f>
        <v/>
      </c>
      <c r="D28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6" s="35">
        <f>SUM(T_STOCKS[[#This Row],[HAY SINAII]:[VIDE3]])</f>
        <v>0</v>
      </c>
      <c r="J286" s="15"/>
      <c r="K286" s="14">
        <f>IF((T_STOCKS[[#This Row],[D HAMM]]&gt;=0)*(T_STOCKS[[#This Row],[D HAMM]]&lt;=1.5),ROW())</f>
        <v>286</v>
      </c>
      <c r="L286" s="301" t="str">
        <f t="shared" si="20"/>
        <v/>
      </c>
      <c r="M286" s="302" t="str">
        <f t="shared" si="21"/>
        <v/>
      </c>
      <c r="N286" s="312">
        <f t="shared" si="22"/>
        <v>0</v>
      </c>
      <c r="O286" s="313">
        <f t="shared" si="23"/>
        <v>0</v>
      </c>
      <c r="P286" s="14"/>
      <c r="Q286" s="316" t="str">
        <f t="shared" si="24"/>
        <v/>
      </c>
      <c r="R286" s="14"/>
      <c r="S286" s="14"/>
      <c r="T286" s="14"/>
      <c r="U286" s="14"/>
      <c r="V286" s="14"/>
      <c r="W286" s="14"/>
    </row>
    <row r="287" spans="1:23">
      <c r="A287" s="14"/>
      <c r="B287" s="24" t="str">
        <f>IFERROR(T_BDD_Références[REFERENCE],"")</f>
        <v/>
      </c>
      <c r="C287" s="24" t="str">
        <f>IFERROR(T_BDD_Références[DESIGNATION],"")</f>
        <v/>
      </c>
      <c r="D28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7" s="35">
        <f>SUM(T_STOCKS[[#This Row],[HAY SINAII]:[VIDE3]])</f>
        <v>0</v>
      </c>
      <c r="J287" s="15"/>
      <c r="K287" s="14">
        <f>IF((T_STOCKS[[#This Row],[D HAMM]]&gt;=0)*(T_STOCKS[[#This Row],[D HAMM]]&lt;=1.5),ROW())</f>
        <v>287</v>
      </c>
      <c r="L287" s="297" t="str">
        <f t="shared" si="20"/>
        <v/>
      </c>
      <c r="M287" s="298" t="str">
        <f t="shared" si="21"/>
        <v/>
      </c>
      <c r="N287" s="310">
        <f t="shared" si="22"/>
        <v>0</v>
      </c>
      <c r="O287" s="311">
        <f t="shared" si="23"/>
        <v>0</v>
      </c>
      <c r="P287" s="14"/>
      <c r="Q287" s="317" t="str">
        <f t="shared" si="24"/>
        <v/>
      </c>
      <c r="R287" s="14"/>
      <c r="S287" s="14"/>
      <c r="T287" s="14"/>
      <c r="U287" s="14"/>
      <c r="V287" s="14"/>
      <c r="W287" s="14"/>
    </row>
    <row r="288" spans="1:23">
      <c r="A288" s="14"/>
      <c r="B288" s="24" t="str">
        <f>IFERROR(T_BDD_Références[REFERENCE],"")</f>
        <v/>
      </c>
      <c r="C288" s="24" t="str">
        <f>IFERROR(T_BDD_Références[DESIGNATION],"")</f>
        <v/>
      </c>
      <c r="D28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8" s="35">
        <f>SUM(T_STOCKS[[#This Row],[HAY SINAII]:[VIDE3]])</f>
        <v>0</v>
      </c>
      <c r="J288" s="15"/>
      <c r="K288" s="14">
        <f>IF((T_STOCKS[[#This Row],[D HAMM]]&gt;=0)*(T_STOCKS[[#This Row],[D HAMM]]&lt;=1.5),ROW())</f>
        <v>288</v>
      </c>
      <c r="L288" s="301" t="str">
        <f t="shared" si="20"/>
        <v/>
      </c>
      <c r="M288" s="302" t="str">
        <f t="shared" si="21"/>
        <v/>
      </c>
      <c r="N288" s="312">
        <f t="shared" si="22"/>
        <v>0</v>
      </c>
      <c r="O288" s="313">
        <f t="shared" si="23"/>
        <v>0</v>
      </c>
      <c r="P288" s="14"/>
      <c r="Q288" s="316" t="str">
        <f t="shared" si="24"/>
        <v/>
      </c>
      <c r="R288" s="14"/>
      <c r="S288" s="14"/>
      <c r="T288" s="14"/>
      <c r="U288" s="14"/>
      <c r="V288" s="14"/>
      <c r="W288" s="14"/>
    </row>
    <row r="289" spans="1:23">
      <c r="A289" s="14"/>
      <c r="B289" s="24" t="str">
        <f>IFERROR(T_BDD_Références[REFERENCE],"")</f>
        <v/>
      </c>
      <c r="C289" s="24" t="str">
        <f>IFERROR(T_BDD_Références[DESIGNATION],"")</f>
        <v/>
      </c>
      <c r="D28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8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8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8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89" s="35">
        <f>SUM(T_STOCKS[[#This Row],[HAY SINAII]:[VIDE3]])</f>
        <v>0</v>
      </c>
      <c r="J289" s="15"/>
      <c r="K289" s="14">
        <f>IF((T_STOCKS[[#This Row],[D HAMM]]&gt;=0)*(T_STOCKS[[#This Row],[D HAMM]]&lt;=1.5),ROW())</f>
        <v>289</v>
      </c>
      <c r="L289" s="297" t="str">
        <f t="shared" si="20"/>
        <v/>
      </c>
      <c r="M289" s="298" t="str">
        <f t="shared" si="21"/>
        <v/>
      </c>
      <c r="N289" s="310">
        <f t="shared" si="22"/>
        <v>0</v>
      </c>
      <c r="O289" s="311">
        <f t="shared" si="23"/>
        <v>0</v>
      </c>
      <c r="P289" s="14"/>
      <c r="Q289" s="317" t="str">
        <f t="shared" si="24"/>
        <v/>
      </c>
      <c r="R289" s="14"/>
      <c r="S289" s="14"/>
      <c r="T289" s="14"/>
      <c r="U289" s="14"/>
      <c r="V289" s="14"/>
      <c r="W289" s="14"/>
    </row>
    <row r="290" spans="1:23">
      <c r="A290" s="14"/>
      <c r="B290" s="24" t="str">
        <f>IFERROR(T_BDD_Références[REFERENCE],"")</f>
        <v/>
      </c>
      <c r="C290" s="24" t="str">
        <f>IFERROR(T_BDD_Références[DESIGNATION],"")</f>
        <v/>
      </c>
      <c r="D29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0" s="35">
        <f>SUM(T_STOCKS[[#This Row],[HAY SINAII]:[VIDE3]])</f>
        <v>0</v>
      </c>
      <c r="J290" s="15"/>
      <c r="K290" s="14">
        <f>IF((T_STOCKS[[#This Row],[D HAMM]]&gt;=0)*(T_STOCKS[[#This Row],[D HAMM]]&lt;=1.5),ROW())</f>
        <v>290</v>
      </c>
      <c r="L290" s="301" t="str">
        <f t="shared" si="20"/>
        <v/>
      </c>
      <c r="M290" s="302" t="str">
        <f t="shared" si="21"/>
        <v/>
      </c>
      <c r="N290" s="312">
        <f t="shared" si="22"/>
        <v>0</v>
      </c>
      <c r="O290" s="313">
        <f t="shared" si="23"/>
        <v>0</v>
      </c>
      <c r="P290" s="14"/>
      <c r="Q290" s="316" t="str">
        <f t="shared" si="24"/>
        <v/>
      </c>
      <c r="R290" s="14"/>
      <c r="S290" s="14"/>
      <c r="T290" s="14"/>
      <c r="U290" s="14"/>
      <c r="V290" s="14"/>
      <c r="W290" s="14"/>
    </row>
    <row r="291" spans="1:23">
      <c r="A291" s="14"/>
      <c r="B291" s="24" t="str">
        <f>IFERROR(T_BDD_Références[REFERENCE],"")</f>
        <v/>
      </c>
      <c r="C291" s="24" t="str">
        <f>IFERROR(T_BDD_Références[DESIGNATION],"")</f>
        <v/>
      </c>
      <c r="D29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1" s="35">
        <f>SUM(T_STOCKS[[#This Row],[HAY SINAII]:[VIDE3]])</f>
        <v>0</v>
      </c>
      <c r="J291" s="15"/>
      <c r="K291" s="14">
        <f>IF((T_STOCKS[[#This Row],[D HAMM]]&gt;=0)*(T_STOCKS[[#This Row],[D HAMM]]&lt;=1.5),ROW())</f>
        <v>291</v>
      </c>
      <c r="L291" s="297" t="str">
        <f t="shared" si="20"/>
        <v/>
      </c>
      <c r="M291" s="298" t="str">
        <f t="shared" si="21"/>
        <v/>
      </c>
      <c r="N291" s="310">
        <f t="shared" si="22"/>
        <v>0</v>
      </c>
      <c r="O291" s="311">
        <f t="shared" si="23"/>
        <v>0</v>
      </c>
      <c r="P291" s="14"/>
      <c r="Q291" s="317" t="str">
        <f t="shared" si="24"/>
        <v/>
      </c>
      <c r="R291" s="14"/>
      <c r="S291" s="14"/>
      <c r="T291" s="14"/>
      <c r="U291" s="14"/>
      <c r="V291" s="14"/>
      <c r="W291" s="14"/>
    </row>
    <row r="292" spans="1:23">
      <c r="A292" s="14"/>
      <c r="B292" s="24" t="str">
        <f>IFERROR(T_BDD_Références[REFERENCE],"")</f>
        <v/>
      </c>
      <c r="C292" s="24" t="str">
        <f>IFERROR(T_BDD_Références[DESIGNATION],"")</f>
        <v/>
      </c>
      <c r="D29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2" s="35">
        <f>SUM(T_STOCKS[[#This Row],[HAY SINAII]:[VIDE3]])</f>
        <v>0</v>
      </c>
      <c r="J292" s="15"/>
      <c r="K292" s="14">
        <f>IF((T_STOCKS[[#This Row],[D HAMM]]&gt;=0)*(T_STOCKS[[#This Row],[D HAMM]]&lt;=1.5),ROW())</f>
        <v>292</v>
      </c>
      <c r="L292" s="301" t="str">
        <f t="shared" si="20"/>
        <v/>
      </c>
      <c r="M292" s="302" t="str">
        <f t="shared" si="21"/>
        <v/>
      </c>
      <c r="N292" s="312">
        <f t="shared" si="22"/>
        <v>0</v>
      </c>
      <c r="O292" s="313">
        <f t="shared" si="23"/>
        <v>0</v>
      </c>
      <c r="P292" s="14"/>
      <c r="Q292" s="316" t="str">
        <f t="shared" si="24"/>
        <v/>
      </c>
      <c r="R292" s="14"/>
      <c r="S292" s="14"/>
      <c r="T292" s="14"/>
      <c r="U292" s="14"/>
      <c r="V292" s="14"/>
      <c r="W292" s="14"/>
    </row>
    <row r="293" spans="1:23">
      <c r="A293" s="14"/>
      <c r="B293" s="24" t="str">
        <f>IFERROR(T_BDD_Références[REFERENCE],"")</f>
        <v/>
      </c>
      <c r="C293" s="24" t="str">
        <f>IFERROR(T_BDD_Références[DESIGNATION],"")</f>
        <v/>
      </c>
      <c r="D29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3" s="35">
        <f>SUM(T_STOCKS[[#This Row],[HAY SINAII]:[VIDE3]])</f>
        <v>0</v>
      </c>
      <c r="J293" s="15"/>
      <c r="K293" s="14">
        <f>IF((T_STOCKS[[#This Row],[D HAMM]]&gt;=0)*(T_STOCKS[[#This Row],[D HAMM]]&lt;=1.5),ROW())</f>
        <v>293</v>
      </c>
      <c r="L293" s="297" t="str">
        <f t="shared" si="20"/>
        <v/>
      </c>
      <c r="M293" s="298" t="str">
        <f t="shared" si="21"/>
        <v/>
      </c>
      <c r="N293" s="310">
        <f t="shared" si="22"/>
        <v>0</v>
      </c>
      <c r="O293" s="311">
        <f t="shared" si="23"/>
        <v>0</v>
      </c>
      <c r="P293" s="14"/>
      <c r="Q293" s="317" t="str">
        <f t="shared" si="24"/>
        <v/>
      </c>
      <c r="R293" s="14"/>
      <c r="S293" s="14"/>
      <c r="T293" s="14"/>
      <c r="U293" s="14"/>
      <c r="V293" s="14"/>
      <c r="W293" s="14"/>
    </row>
    <row r="294" spans="1:23">
      <c r="A294" s="14"/>
      <c r="B294" s="24" t="str">
        <f>IFERROR(T_BDD_Références[REFERENCE],"")</f>
        <v/>
      </c>
      <c r="C294" s="24" t="str">
        <f>IFERROR(T_BDD_Références[DESIGNATION],"")</f>
        <v/>
      </c>
      <c r="D29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4" s="35">
        <f>SUM(T_STOCKS[[#This Row],[HAY SINAII]:[VIDE3]])</f>
        <v>0</v>
      </c>
      <c r="J294" s="15"/>
      <c r="K294" s="14">
        <f>IF((T_STOCKS[[#This Row],[D HAMM]]&gt;=0)*(T_STOCKS[[#This Row],[D HAMM]]&lt;=1.5),ROW())</f>
        <v>294</v>
      </c>
      <c r="L294" s="301" t="str">
        <f t="shared" si="20"/>
        <v/>
      </c>
      <c r="M294" s="302" t="str">
        <f t="shared" si="21"/>
        <v/>
      </c>
      <c r="N294" s="312">
        <f t="shared" si="22"/>
        <v>0</v>
      </c>
      <c r="O294" s="313">
        <f t="shared" si="23"/>
        <v>0</v>
      </c>
      <c r="P294" s="14"/>
      <c r="Q294" s="316" t="str">
        <f t="shared" si="24"/>
        <v/>
      </c>
      <c r="R294" s="14"/>
      <c r="S294" s="14"/>
      <c r="T294" s="14"/>
      <c r="U294" s="14"/>
      <c r="V294" s="14"/>
      <c r="W294" s="14"/>
    </row>
    <row r="295" spans="1:23">
      <c r="A295" s="14"/>
      <c r="B295" s="24" t="str">
        <f>IFERROR(T_BDD_Références[REFERENCE],"")</f>
        <v/>
      </c>
      <c r="C295" s="24" t="str">
        <f>IFERROR(T_BDD_Références[DESIGNATION],"")</f>
        <v/>
      </c>
      <c r="D29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5" s="35">
        <f>SUM(T_STOCKS[[#This Row],[HAY SINAII]:[VIDE3]])</f>
        <v>0</v>
      </c>
      <c r="J295" s="15"/>
      <c r="K295" s="14">
        <f>IF((T_STOCKS[[#This Row],[D HAMM]]&gt;=0)*(T_STOCKS[[#This Row],[D HAMM]]&lt;=1.5),ROW())</f>
        <v>295</v>
      </c>
      <c r="L295" s="297" t="str">
        <f t="shared" si="20"/>
        <v/>
      </c>
      <c r="M295" s="298" t="str">
        <f t="shared" si="21"/>
        <v/>
      </c>
      <c r="N295" s="310">
        <f t="shared" si="22"/>
        <v>0</v>
      </c>
      <c r="O295" s="311">
        <f t="shared" si="23"/>
        <v>0</v>
      </c>
      <c r="P295" s="14"/>
      <c r="Q295" s="317" t="str">
        <f t="shared" si="24"/>
        <v/>
      </c>
      <c r="R295" s="14"/>
      <c r="S295" s="14"/>
      <c r="T295" s="14"/>
      <c r="U295" s="14"/>
      <c r="V295" s="14"/>
      <c r="W295" s="14"/>
    </row>
    <row r="296" spans="1:23">
      <c r="A296" s="14"/>
      <c r="B296" s="24" t="str">
        <f>IFERROR(T_BDD_Références[REFERENCE],"")</f>
        <v/>
      </c>
      <c r="C296" s="24" t="str">
        <f>IFERROR(T_BDD_Références[DESIGNATION],"")</f>
        <v/>
      </c>
      <c r="D29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6" s="35">
        <f>SUM(T_STOCKS[[#This Row],[HAY SINAII]:[VIDE3]])</f>
        <v>0</v>
      </c>
      <c r="J296" s="15"/>
      <c r="K296" s="14">
        <f>IF((T_STOCKS[[#This Row],[D HAMM]]&gt;=0)*(T_STOCKS[[#This Row],[D HAMM]]&lt;=1.5),ROW())</f>
        <v>296</v>
      </c>
      <c r="L296" s="301" t="str">
        <f t="shared" si="20"/>
        <v/>
      </c>
      <c r="M296" s="302" t="str">
        <f t="shared" si="21"/>
        <v/>
      </c>
      <c r="N296" s="312">
        <f t="shared" si="22"/>
        <v>0</v>
      </c>
      <c r="O296" s="313">
        <f t="shared" si="23"/>
        <v>0</v>
      </c>
      <c r="P296" s="14"/>
      <c r="Q296" s="316" t="str">
        <f t="shared" si="24"/>
        <v/>
      </c>
      <c r="R296" s="14"/>
      <c r="S296" s="14"/>
      <c r="T296" s="14"/>
      <c r="U296" s="14"/>
      <c r="V296" s="14"/>
      <c r="W296" s="14"/>
    </row>
    <row r="297" spans="1:23">
      <c r="A297" s="14"/>
      <c r="B297" s="24" t="str">
        <f>IFERROR(T_BDD_Références[REFERENCE],"")</f>
        <v/>
      </c>
      <c r="C297" s="24" t="str">
        <f>IFERROR(T_BDD_Références[DESIGNATION],"")</f>
        <v/>
      </c>
      <c r="D29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7" s="35">
        <f>SUM(T_STOCKS[[#This Row],[HAY SINAII]:[VIDE3]])</f>
        <v>0</v>
      </c>
      <c r="J297" s="15"/>
      <c r="K297" s="14">
        <f>IF((T_STOCKS[[#This Row],[D HAMM]]&gt;=0)*(T_STOCKS[[#This Row],[D HAMM]]&lt;=1.5),ROW())</f>
        <v>297</v>
      </c>
      <c r="L297" s="297" t="str">
        <f t="shared" si="20"/>
        <v/>
      </c>
      <c r="M297" s="298" t="str">
        <f t="shared" si="21"/>
        <v/>
      </c>
      <c r="N297" s="310">
        <f t="shared" si="22"/>
        <v>0</v>
      </c>
      <c r="O297" s="311">
        <f t="shared" si="23"/>
        <v>0</v>
      </c>
      <c r="P297" s="14"/>
      <c r="Q297" s="317" t="str">
        <f t="shared" si="24"/>
        <v/>
      </c>
      <c r="R297" s="14"/>
      <c r="S297" s="14"/>
      <c r="T297" s="14"/>
      <c r="U297" s="14"/>
      <c r="V297" s="14"/>
      <c r="W297" s="14"/>
    </row>
    <row r="298" spans="1:23">
      <c r="A298" s="14"/>
      <c r="B298" s="24" t="str">
        <f>IFERROR(T_BDD_Références[REFERENCE],"")</f>
        <v/>
      </c>
      <c r="C298" s="24" t="str">
        <f>IFERROR(T_BDD_Références[DESIGNATION],"")</f>
        <v/>
      </c>
      <c r="D29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8" s="35">
        <f>SUM(T_STOCKS[[#This Row],[HAY SINAII]:[VIDE3]])</f>
        <v>0</v>
      </c>
      <c r="J298" s="15"/>
      <c r="K298" s="14">
        <f>IF((T_STOCKS[[#This Row],[D HAMM]]&gt;=0)*(T_STOCKS[[#This Row],[D HAMM]]&lt;=1.5),ROW())</f>
        <v>298</v>
      </c>
      <c r="L298" s="301" t="str">
        <f t="shared" si="20"/>
        <v/>
      </c>
      <c r="M298" s="302" t="str">
        <f t="shared" si="21"/>
        <v/>
      </c>
      <c r="N298" s="312">
        <f t="shared" si="22"/>
        <v>0</v>
      </c>
      <c r="O298" s="313">
        <f t="shared" si="23"/>
        <v>0</v>
      </c>
      <c r="P298" s="14"/>
      <c r="Q298" s="316" t="str">
        <f t="shared" si="24"/>
        <v/>
      </c>
      <c r="R298" s="14"/>
      <c r="S298" s="14"/>
      <c r="T298" s="14"/>
      <c r="U298" s="14"/>
      <c r="V298" s="14"/>
      <c r="W298" s="14"/>
    </row>
    <row r="299" spans="1:23">
      <c r="A299" s="14"/>
      <c r="B299" s="24" t="str">
        <f>IFERROR(T_BDD_Références[REFERENCE],"")</f>
        <v/>
      </c>
      <c r="C299" s="24" t="str">
        <f>IFERROR(T_BDD_Références[DESIGNATION],"")</f>
        <v/>
      </c>
      <c r="D29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29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29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29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299" s="35">
        <f>SUM(T_STOCKS[[#This Row],[HAY SINAII]:[VIDE3]])</f>
        <v>0</v>
      </c>
      <c r="J299" s="15"/>
      <c r="K299" s="14">
        <f>IF((T_STOCKS[[#This Row],[D HAMM]]&gt;=0)*(T_STOCKS[[#This Row],[D HAMM]]&lt;=1.5),ROW())</f>
        <v>299</v>
      </c>
      <c r="L299" s="297" t="str">
        <f t="shared" si="20"/>
        <v/>
      </c>
      <c r="M299" s="298" t="str">
        <f t="shared" si="21"/>
        <v/>
      </c>
      <c r="N299" s="310">
        <f t="shared" si="22"/>
        <v>0</v>
      </c>
      <c r="O299" s="311">
        <f t="shared" si="23"/>
        <v>0</v>
      </c>
      <c r="P299" s="14"/>
      <c r="Q299" s="317" t="str">
        <f t="shared" si="24"/>
        <v/>
      </c>
      <c r="R299" s="14"/>
      <c r="S299" s="14"/>
      <c r="T299" s="14"/>
      <c r="U299" s="14"/>
      <c r="V299" s="14"/>
      <c r="W299" s="14"/>
    </row>
    <row r="300" spans="1:23">
      <c r="A300" s="14"/>
      <c r="B300" s="24" t="str">
        <f>IFERROR(T_BDD_Références[REFERENCE],"")</f>
        <v/>
      </c>
      <c r="C300" s="24" t="str">
        <f>IFERROR(T_BDD_Références[DESIGNATION],"")</f>
        <v/>
      </c>
      <c r="D30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0" s="35">
        <f>SUM(T_STOCKS[[#This Row],[HAY SINAII]:[VIDE3]])</f>
        <v>0</v>
      </c>
      <c r="J300" s="15"/>
      <c r="K300" s="14">
        <f>IF((T_STOCKS[[#This Row],[D HAMM]]&gt;=0)*(T_STOCKS[[#This Row],[D HAMM]]&lt;=1.5),ROW())</f>
        <v>300</v>
      </c>
      <c r="L300" s="301" t="str">
        <f t="shared" si="20"/>
        <v/>
      </c>
      <c r="M300" s="302" t="str">
        <f t="shared" si="21"/>
        <v/>
      </c>
      <c r="N300" s="312">
        <f t="shared" si="22"/>
        <v>0</v>
      </c>
      <c r="O300" s="313">
        <f t="shared" si="23"/>
        <v>0</v>
      </c>
      <c r="P300" s="14"/>
      <c r="Q300" s="316" t="str">
        <f t="shared" si="24"/>
        <v/>
      </c>
      <c r="R300" s="14"/>
      <c r="S300" s="14"/>
      <c r="T300" s="14"/>
      <c r="U300" s="14"/>
      <c r="V300" s="14"/>
      <c r="W300" s="14"/>
    </row>
    <row r="301" spans="1:23">
      <c r="A301" s="14"/>
      <c r="B301" s="24" t="str">
        <f>IFERROR(T_BDD_Références[REFERENCE],"")</f>
        <v/>
      </c>
      <c r="C301" s="24" t="str">
        <f>IFERROR(T_BDD_Références[DESIGNATION],"")</f>
        <v/>
      </c>
      <c r="D30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1" s="35">
        <f>SUM(T_STOCKS[[#This Row],[HAY SINAII]:[VIDE3]])</f>
        <v>0</v>
      </c>
      <c r="J301" s="15"/>
      <c r="K301" s="14">
        <f>IF((T_STOCKS[[#This Row],[D HAMM]]&gt;=0)*(T_STOCKS[[#This Row],[D HAMM]]&lt;=1.5),ROW())</f>
        <v>301</v>
      </c>
      <c r="L301" s="297" t="str">
        <f t="shared" si="20"/>
        <v/>
      </c>
      <c r="M301" s="298" t="str">
        <f t="shared" si="21"/>
        <v/>
      </c>
      <c r="N301" s="310">
        <f t="shared" si="22"/>
        <v>0</v>
      </c>
      <c r="O301" s="311">
        <f t="shared" si="23"/>
        <v>0</v>
      </c>
      <c r="P301" s="14"/>
      <c r="Q301" s="317" t="str">
        <f t="shared" si="24"/>
        <v/>
      </c>
      <c r="R301" s="14"/>
      <c r="S301" s="14"/>
      <c r="T301" s="14"/>
      <c r="U301" s="14"/>
      <c r="V301" s="14"/>
      <c r="W301" s="14"/>
    </row>
    <row r="302" spans="1:23">
      <c r="A302" s="14"/>
      <c r="B302" s="24" t="str">
        <f>IFERROR(T_BDD_Références[REFERENCE],"")</f>
        <v/>
      </c>
      <c r="C302" s="24" t="str">
        <f>IFERROR(T_BDD_Références[DESIGNATION],"")</f>
        <v/>
      </c>
      <c r="D30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2" s="35">
        <f>SUM(T_STOCKS[[#This Row],[HAY SINAII]:[VIDE3]])</f>
        <v>0</v>
      </c>
      <c r="J302" s="15"/>
      <c r="K302" s="14">
        <f>IF((T_STOCKS[[#This Row],[D HAMM]]&gt;=0)*(T_STOCKS[[#This Row],[D HAMM]]&lt;=1.5),ROW())</f>
        <v>302</v>
      </c>
      <c r="L302" s="301" t="str">
        <f t="shared" si="20"/>
        <v/>
      </c>
      <c r="M302" s="302" t="str">
        <f t="shared" si="21"/>
        <v/>
      </c>
      <c r="N302" s="312">
        <f t="shared" si="22"/>
        <v>0</v>
      </c>
      <c r="O302" s="313">
        <f t="shared" si="23"/>
        <v>0</v>
      </c>
      <c r="P302" s="14"/>
      <c r="Q302" s="316" t="str">
        <f t="shared" si="24"/>
        <v/>
      </c>
      <c r="R302" s="14"/>
      <c r="S302" s="14"/>
      <c r="T302" s="14"/>
      <c r="U302" s="14"/>
      <c r="V302" s="14"/>
      <c r="W302" s="14"/>
    </row>
    <row r="303" spans="1:23">
      <c r="A303" s="14"/>
      <c r="B303" s="24" t="str">
        <f>IFERROR(T_BDD_Références[REFERENCE],"")</f>
        <v/>
      </c>
      <c r="C303" s="24" t="str">
        <f>IFERROR(T_BDD_Références[DESIGNATION],"")</f>
        <v/>
      </c>
      <c r="D30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3" s="35">
        <f>SUM(T_STOCKS[[#This Row],[HAY SINAII]:[VIDE3]])</f>
        <v>0</v>
      </c>
      <c r="J303" s="15"/>
      <c r="K303" s="14">
        <f>IF((T_STOCKS[[#This Row],[D HAMM]]&gt;=0)*(T_STOCKS[[#This Row],[D HAMM]]&lt;=1.5),ROW())</f>
        <v>303</v>
      </c>
      <c r="L303" s="297" t="str">
        <f t="shared" si="20"/>
        <v/>
      </c>
      <c r="M303" s="298" t="str">
        <f t="shared" si="21"/>
        <v/>
      </c>
      <c r="N303" s="310">
        <f t="shared" si="22"/>
        <v>0</v>
      </c>
      <c r="O303" s="311">
        <f t="shared" si="23"/>
        <v>0</v>
      </c>
      <c r="P303" s="14"/>
      <c r="Q303" s="317" t="str">
        <f t="shared" si="24"/>
        <v/>
      </c>
      <c r="R303" s="14"/>
      <c r="S303" s="14"/>
      <c r="T303" s="14"/>
      <c r="U303" s="14"/>
      <c r="V303" s="14"/>
      <c r="W303" s="14"/>
    </row>
    <row r="304" spans="1:23">
      <c r="A304" s="14"/>
      <c r="B304" s="24" t="str">
        <f>IFERROR(T_BDD_Références[REFERENCE],"")</f>
        <v/>
      </c>
      <c r="C304" s="24" t="str">
        <f>IFERROR(T_BDD_Références[DESIGNATION],"")</f>
        <v/>
      </c>
      <c r="D30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4" s="35">
        <f>SUM(T_STOCKS[[#This Row],[HAY SINAII]:[VIDE3]])</f>
        <v>0</v>
      </c>
      <c r="J304" s="15"/>
      <c r="K304" s="14">
        <f>IF((T_STOCKS[[#This Row],[D HAMM]]&gt;=0)*(T_STOCKS[[#This Row],[D HAMM]]&lt;=1.5),ROW())</f>
        <v>304</v>
      </c>
      <c r="L304" s="301" t="str">
        <f t="shared" si="20"/>
        <v/>
      </c>
      <c r="M304" s="302" t="str">
        <f t="shared" si="21"/>
        <v/>
      </c>
      <c r="N304" s="312">
        <f t="shared" si="22"/>
        <v>0</v>
      </c>
      <c r="O304" s="313">
        <f t="shared" si="23"/>
        <v>0</v>
      </c>
      <c r="P304" s="14"/>
      <c r="Q304" s="316" t="str">
        <f t="shared" si="24"/>
        <v/>
      </c>
      <c r="R304" s="14"/>
      <c r="S304" s="14"/>
      <c r="T304" s="14"/>
      <c r="U304" s="14"/>
      <c r="V304" s="14"/>
      <c r="W304" s="14"/>
    </row>
    <row r="305" spans="1:23">
      <c r="A305" s="14"/>
      <c r="B305" s="24" t="str">
        <f>IFERROR(T_BDD_Références[REFERENCE],"")</f>
        <v/>
      </c>
      <c r="C305" s="24" t="str">
        <f>IFERROR(T_BDD_Références[DESIGNATION],"")</f>
        <v/>
      </c>
      <c r="D30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5" s="35">
        <f>SUM(T_STOCKS[[#This Row],[HAY SINAII]:[VIDE3]])</f>
        <v>0</v>
      </c>
      <c r="J305" s="15"/>
      <c r="K305" s="14">
        <f>IF((T_STOCKS[[#This Row],[D HAMM]]&gt;=0)*(T_STOCKS[[#This Row],[D HAMM]]&lt;=1.5),ROW())</f>
        <v>305</v>
      </c>
      <c r="L305" s="297" t="str">
        <f t="shared" si="20"/>
        <v/>
      </c>
      <c r="M305" s="298" t="str">
        <f t="shared" si="21"/>
        <v/>
      </c>
      <c r="N305" s="310">
        <f t="shared" si="22"/>
        <v>0</v>
      </c>
      <c r="O305" s="311">
        <f t="shared" si="23"/>
        <v>0</v>
      </c>
      <c r="P305" s="14"/>
      <c r="Q305" s="317" t="str">
        <f t="shared" si="24"/>
        <v/>
      </c>
      <c r="R305" s="14"/>
      <c r="S305" s="14"/>
      <c r="T305" s="14"/>
      <c r="U305" s="14"/>
      <c r="V305" s="14"/>
      <c r="W305" s="14"/>
    </row>
    <row r="306" spans="1:23">
      <c r="A306" s="14"/>
      <c r="B306" s="24" t="str">
        <f>IFERROR(T_BDD_Références[REFERENCE],"")</f>
        <v/>
      </c>
      <c r="C306" s="24" t="str">
        <f>IFERROR(T_BDD_Références[DESIGNATION],"")</f>
        <v/>
      </c>
      <c r="D30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6" s="35">
        <f>SUM(T_STOCKS[[#This Row],[HAY SINAII]:[VIDE3]])</f>
        <v>0</v>
      </c>
      <c r="J306" s="15"/>
      <c r="K306" s="14">
        <f>IF((T_STOCKS[[#This Row],[D HAMM]]&gt;=0)*(T_STOCKS[[#This Row],[D HAMM]]&lt;=1.5),ROW())</f>
        <v>306</v>
      </c>
      <c r="L306" s="301" t="str">
        <f t="shared" si="20"/>
        <v/>
      </c>
      <c r="M306" s="302" t="str">
        <f t="shared" si="21"/>
        <v/>
      </c>
      <c r="N306" s="312">
        <f t="shared" si="22"/>
        <v>0</v>
      </c>
      <c r="O306" s="313">
        <f t="shared" si="23"/>
        <v>0</v>
      </c>
      <c r="P306" s="14"/>
      <c r="Q306" s="316" t="str">
        <f t="shared" si="24"/>
        <v/>
      </c>
      <c r="R306" s="14"/>
      <c r="S306" s="14"/>
      <c r="T306" s="14"/>
      <c r="U306" s="14"/>
      <c r="V306" s="14"/>
      <c r="W306" s="14"/>
    </row>
    <row r="307" spans="1:23">
      <c r="A307" s="14"/>
      <c r="B307" s="24" t="str">
        <f>IFERROR(T_BDD_Références[REFERENCE],"")</f>
        <v/>
      </c>
      <c r="C307" s="24" t="str">
        <f>IFERROR(T_BDD_Références[DESIGNATION],"")</f>
        <v/>
      </c>
      <c r="D30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7" s="35">
        <f>SUM(T_STOCKS[[#This Row],[HAY SINAII]:[VIDE3]])</f>
        <v>0</v>
      </c>
      <c r="J307" s="15"/>
      <c r="K307" s="14">
        <f>IF((T_STOCKS[[#This Row],[D HAMM]]&gt;=0)*(T_STOCKS[[#This Row],[D HAMM]]&lt;=1.5),ROW())</f>
        <v>307</v>
      </c>
      <c r="L307" s="297" t="str">
        <f t="shared" si="20"/>
        <v/>
      </c>
      <c r="M307" s="298" t="str">
        <f t="shared" si="21"/>
        <v/>
      </c>
      <c r="N307" s="310">
        <f t="shared" si="22"/>
        <v>0</v>
      </c>
      <c r="O307" s="311">
        <f t="shared" si="23"/>
        <v>0</v>
      </c>
      <c r="P307" s="14"/>
      <c r="Q307" s="317" t="str">
        <f t="shared" si="24"/>
        <v/>
      </c>
      <c r="R307" s="14"/>
      <c r="S307" s="14"/>
      <c r="T307" s="14"/>
      <c r="U307" s="14"/>
      <c r="V307" s="14"/>
      <c r="W307" s="14"/>
    </row>
    <row r="308" spans="1:23">
      <c r="A308" s="14"/>
      <c r="B308" s="24" t="str">
        <f>IFERROR(T_BDD_Références[REFERENCE],"")</f>
        <v/>
      </c>
      <c r="C308" s="24" t="str">
        <f>IFERROR(T_BDD_Références[DESIGNATION],"")</f>
        <v/>
      </c>
      <c r="D30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8" s="35">
        <f>SUM(T_STOCKS[[#This Row],[HAY SINAII]:[VIDE3]])</f>
        <v>0</v>
      </c>
      <c r="J308" s="15"/>
      <c r="K308" s="14">
        <f>IF((T_STOCKS[[#This Row],[D HAMM]]&gt;=0)*(T_STOCKS[[#This Row],[D HAMM]]&lt;=1.5),ROW())</f>
        <v>308</v>
      </c>
      <c r="L308" s="301" t="str">
        <f t="shared" si="20"/>
        <v/>
      </c>
      <c r="M308" s="302" t="str">
        <f t="shared" si="21"/>
        <v/>
      </c>
      <c r="N308" s="312">
        <f t="shared" si="22"/>
        <v>0</v>
      </c>
      <c r="O308" s="313">
        <f t="shared" si="23"/>
        <v>0</v>
      </c>
      <c r="P308" s="14"/>
      <c r="Q308" s="316" t="str">
        <f t="shared" si="24"/>
        <v/>
      </c>
      <c r="R308" s="14"/>
      <c r="S308" s="14"/>
      <c r="T308" s="14"/>
      <c r="U308" s="14"/>
      <c r="V308" s="14"/>
      <c r="W308" s="14"/>
    </row>
    <row r="309" spans="1:23">
      <c r="A309" s="14"/>
      <c r="B309" s="24" t="str">
        <f>IFERROR(T_BDD_Références[REFERENCE],"")</f>
        <v/>
      </c>
      <c r="C309" s="24" t="str">
        <f>IFERROR(T_BDD_Références[DESIGNATION],"")</f>
        <v/>
      </c>
      <c r="D30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0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0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0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09" s="35">
        <f>SUM(T_STOCKS[[#This Row],[HAY SINAII]:[VIDE3]])</f>
        <v>0</v>
      </c>
      <c r="J309" s="15"/>
      <c r="K309" s="14">
        <f>IF((T_STOCKS[[#This Row],[D HAMM]]&gt;=0)*(T_STOCKS[[#This Row],[D HAMM]]&lt;=1.5),ROW())</f>
        <v>309</v>
      </c>
      <c r="L309" s="297" t="str">
        <f t="shared" si="20"/>
        <v/>
      </c>
      <c r="M309" s="298" t="str">
        <f t="shared" si="21"/>
        <v/>
      </c>
      <c r="N309" s="310">
        <f t="shared" si="22"/>
        <v>0</v>
      </c>
      <c r="O309" s="311">
        <f t="shared" si="23"/>
        <v>0</v>
      </c>
      <c r="P309" s="14"/>
      <c r="Q309" s="317" t="str">
        <f t="shared" si="24"/>
        <v/>
      </c>
      <c r="R309" s="14"/>
      <c r="S309" s="14"/>
      <c r="T309" s="14"/>
      <c r="U309" s="14"/>
      <c r="V309" s="14"/>
      <c r="W309" s="14"/>
    </row>
    <row r="310" spans="1:23">
      <c r="A310" s="14"/>
      <c r="B310" s="24" t="str">
        <f>IFERROR(T_BDD_Références[REFERENCE],"")</f>
        <v/>
      </c>
      <c r="C310" s="24" t="str">
        <f>IFERROR(T_BDD_Références[DESIGNATION],"")</f>
        <v/>
      </c>
      <c r="D31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0" s="35">
        <f>SUM(T_STOCKS[[#This Row],[HAY SINAII]:[VIDE3]])</f>
        <v>0</v>
      </c>
      <c r="J310" s="15"/>
      <c r="K310" s="14">
        <f>IF((T_STOCKS[[#This Row],[D HAMM]]&gt;=0)*(T_STOCKS[[#This Row],[D HAMM]]&lt;=1.5),ROW())</f>
        <v>310</v>
      </c>
      <c r="L310" s="301" t="str">
        <f t="shared" si="20"/>
        <v/>
      </c>
      <c r="M310" s="302" t="str">
        <f t="shared" si="21"/>
        <v/>
      </c>
      <c r="N310" s="312">
        <f t="shared" si="22"/>
        <v>0</v>
      </c>
      <c r="O310" s="313">
        <f t="shared" si="23"/>
        <v>0</v>
      </c>
      <c r="P310" s="14"/>
      <c r="Q310" s="316" t="str">
        <f t="shared" si="24"/>
        <v/>
      </c>
      <c r="R310" s="14"/>
      <c r="S310" s="14"/>
      <c r="T310" s="14"/>
      <c r="U310" s="14"/>
      <c r="V310" s="14"/>
      <c r="W310" s="14"/>
    </row>
    <row r="311" spans="1:23">
      <c r="A311" s="14"/>
      <c r="B311" s="24" t="str">
        <f>IFERROR(T_BDD_Références[REFERENCE],"")</f>
        <v/>
      </c>
      <c r="C311" s="24" t="str">
        <f>IFERROR(T_BDD_Références[DESIGNATION],"")</f>
        <v/>
      </c>
      <c r="D31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1" s="35">
        <f>SUM(T_STOCKS[[#This Row],[HAY SINAII]:[VIDE3]])</f>
        <v>0</v>
      </c>
      <c r="J311" s="15"/>
      <c r="K311" s="14">
        <f>IF((T_STOCKS[[#This Row],[D HAMM]]&gt;=0)*(T_STOCKS[[#This Row],[D HAMM]]&lt;=1.5),ROW())</f>
        <v>311</v>
      </c>
      <c r="L311" s="297" t="str">
        <f t="shared" si="20"/>
        <v/>
      </c>
      <c r="M311" s="298" t="str">
        <f t="shared" si="21"/>
        <v/>
      </c>
      <c r="N311" s="310">
        <f t="shared" si="22"/>
        <v>0</v>
      </c>
      <c r="O311" s="311">
        <f t="shared" si="23"/>
        <v>0</v>
      </c>
      <c r="P311" s="14"/>
      <c r="Q311" s="317" t="str">
        <f t="shared" si="24"/>
        <v/>
      </c>
      <c r="R311" s="14"/>
      <c r="S311" s="14"/>
      <c r="T311" s="14"/>
      <c r="U311" s="14"/>
      <c r="V311" s="14"/>
      <c r="W311" s="14"/>
    </row>
    <row r="312" spans="1:23">
      <c r="A312" s="14"/>
      <c r="B312" s="24" t="str">
        <f>IFERROR(T_BDD_Références[REFERENCE],"")</f>
        <v/>
      </c>
      <c r="C312" s="24" t="str">
        <f>IFERROR(T_BDD_Références[DESIGNATION],"")</f>
        <v/>
      </c>
      <c r="D31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2" s="35">
        <f>SUM(T_STOCKS[[#This Row],[HAY SINAII]:[VIDE3]])</f>
        <v>0</v>
      </c>
      <c r="J312" s="15"/>
      <c r="K312" s="14">
        <f>IF((T_STOCKS[[#This Row],[D HAMM]]&gt;=0)*(T_STOCKS[[#This Row],[D HAMM]]&lt;=1.5),ROW())</f>
        <v>312</v>
      </c>
      <c r="L312" s="301" t="str">
        <f t="shared" si="20"/>
        <v/>
      </c>
      <c r="M312" s="302" t="str">
        <f t="shared" si="21"/>
        <v/>
      </c>
      <c r="N312" s="312">
        <f t="shared" si="22"/>
        <v>0</v>
      </c>
      <c r="O312" s="313">
        <f t="shared" si="23"/>
        <v>0</v>
      </c>
      <c r="P312" s="14"/>
      <c r="Q312" s="316" t="str">
        <f t="shared" si="24"/>
        <v/>
      </c>
      <c r="R312" s="14"/>
      <c r="S312" s="14"/>
      <c r="T312" s="14"/>
      <c r="U312" s="14"/>
      <c r="V312" s="14"/>
      <c r="W312" s="14"/>
    </row>
    <row r="313" spans="1:23">
      <c r="A313" s="14"/>
      <c r="B313" s="24" t="str">
        <f>IFERROR(T_BDD_Références[REFERENCE],"")</f>
        <v/>
      </c>
      <c r="C313" s="24" t="str">
        <f>IFERROR(T_BDD_Références[DESIGNATION],"")</f>
        <v/>
      </c>
      <c r="D31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3" s="35">
        <f>SUM(T_STOCKS[[#This Row],[HAY SINAII]:[VIDE3]])</f>
        <v>0</v>
      </c>
      <c r="J313" s="15"/>
      <c r="K313" s="14">
        <f>IF((T_STOCKS[[#This Row],[D HAMM]]&gt;=0)*(T_STOCKS[[#This Row],[D HAMM]]&lt;=1.5),ROW())</f>
        <v>313</v>
      </c>
      <c r="L313" s="297" t="str">
        <f t="shared" si="20"/>
        <v/>
      </c>
      <c r="M313" s="298" t="str">
        <f t="shared" si="21"/>
        <v/>
      </c>
      <c r="N313" s="310">
        <f t="shared" si="22"/>
        <v>0</v>
      </c>
      <c r="O313" s="311">
        <f t="shared" si="23"/>
        <v>0</v>
      </c>
      <c r="P313" s="14"/>
      <c r="Q313" s="317" t="str">
        <f t="shared" si="24"/>
        <v/>
      </c>
      <c r="R313" s="14"/>
      <c r="S313" s="14"/>
      <c r="T313" s="14"/>
      <c r="U313" s="14"/>
      <c r="V313" s="14"/>
      <c r="W313" s="14"/>
    </row>
    <row r="314" spans="1:23">
      <c r="A314" s="14"/>
      <c r="B314" s="24" t="str">
        <f>IFERROR(T_BDD_Références[REFERENCE],"")</f>
        <v/>
      </c>
      <c r="C314" s="24" t="str">
        <f>IFERROR(T_BDD_Références[DESIGNATION],"")</f>
        <v/>
      </c>
      <c r="D31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4" s="35">
        <f>SUM(T_STOCKS[[#This Row],[HAY SINAII]:[VIDE3]])</f>
        <v>0</v>
      </c>
      <c r="J314" s="15"/>
      <c r="K314" s="14">
        <f>IF((T_STOCKS[[#This Row],[D HAMM]]&gt;=0)*(T_STOCKS[[#This Row],[D HAMM]]&lt;=1.5),ROW())</f>
        <v>314</v>
      </c>
      <c r="L314" s="301" t="str">
        <f t="shared" si="20"/>
        <v/>
      </c>
      <c r="M314" s="302" t="str">
        <f t="shared" si="21"/>
        <v/>
      </c>
      <c r="N314" s="312">
        <f t="shared" si="22"/>
        <v>0</v>
      </c>
      <c r="O314" s="313">
        <f t="shared" si="23"/>
        <v>0</v>
      </c>
      <c r="P314" s="14"/>
      <c r="Q314" s="316" t="str">
        <f t="shared" si="24"/>
        <v/>
      </c>
      <c r="R314" s="14"/>
      <c r="S314" s="14"/>
      <c r="T314" s="14"/>
      <c r="U314" s="14"/>
      <c r="V314" s="14"/>
      <c r="W314" s="14"/>
    </row>
    <row r="315" spans="1:23">
      <c r="A315" s="14"/>
      <c r="B315" s="24" t="str">
        <f>IFERROR(T_BDD_Références[REFERENCE],"")</f>
        <v/>
      </c>
      <c r="C315" s="24" t="str">
        <f>IFERROR(T_BDD_Références[DESIGNATION],"")</f>
        <v/>
      </c>
      <c r="D31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5" s="35">
        <f>SUM(T_STOCKS[[#This Row],[HAY SINAII]:[VIDE3]])</f>
        <v>0</v>
      </c>
      <c r="J315" s="15"/>
      <c r="K315" s="14">
        <f>IF((T_STOCKS[[#This Row],[D HAMM]]&gt;=0)*(T_STOCKS[[#This Row],[D HAMM]]&lt;=1.5),ROW())</f>
        <v>315</v>
      </c>
      <c r="L315" s="297" t="str">
        <f t="shared" si="20"/>
        <v/>
      </c>
      <c r="M315" s="298" t="str">
        <f t="shared" si="21"/>
        <v/>
      </c>
      <c r="N315" s="310">
        <f t="shared" si="22"/>
        <v>0</v>
      </c>
      <c r="O315" s="311">
        <f t="shared" si="23"/>
        <v>0</v>
      </c>
      <c r="P315" s="14"/>
      <c r="Q315" s="317" t="str">
        <f t="shared" si="24"/>
        <v/>
      </c>
      <c r="R315" s="14"/>
      <c r="S315" s="14"/>
      <c r="T315" s="14"/>
      <c r="U315" s="14"/>
      <c r="V315" s="14"/>
      <c r="W315" s="14"/>
    </row>
    <row r="316" spans="1:23">
      <c r="A316" s="14"/>
      <c r="B316" s="24" t="str">
        <f>IFERROR(T_BDD_Références[REFERENCE],"")</f>
        <v/>
      </c>
      <c r="C316" s="24" t="str">
        <f>IFERROR(T_BDD_Références[DESIGNATION],"")</f>
        <v/>
      </c>
      <c r="D31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6" s="35">
        <f>SUM(T_STOCKS[[#This Row],[HAY SINAII]:[VIDE3]])</f>
        <v>0</v>
      </c>
      <c r="J316" s="15"/>
      <c r="K316" s="14">
        <f>IF((T_STOCKS[[#This Row],[D HAMM]]&gt;=0)*(T_STOCKS[[#This Row],[D HAMM]]&lt;=1.5),ROW())</f>
        <v>316</v>
      </c>
      <c r="L316" s="301" t="str">
        <f t="shared" si="20"/>
        <v/>
      </c>
      <c r="M316" s="302" t="str">
        <f t="shared" si="21"/>
        <v/>
      </c>
      <c r="N316" s="312">
        <f t="shared" si="22"/>
        <v>0</v>
      </c>
      <c r="O316" s="313">
        <f t="shared" si="23"/>
        <v>0</v>
      </c>
      <c r="P316" s="14"/>
      <c r="Q316" s="316" t="str">
        <f t="shared" si="24"/>
        <v/>
      </c>
      <c r="R316" s="14"/>
      <c r="S316" s="14"/>
      <c r="T316" s="14"/>
      <c r="U316" s="14"/>
      <c r="V316" s="14"/>
      <c r="W316" s="14"/>
    </row>
    <row r="317" spans="1:23">
      <c r="A317" s="14"/>
      <c r="B317" s="24" t="str">
        <f>IFERROR(T_BDD_Références[REFERENCE],"")</f>
        <v/>
      </c>
      <c r="C317" s="24" t="str">
        <f>IFERROR(T_BDD_Références[DESIGNATION],"")</f>
        <v/>
      </c>
      <c r="D31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7" s="35">
        <f>SUM(T_STOCKS[[#This Row],[HAY SINAII]:[VIDE3]])</f>
        <v>0</v>
      </c>
      <c r="J317" s="15"/>
      <c r="K317" s="14">
        <f>IF((T_STOCKS[[#This Row],[D HAMM]]&gt;=0)*(T_STOCKS[[#This Row],[D HAMM]]&lt;=1.5),ROW())</f>
        <v>317</v>
      </c>
      <c r="L317" s="297" t="str">
        <f t="shared" si="20"/>
        <v/>
      </c>
      <c r="M317" s="298" t="str">
        <f t="shared" si="21"/>
        <v/>
      </c>
      <c r="N317" s="310">
        <f t="shared" si="22"/>
        <v>0</v>
      </c>
      <c r="O317" s="311">
        <f t="shared" si="23"/>
        <v>0</v>
      </c>
      <c r="P317" s="14"/>
      <c r="Q317" s="317" t="str">
        <f t="shared" si="24"/>
        <v/>
      </c>
      <c r="R317" s="14"/>
      <c r="S317" s="14"/>
      <c r="T317" s="14"/>
      <c r="U317" s="14"/>
      <c r="V317" s="14"/>
      <c r="W317" s="14"/>
    </row>
    <row r="318" spans="1:23">
      <c r="A318" s="14"/>
      <c r="B318" s="24" t="str">
        <f>IFERROR(T_BDD_Références[REFERENCE],"")</f>
        <v/>
      </c>
      <c r="C318" s="24" t="str">
        <f>IFERROR(T_BDD_Références[DESIGNATION],"")</f>
        <v/>
      </c>
      <c r="D31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8" s="35">
        <f>SUM(T_STOCKS[[#This Row],[HAY SINAII]:[VIDE3]])</f>
        <v>0</v>
      </c>
      <c r="J318" s="15"/>
      <c r="K318" s="14">
        <f>IF((T_STOCKS[[#This Row],[D HAMM]]&gt;=0)*(T_STOCKS[[#This Row],[D HAMM]]&lt;=1.5),ROW())</f>
        <v>318</v>
      </c>
      <c r="L318" s="301" t="str">
        <f t="shared" si="20"/>
        <v/>
      </c>
      <c r="M318" s="302" t="str">
        <f t="shared" si="21"/>
        <v/>
      </c>
      <c r="N318" s="312">
        <f t="shared" si="22"/>
        <v>0</v>
      </c>
      <c r="O318" s="313">
        <f t="shared" si="23"/>
        <v>0</v>
      </c>
      <c r="P318" s="14"/>
      <c r="Q318" s="316" t="str">
        <f t="shared" si="24"/>
        <v/>
      </c>
      <c r="R318" s="14"/>
      <c r="S318" s="14"/>
      <c r="T318" s="14"/>
      <c r="U318" s="14"/>
      <c r="V318" s="14"/>
      <c r="W318" s="14"/>
    </row>
    <row r="319" spans="1:23">
      <c r="A319" s="14"/>
      <c r="B319" s="24" t="str">
        <f>IFERROR(T_BDD_Références[REFERENCE],"")</f>
        <v/>
      </c>
      <c r="C319" s="24" t="str">
        <f>IFERROR(T_BDD_Références[DESIGNATION],"")</f>
        <v/>
      </c>
      <c r="D31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1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1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1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19" s="35">
        <f>SUM(T_STOCKS[[#This Row],[HAY SINAII]:[VIDE3]])</f>
        <v>0</v>
      </c>
      <c r="J319" s="15"/>
      <c r="K319" s="14">
        <f>IF((T_STOCKS[[#This Row],[D HAMM]]&gt;=0)*(T_STOCKS[[#This Row],[D HAMM]]&lt;=1.5),ROW())</f>
        <v>319</v>
      </c>
      <c r="L319" s="297" t="str">
        <f t="shared" si="20"/>
        <v/>
      </c>
      <c r="M319" s="298" t="str">
        <f t="shared" si="21"/>
        <v/>
      </c>
      <c r="N319" s="310">
        <f t="shared" si="22"/>
        <v>0</v>
      </c>
      <c r="O319" s="311">
        <f t="shared" si="23"/>
        <v>0</v>
      </c>
      <c r="P319" s="14"/>
      <c r="Q319" s="317" t="str">
        <f t="shared" si="24"/>
        <v/>
      </c>
      <c r="R319" s="14"/>
      <c r="S319" s="14"/>
      <c r="T319" s="14"/>
      <c r="U319" s="14"/>
      <c r="V319" s="14"/>
      <c r="W319" s="14"/>
    </row>
    <row r="320" spans="1:23">
      <c r="A320" s="14"/>
      <c r="B320" s="24" t="str">
        <f>IFERROR(T_BDD_Références[REFERENCE],"")</f>
        <v/>
      </c>
      <c r="C320" s="24" t="str">
        <f>IFERROR(T_BDD_Références[DESIGNATION],"")</f>
        <v/>
      </c>
      <c r="D32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0" s="35">
        <f>SUM(T_STOCKS[[#This Row],[HAY SINAII]:[VIDE3]])</f>
        <v>0</v>
      </c>
      <c r="J320" s="15"/>
      <c r="K320" s="14">
        <f>IF((T_STOCKS[[#This Row],[D HAMM]]&gt;=0)*(T_STOCKS[[#This Row],[D HAMM]]&lt;=1.5),ROW())</f>
        <v>320</v>
      </c>
      <c r="L320" s="301" t="str">
        <f t="shared" si="20"/>
        <v/>
      </c>
      <c r="M320" s="302" t="str">
        <f t="shared" si="21"/>
        <v/>
      </c>
      <c r="N320" s="312">
        <f t="shared" si="22"/>
        <v>0</v>
      </c>
      <c r="O320" s="313">
        <f t="shared" si="23"/>
        <v>0</v>
      </c>
      <c r="P320" s="14"/>
      <c r="Q320" s="316" t="str">
        <f t="shared" si="24"/>
        <v/>
      </c>
      <c r="R320" s="14"/>
      <c r="S320" s="14"/>
      <c r="T320" s="14"/>
      <c r="U320" s="14"/>
      <c r="V320" s="14"/>
      <c r="W320" s="14"/>
    </row>
    <row r="321" spans="1:23">
      <c r="A321" s="14"/>
      <c r="B321" s="24" t="str">
        <f>IFERROR(T_BDD_Références[REFERENCE],"")</f>
        <v/>
      </c>
      <c r="C321" s="24" t="str">
        <f>IFERROR(T_BDD_Références[DESIGNATION],"")</f>
        <v/>
      </c>
      <c r="D32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1" s="35">
        <f>SUM(T_STOCKS[[#This Row],[HAY SINAII]:[VIDE3]])</f>
        <v>0</v>
      </c>
      <c r="J321" s="15"/>
      <c r="K321" s="14">
        <f>IF((T_STOCKS[[#This Row],[D HAMM]]&gt;=0)*(T_STOCKS[[#This Row],[D HAMM]]&lt;=1.5),ROW())</f>
        <v>321</v>
      </c>
      <c r="L321" s="297" t="str">
        <f t="shared" si="20"/>
        <v/>
      </c>
      <c r="M321" s="298" t="str">
        <f t="shared" si="21"/>
        <v/>
      </c>
      <c r="N321" s="310">
        <f t="shared" si="22"/>
        <v>0</v>
      </c>
      <c r="O321" s="311">
        <f t="shared" si="23"/>
        <v>0</v>
      </c>
      <c r="P321" s="14"/>
      <c r="Q321" s="317" t="str">
        <f t="shared" si="24"/>
        <v/>
      </c>
      <c r="R321" s="14"/>
      <c r="S321" s="14"/>
      <c r="T321" s="14"/>
      <c r="U321" s="14"/>
      <c r="V321" s="14"/>
      <c r="W321" s="14"/>
    </row>
    <row r="322" spans="1:23">
      <c r="A322" s="14"/>
      <c r="B322" s="24" t="str">
        <f>IFERROR(T_BDD_Références[REFERENCE],"")</f>
        <v/>
      </c>
      <c r="C322" s="24" t="str">
        <f>IFERROR(T_BDD_Références[DESIGNATION],"")</f>
        <v/>
      </c>
      <c r="D32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2" s="35">
        <f>SUM(T_STOCKS[[#This Row],[HAY SINAII]:[VIDE3]])</f>
        <v>0</v>
      </c>
      <c r="J322" s="15"/>
      <c r="K322" s="14">
        <f>IF((T_STOCKS[[#This Row],[D HAMM]]&gt;=0)*(T_STOCKS[[#This Row],[D HAMM]]&lt;=1.5),ROW())</f>
        <v>322</v>
      </c>
      <c r="L322" s="301" t="str">
        <f t="shared" si="20"/>
        <v/>
      </c>
      <c r="M322" s="302" t="str">
        <f t="shared" si="21"/>
        <v/>
      </c>
      <c r="N322" s="312">
        <f t="shared" si="22"/>
        <v>0</v>
      </c>
      <c r="O322" s="313">
        <f t="shared" si="23"/>
        <v>0</v>
      </c>
      <c r="P322" s="14"/>
      <c r="Q322" s="316" t="str">
        <f t="shared" si="24"/>
        <v/>
      </c>
      <c r="R322" s="14"/>
      <c r="S322" s="14"/>
      <c r="T322" s="14"/>
      <c r="U322" s="14"/>
      <c r="V322" s="14"/>
      <c r="W322" s="14"/>
    </row>
    <row r="323" spans="1:23">
      <c r="A323" s="14"/>
      <c r="B323" s="24" t="str">
        <f>IFERROR(T_BDD_Références[REFERENCE],"")</f>
        <v/>
      </c>
      <c r="C323" s="24" t="str">
        <f>IFERROR(T_BDD_Références[DESIGNATION],"")</f>
        <v/>
      </c>
      <c r="D32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3" s="35">
        <f>SUM(T_STOCKS[[#This Row],[HAY SINAII]:[VIDE3]])</f>
        <v>0</v>
      </c>
      <c r="J323" s="15"/>
      <c r="K323" s="14">
        <f>IF((T_STOCKS[[#This Row],[D HAMM]]&gt;=0)*(T_STOCKS[[#This Row],[D HAMM]]&lt;=1.5),ROW())</f>
        <v>323</v>
      </c>
      <c r="L323" s="297" t="str">
        <f t="shared" si="20"/>
        <v/>
      </c>
      <c r="M323" s="298" t="str">
        <f t="shared" si="21"/>
        <v/>
      </c>
      <c r="N323" s="310">
        <f t="shared" si="22"/>
        <v>0</v>
      </c>
      <c r="O323" s="311">
        <f t="shared" si="23"/>
        <v>0</v>
      </c>
      <c r="P323" s="14"/>
      <c r="Q323" s="317" t="str">
        <f t="shared" si="24"/>
        <v/>
      </c>
      <c r="R323" s="14"/>
      <c r="S323" s="14"/>
      <c r="T323" s="14"/>
      <c r="U323" s="14"/>
      <c r="V323" s="14"/>
      <c r="W323" s="14"/>
    </row>
    <row r="324" spans="1:23">
      <c r="A324" s="14"/>
      <c r="B324" s="24" t="str">
        <f>IFERROR(T_BDD_Références[REFERENCE],"")</f>
        <v/>
      </c>
      <c r="C324" s="24" t="str">
        <f>IFERROR(T_BDD_Références[DESIGNATION],"")</f>
        <v/>
      </c>
      <c r="D32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4" s="35">
        <f>SUM(T_STOCKS[[#This Row],[HAY SINAII]:[VIDE3]])</f>
        <v>0</v>
      </c>
      <c r="J324" s="15"/>
      <c r="K324" s="14">
        <f>IF((T_STOCKS[[#This Row],[D HAMM]]&gt;=0)*(T_STOCKS[[#This Row],[D HAMM]]&lt;=1.5),ROW())</f>
        <v>324</v>
      </c>
      <c r="L324" s="301" t="str">
        <f t="shared" ref="L324:L387" si="25">INDEX(B:B,SMALL($K:$K,ROW(A321)))</f>
        <v/>
      </c>
      <c r="M324" s="302" t="str">
        <f t="shared" ref="M324:M387" si="26">INDEX(C:C,SMALL($K:$K,ROW(B321)))</f>
        <v/>
      </c>
      <c r="N324" s="312">
        <f t="shared" ref="N324:N387" si="27">INDEX(D:D,SMALL($K:$K,ROW(C321)))</f>
        <v>0</v>
      </c>
      <c r="O324" s="313">
        <f t="shared" ref="O324:O387" si="28">INDEX(E:E,SMALL($K:$K,ROW(D321)))</f>
        <v>0</v>
      </c>
      <c r="P324" s="14"/>
      <c r="Q324" s="316" t="str">
        <f t="shared" si="24"/>
        <v/>
      </c>
      <c r="R324" s="14"/>
      <c r="S324" s="14"/>
      <c r="T324" s="14"/>
      <c r="U324" s="14"/>
      <c r="V324" s="14"/>
      <c r="W324" s="14"/>
    </row>
    <row r="325" spans="1:23">
      <c r="A325" s="14"/>
      <c r="B325" s="24" t="str">
        <f>IFERROR(T_BDD_Références[REFERENCE],"")</f>
        <v/>
      </c>
      <c r="C325" s="24" t="str">
        <f>IFERROR(T_BDD_Références[DESIGNATION],"")</f>
        <v/>
      </c>
      <c r="D32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5" s="35">
        <f>SUM(T_STOCKS[[#This Row],[HAY SINAII]:[VIDE3]])</f>
        <v>0</v>
      </c>
      <c r="J325" s="15"/>
      <c r="K325" s="14">
        <f>IF((T_STOCKS[[#This Row],[D HAMM]]&gt;=0)*(T_STOCKS[[#This Row],[D HAMM]]&lt;=1.5),ROW())</f>
        <v>325</v>
      </c>
      <c r="L325" s="297" t="str">
        <f t="shared" si="25"/>
        <v/>
      </c>
      <c r="M325" s="298" t="str">
        <f t="shared" si="26"/>
        <v/>
      </c>
      <c r="N325" s="310">
        <f t="shared" si="27"/>
        <v>0</v>
      </c>
      <c r="O325" s="311">
        <f t="shared" si="28"/>
        <v>0</v>
      </c>
      <c r="P325" s="14"/>
      <c r="Q325" s="317" t="str">
        <f t="shared" ref="Q325:Q388" si="29">IF(N325&gt;0,O325,"")</f>
        <v/>
      </c>
      <c r="R325" s="14"/>
      <c r="S325" s="14"/>
      <c r="T325" s="14"/>
      <c r="U325" s="14"/>
      <c r="V325" s="14"/>
      <c r="W325" s="14"/>
    </row>
    <row r="326" spans="1:23">
      <c r="A326" s="14"/>
      <c r="B326" s="24" t="str">
        <f>IFERROR(T_BDD_Références[REFERENCE],"")</f>
        <v/>
      </c>
      <c r="C326" s="24" t="str">
        <f>IFERROR(T_BDD_Références[DESIGNATION],"")</f>
        <v/>
      </c>
      <c r="D32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6" s="35">
        <f>SUM(T_STOCKS[[#This Row],[HAY SINAII]:[VIDE3]])</f>
        <v>0</v>
      </c>
      <c r="J326" s="15"/>
      <c r="K326" s="14">
        <f>IF((T_STOCKS[[#This Row],[D HAMM]]&gt;=0)*(T_STOCKS[[#This Row],[D HAMM]]&lt;=1.5),ROW())</f>
        <v>326</v>
      </c>
      <c r="L326" s="301" t="str">
        <f t="shared" si="25"/>
        <v/>
      </c>
      <c r="M326" s="302" t="str">
        <f t="shared" si="26"/>
        <v/>
      </c>
      <c r="N326" s="312">
        <f t="shared" si="27"/>
        <v>0</v>
      </c>
      <c r="O326" s="313">
        <f t="shared" si="28"/>
        <v>0</v>
      </c>
      <c r="P326" s="14"/>
      <c r="Q326" s="316" t="str">
        <f t="shared" si="29"/>
        <v/>
      </c>
      <c r="R326" s="14"/>
      <c r="S326" s="14"/>
      <c r="T326" s="14"/>
      <c r="U326" s="14"/>
      <c r="V326" s="14"/>
      <c r="W326" s="14"/>
    </row>
    <row r="327" spans="1:23">
      <c r="A327" s="14"/>
      <c r="B327" s="24" t="str">
        <f>IFERROR(T_BDD_Références[REFERENCE],"")</f>
        <v/>
      </c>
      <c r="C327" s="24" t="str">
        <f>IFERROR(T_BDD_Références[DESIGNATION],"")</f>
        <v/>
      </c>
      <c r="D32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7" s="35">
        <f>SUM(T_STOCKS[[#This Row],[HAY SINAII]:[VIDE3]])</f>
        <v>0</v>
      </c>
      <c r="J327" s="15"/>
      <c r="K327" s="14">
        <f>IF((T_STOCKS[[#This Row],[D HAMM]]&gt;=0)*(T_STOCKS[[#This Row],[D HAMM]]&lt;=1.5),ROW())</f>
        <v>327</v>
      </c>
      <c r="L327" s="297" t="str">
        <f t="shared" si="25"/>
        <v/>
      </c>
      <c r="M327" s="298" t="str">
        <f t="shared" si="26"/>
        <v/>
      </c>
      <c r="N327" s="310">
        <f t="shared" si="27"/>
        <v>0</v>
      </c>
      <c r="O327" s="311">
        <f t="shared" si="28"/>
        <v>0</v>
      </c>
      <c r="P327" s="14"/>
      <c r="Q327" s="317" t="str">
        <f t="shared" si="29"/>
        <v/>
      </c>
      <c r="R327" s="14"/>
      <c r="S327" s="14"/>
      <c r="T327" s="14"/>
      <c r="U327" s="14"/>
      <c r="V327" s="14"/>
      <c r="W327" s="14"/>
    </row>
    <row r="328" spans="1:23">
      <c r="A328" s="14"/>
      <c r="B328" s="24" t="str">
        <f>IFERROR(T_BDD_Références[REFERENCE],"")</f>
        <v/>
      </c>
      <c r="C328" s="24" t="str">
        <f>IFERROR(T_BDD_Références[DESIGNATION],"")</f>
        <v/>
      </c>
      <c r="D32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8" s="35">
        <f>SUM(T_STOCKS[[#This Row],[HAY SINAII]:[VIDE3]])</f>
        <v>0</v>
      </c>
      <c r="J328" s="15"/>
      <c r="K328" s="14">
        <f>IF((T_STOCKS[[#This Row],[D HAMM]]&gt;=0)*(T_STOCKS[[#This Row],[D HAMM]]&lt;=1.5),ROW())</f>
        <v>328</v>
      </c>
      <c r="L328" s="301" t="str">
        <f t="shared" si="25"/>
        <v/>
      </c>
      <c r="M328" s="302" t="str">
        <f t="shared" si="26"/>
        <v/>
      </c>
      <c r="N328" s="312">
        <f t="shared" si="27"/>
        <v>0</v>
      </c>
      <c r="O328" s="313">
        <f t="shared" si="28"/>
        <v>0</v>
      </c>
      <c r="P328" s="14"/>
      <c r="Q328" s="316" t="str">
        <f t="shared" si="29"/>
        <v/>
      </c>
      <c r="R328" s="14"/>
      <c r="S328" s="14"/>
      <c r="T328" s="14"/>
      <c r="U328" s="14"/>
      <c r="V328" s="14"/>
      <c r="W328" s="14"/>
    </row>
    <row r="329" spans="1:23">
      <c r="A329" s="14"/>
      <c r="B329" s="24" t="str">
        <f>IFERROR(T_BDD_Références[REFERENCE],"")</f>
        <v/>
      </c>
      <c r="C329" s="24" t="str">
        <f>IFERROR(T_BDD_Références[DESIGNATION],"")</f>
        <v/>
      </c>
      <c r="D32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2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2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2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29" s="35">
        <f>SUM(T_STOCKS[[#This Row],[HAY SINAII]:[VIDE3]])</f>
        <v>0</v>
      </c>
      <c r="J329" s="15"/>
      <c r="K329" s="14">
        <f>IF((T_STOCKS[[#This Row],[D HAMM]]&gt;=0)*(T_STOCKS[[#This Row],[D HAMM]]&lt;=1.5),ROW())</f>
        <v>329</v>
      </c>
      <c r="L329" s="297" t="str">
        <f t="shared" si="25"/>
        <v/>
      </c>
      <c r="M329" s="298" t="str">
        <f t="shared" si="26"/>
        <v/>
      </c>
      <c r="N329" s="310">
        <f t="shared" si="27"/>
        <v>0</v>
      </c>
      <c r="O329" s="311">
        <f t="shared" si="28"/>
        <v>0</v>
      </c>
      <c r="P329" s="14"/>
      <c r="Q329" s="317" t="str">
        <f t="shared" si="29"/>
        <v/>
      </c>
      <c r="R329" s="14"/>
      <c r="S329" s="14"/>
      <c r="T329" s="14"/>
      <c r="U329" s="14"/>
      <c r="V329" s="14"/>
      <c r="W329" s="14"/>
    </row>
    <row r="330" spans="1:23">
      <c r="A330" s="14"/>
      <c r="B330" s="24" t="str">
        <f>IFERROR(T_BDD_Références[REFERENCE],"")</f>
        <v/>
      </c>
      <c r="C330" s="24" t="str">
        <f>IFERROR(T_BDD_Références[DESIGNATION],"")</f>
        <v/>
      </c>
      <c r="D33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0" s="35">
        <f>SUM(T_STOCKS[[#This Row],[HAY SINAII]:[VIDE3]])</f>
        <v>0</v>
      </c>
      <c r="J330" s="15"/>
      <c r="K330" s="14">
        <f>IF((T_STOCKS[[#This Row],[D HAMM]]&gt;=0)*(T_STOCKS[[#This Row],[D HAMM]]&lt;=1.5),ROW())</f>
        <v>330</v>
      </c>
      <c r="L330" s="301" t="str">
        <f t="shared" si="25"/>
        <v/>
      </c>
      <c r="M330" s="302" t="str">
        <f t="shared" si="26"/>
        <v/>
      </c>
      <c r="N330" s="312">
        <f t="shared" si="27"/>
        <v>0</v>
      </c>
      <c r="O330" s="313">
        <f t="shared" si="28"/>
        <v>0</v>
      </c>
      <c r="P330" s="14"/>
      <c r="Q330" s="316" t="str">
        <f t="shared" si="29"/>
        <v/>
      </c>
      <c r="R330" s="14"/>
      <c r="S330" s="14"/>
      <c r="T330" s="14"/>
      <c r="U330" s="14"/>
      <c r="V330" s="14"/>
      <c r="W330" s="14"/>
    </row>
    <row r="331" spans="1:23">
      <c r="A331" s="14"/>
      <c r="B331" s="24" t="str">
        <f>IFERROR(T_BDD_Références[REFERENCE],"")</f>
        <v/>
      </c>
      <c r="C331" s="24" t="str">
        <f>IFERROR(T_BDD_Références[DESIGNATION],"")</f>
        <v/>
      </c>
      <c r="D33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1" s="35">
        <f>SUM(T_STOCKS[[#This Row],[HAY SINAII]:[VIDE3]])</f>
        <v>0</v>
      </c>
      <c r="J331" s="15"/>
      <c r="K331" s="14">
        <f>IF((T_STOCKS[[#This Row],[D HAMM]]&gt;=0)*(T_STOCKS[[#This Row],[D HAMM]]&lt;=1.5),ROW())</f>
        <v>331</v>
      </c>
      <c r="L331" s="297" t="str">
        <f t="shared" si="25"/>
        <v/>
      </c>
      <c r="M331" s="298" t="str">
        <f t="shared" si="26"/>
        <v/>
      </c>
      <c r="N331" s="310">
        <f t="shared" si="27"/>
        <v>0</v>
      </c>
      <c r="O331" s="311">
        <f t="shared" si="28"/>
        <v>0</v>
      </c>
      <c r="P331" s="14"/>
      <c r="Q331" s="317" t="str">
        <f t="shared" si="29"/>
        <v/>
      </c>
      <c r="R331" s="14"/>
      <c r="S331" s="14"/>
      <c r="T331" s="14"/>
      <c r="U331" s="14"/>
      <c r="V331" s="14"/>
      <c r="W331" s="14"/>
    </row>
    <row r="332" spans="1:23">
      <c r="A332" s="14"/>
      <c r="B332" s="24" t="str">
        <f>IFERROR(T_BDD_Références[REFERENCE],"")</f>
        <v/>
      </c>
      <c r="C332" s="24" t="str">
        <f>IFERROR(T_BDD_Références[DESIGNATION],"")</f>
        <v/>
      </c>
      <c r="D33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2" s="35">
        <f>SUM(T_STOCKS[[#This Row],[HAY SINAII]:[VIDE3]])</f>
        <v>0</v>
      </c>
      <c r="J332" s="15"/>
      <c r="K332" s="14">
        <f>IF((T_STOCKS[[#This Row],[D HAMM]]&gt;=0)*(T_STOCKS[[#This Row],[D HAMM]]&lt;=1.5),ROW())</f>
        <v>332</v>
      </c>
      <c r="L332" s="301" t="str">
        <f t="shared" si="25"/>
        <v/>
      </c>
      <c r="M332" s="302" t="str">
        <f t="shared" si="26"/>
        <v/>
      </c>
      <c r="N332" s="312">
        <f t="shared" si="27"/>
        <v>0</v>
      </c>
      <c r="O332" s="313">
        <f t="shared" si="28"/>
        <v>0</v>
      </c>
      <c r="P332" s="14"/>
      <c r="Q332" s="316" t="str">
        <f t="shared" si="29"/>
        <v/>
      </c>
      <c r="R332" s="14"/>
      <c r="S332" s="14"/>
      <c r="T332" s="14"/>
      <c r="U332" s="14"/>
      <c r="V332" s="14"/>
      <c r="W332" s="14"/>
    </row>
    <row r="333" spans="1:23">
      <c r="A333" s="14"/>
      <c r="B333" s="24" t="str">
        <f>IFERROR(T_BDD_Références[REFERENCE],"")</f>
        <v/>
      </c>
      <c r="C333" s="24" t="str">
        <f>IFERROR(T_BDD_Références[DESIGNATION],"")</f>
        <v/>
      </c>
      <c r="D33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3" s="35">
        <f>SUM(T_STOCKS[[#This Row],[HAY SINAII]:[VIDE3]])</f>
        <v>0</v>
      </c>
      <c r="J333" s="15"/>
      <c r="K333" s="14">
        <f>IF((T_STOCKS[[#This Row],[D HAMM]]&gt;=0)*(T_STOCKS[[#This Row],[D HAMM]]&lt;=1.5),ROW())</f>
        <v>333</v>
      </c>
      <c r="L333" s="297" t="str">
        <f t="shared" si="25"/>
        <v/>
      </c>
      <c r="M333" s="298" t="str">
        <f t="shared" si="26"/>
        <v/>
      </c>
      <c r="N333" s="310">
        <f t="shared" si="27"/>
        <v>0</v>
      </c>
      <c r="O333" s="311">
        <f t="shared" si="28"/>
        <v>0</v>
      </c>
      <c r="P333" s="14"/>
      <c r="Q333" s="317" t="str">
        <f t="shared" si="29"/>
        <v/>
      </c>
      <c r="R333" s="14"/>
      <c r="S333" s="14"/>
      <c r="T333" s="14"/>
      <c r="U333" s="14"/>
      <c r="V333" s="14"/>
      <c r="W333" s="14"/>
    </row>
    <row r="334" spans="1:23">
      <c r="A334" s="14"/>
      <c r="B334" s="24" t="str">
        <f>IFERROR(T_BDD_Références[REFERENCE],"")</f>
        <v/>
      </c>
      <c r="C334" s="24" t="str">
        <f>IFERROR(T_BDD_Références[DESIGNATION],"")</f>
        <v/>
      </c>
      <c r="D33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4" s="35">
        <f>SUM(T_STOCKS[[#This Row],[HAY SINAII]:[VIDE3]])</f>
        <v>0</v>
      </c>
      <c r="J334" s="15"/>
      <c r="K334" s="14">
        <f>IF((T_STOCKS[[#This Row],[D HAMM]]&gt;=0)*(T_STOCKS[[#This Row],[D HAMM]]&lt;=1.5),ROW())</f>
        <v>334</v>
      </c>
      <c r="L334" s="301" t="str">
        <f t="shared" si="25"/>
        <v/>
      </c>
      <c r="M334" s="302" t="str">
        <f t="shared" si="26"/>
        <v/>
      </c>
      <c r="N334" s="312">
        <f t="shared" si="27"/>
        <v>0</v>
      </c>
      <c r="O334" s="313">
        <f t="shared" si="28"/>
        <v>0</v>
      </c>
      <c r="P334" s="14"/>
      <c r="Q334" s="316" t="str">
        <f t="shared" si="29"/>
        <v/>
      </c>
      <c r="R334" s="14"/>
      <c r="S334" s="14"/>
      <c r="T334" s="14"/>
      <c r="U334" s="14"/>
      <c r="V334" s="14"/>
      <c r="W334" s="14"/>
    </row>
    <row r="335" spans="1:23">
      <c r="A335" s="14"/>
      <c r="B335" s="24" t="str">
        <f>IFERROR(T_BDD_Références[REFERENCE],"")</f>
        <v/>
      </c>
      <c r="C335" s="24" t="str">
        <f>IFERROR(T_BDD_Références[DESIGNATION],"")</f>
        <v/>
      </c>
      <c r="D33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5" s="35">
        <f>SUM(T_STOCKS[[#This Row],[HAY SINAII]:[VIDE3]])</f>
        <v>0</v>
      </c>
      <c r="J335" s="15"/>
      <c r="K335" s="14">
        <f>IF((T_STOCKS[[#This Row],[D HAMM]]&gt;=0)*(T_STOCKS[[#This Row],[D HAMM]]&lt;=1.5),ROW())</f>
        <v>335</v>
      </c>
      <c r="L335" s="297" t="str">
        <f t="shared" si="25"/>
        <v/>
      </c>
      <c r="M335" s="298" t="str">
        <f t="shared" si="26"/>
        <v/>
      </c>
      <c r="N335" s="310">
        <f t="shared" si="27"/>
        <v>0</v>
      </c>
      <c r="O335" s="311">
        <f t="shared" si="28"/>
        <v>0</v>
      </c>
      <c r="P335" s="14"/>
      <c r="Q335" s="317" t="str">
        <f t="shared" si="29"/>
        <v/>
      </c>
      <c r="R335" s="14"/>
      <c r="S335" s="14"/>
      <c r="T335" s="14"/>
      <c r="U335" s="14"/>
      <c r="V335" s="14"/>
      <c r="W335" s="14"/>
    </row>
    <row r="336" spans="1:23">
      <c r="A336" s="14"/>
      <c r="B336" s="24" t="str">
        <f>IFERROR(T_BDD_Références[REFERENCE],"")</f>
        <v/>
      </c>
      <c r="C336" s="24" t="str">
        <f>IFERROR(T_BDD_Références[DESIGNATION],"")</f>
        <v/>
      </c>
      <c r="D33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6" s="35">
        <f>SUM(T_STOCKS[[#This Row],[HAY SINAII]:[VIDE3]])</f>
        <v>0</v>
      </c>
      <c r="J336" s="15"/>
      <c r="K336" s="14">
        <f>IF((T_STOCKS[[#This Row],[D HAMM]]&gt;=0)*(T_STOCKS[[#This Row],[D HAMM]]&lt;=1.5),ROW())</f>
        <v>336</v>
      </c>
      <c r="L336" s="301" t="str">
        <f t="shared" si="25"/>
        <v/>
      </c>
      <c r="M336" s="302" t="str">
        <f t="shared" si="26"/>
        <v/>
      </c>
      <c r="N336" s="312">
        <f t="shared" si="27"/>
        <v>0</v>
      </c>
      <c r="O336" s="313">
        <f t="shared" si="28"/>
        <v>0</v>
      </c>
      <c r="P336" s="14"/>
      <c r="Q336" s="316" t="str">
        <f t="shared" si="29"/>
        <v/>
      </c>
      <c r="R336" s="14"/>
      <c r="S336" s="14"/>
      <c r="T336" s="14"/>
      <c r="U336" s="14"/>
      <c r="V336" s="14"/>
      <c r="W336" s="14"/>
    </row>
    <row r="337" spans="1:23">
      <c r="A337" s="14"/>
      <c r="B337" s="24" t="str">
        <f>IFERROR(T_BDD_Références[REFERENCE],"")</f>
        <v/>
      </c>
      <c r="C337" s="24" t="str">
        <f>IFERROR(T_BDD_Références[DESIGNATION],"")</f>
        <v/>
      </c>
      <c r="D33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7" s="35">
        <f>SUM(T_STOCKS[[#This Row],[HAY SINAII]:[VIDE3]])</f>
        <v>0</v>
      </c>
      <c r="J337" s="15"/>
      <c r="K337" s="14">
        <f>IF((T_STOCKS[[#This Row],[D HAMM]]&gt;=0)*(T_STOCKS[[#This Row],[D HAMM]]&lt;=1.5),ROW())</f>
        <v>337</v>
      </c>
      <c r="L337" s="297" t="str">
        <f t="shared" si="25"/>
        <v/>
      </c>
      <c r="M337" s="298" t="str">
        <f t="shared" si="26"/>
        <v/>
      </c>
      <c r="N337" s="310">
        <f t="shared" si="27"/>
        <v>0</v>
      </c>
      <c r="O337" s="311">
        <f t="shared" si="28"/>
        <v>0</v>
      </c>
      <c r="P337" s="14"/>
      <c r="Q337" s="317" t="str">
        <f t="shared" si="29"/>
        <v/>
      </c>
      <c r="R337" s="14"/>
      <c r="S337" s="14"/>
      <c r="T337" s="14"/>
      <c r="U337" s="14"/>
      <c r="V337" s="14"/>
      <c r="W337" s="14"/>
    </row>
    <row r="338" spans="1:23">
      <c r="A338" s="14"/>
      <c r="B338" s="24" t="str">
        <f>IFERROR(T_BDD_Références[REFERENCE],"")</f>
        <v/>
      </c>
      <c r="C338" s="24" t="str">
        <f>IFERROR(T_BDD_Références[DESIGNATION],"")</f>
        <v/>
      </c>
      <c r="D33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8" s="35">
        <f>SUM(T_STOCKS[[#This Row],[HAY SINAII]:[VIDE3]])</f>
        <v>0</v>
      </c>
      <c r="J338" s="15"/>
      <c r="K338" s="14">
        <f>IF((T_STOCKS[[#This Row],[D HAMM]]&gt;=0)*(T_STOCKS[[#This Row],[D HAMM]]&lt;=1.5),ROW())</f>
        <v>338</v>
      </c>
      <c r="L338" s="301" t="str">
        <f t="shared" si="25"/>
        <v/>
      </c>
      <c r="M338" s="302" t="str">
        <f t="shared" si="26"/>
        <v/>
      </c>
      <c r="N338" s="312">
        <f t="shared" si="27"/>
        <v>0</v>
      </c>
      <c r="O338" s="313">
        <f t="shared" si="28"/>
        <v>0</v>
      </c>
      <c r="P338" s="14"/>
      <c r="Q338" s="316" t="str">
        <f t="shared" si="29"/>
        <v/>
      </c>
      <c r="R338" s="14"/>
      <c r="S338" s="14"/>
      <c r="T338" s="14"/>
      <c r="U338" s="14"/>
      <c r="V338" s="14"/>
      <c r="W338" s="14"/>
    </row>
    <row r="339" spans="1:23">
      <c r="A339" s="14"/>
      <c r="B339" s="24" t="str">
        <f>IFERROR(T_BDD_Références[REFERENCE],"")</f>
        <v/>
      </c>
      <c r="C339" s="24" t="str">
        <f>IFERROR(T_BDD_Références[DESIGNATION],"")</f>
        <v/>
      </c>
      <c r="D33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3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3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3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39" s="35">
        <f>SUM(T_STOCKS[[#This Row],[HAY SINAII]:[VIDE3]])</f>
        <v>0</v>
      </c>
      <c r="J339" s="15"/>
      <c r="K339" s="14">
        <f>IF((T_STOCKS[[#This Row],[D HAMM]]&gt;=0)*(T_STOCKS[[#This Row],[D HAMM]]&lt;=1.5),ROW())</f>
        <v>339</v>
      </c>
      <c r="L339" s="297" t="str">
        <f t="shared" si="25"/>
        <v/>
      </c>
      <c r="M339" s="298" t="str">
        <f t="shared" si="26"/>
        <v/>
      </c>
      <c r="N339" s="310">
        <f t="shared" si="27"/>
        <v>0</v>
      </c>
      <c r="O339" s="311">
        <f t="shared" si="28"/>
        <v>0</v>
      </c>
      <c r="P339" s="14"/>
      <c r="Q339" s="317" t="str">
        <f t="shared" si="29"/>
        <v/>
      </c>
      <c r="R339" s="14"/>
      <c r="S339" s="14"/>
      <c r="T339" s="14"/>
      <c r="U339" s="14"/>
      <c r="V339" s="14"/>
      <c r="W339" s="14"/>
    </row>
    <row r="340" spans="1:23">
      <c r="A340" s="14"/>
      <c r="B340" s="24" t="str">
        <f>IFERROR(T_BDD_Références[REFERENCE],"")</f>
        <v/>
      </c>
      <c r="C340" s="24" t="str">
        <f>IFERROR(T_BDD_Références[DESIGNATION],"")</f>
        <v/>
      </c>
      <c r="D34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0" s="35">
        <f>SUM(T_STOCKS[[#This Row],[HAY SINAII]:[VIDE3]])</f>
        <v>0</v>
      </c>
      <c r="J340" s="15"/>
      <c r="K340" s="14">
        <f>IF((T_STOCKS[[#This Row],[D HAMM]]&gt;=0)*(T_STOCKS[[#This Row],[D HAMM]]&lt;=1.5),ROW())</f>
        <v>340</v>
      </c>
      <c r="L340" s="301" t="str">
        <f t="shared" si="25"/>
        <v/>
      </c>
      <c r="M340" s="302" t="str">
        <f t="shared" si="26"/>
        <v/>
      </c>
      <c r="N340" s="312">
        <f t="shared" si="27"/>
        <v>0</v>
      </c>
      <c r="O340" s="313">
        <f t="shared" si="28"/>
        <v>0</v>
      </c>
      <c r="P340" s="14"/>
      <c r="Q340" s="316" t="str">
        <f t="shared" si="29"/>
        <v/>
      </c>
      <c r="R340" s="14"/>
      <c r="S340" s="14"/>
      <c r="T340" s="14"/>
      <c r="U340" s="14"/>
      <c r="V340" s="14"/>
      <c r="W340" s="14"/>
    </row>
    <row r="341" spans="1:23">
      <c r="A341" s="14"/>
      <c r="B341" s="24" t="str">
        <f>IFERROR(T_BDD_Références[REFERENCE],"")</f>
        <v/>
      </c>
      <c r="C341" s="24" t="str">
        <f>IFERROR(T_BDD_Références[DESIGNATION],"")</f>
        <v/>
      </c>
      <c r="D34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1" s="35">
        <f>SUM(T_STOCKS[[#This Row],[HAY SINAII]:[VIDE3]])</f>
        <v>0</v>
      </c>
      <c r="J341" s="15"/>
      <c r="K341" s="14">
        <f>IF((T_STOCKS[[#This Row],[D HAMM]]&gt;=0)*(T_STOCKS[[#This Row],[D HAMM]]&lt;=1.5),ROW())</f>
        <v>341</v>
      </c>
      <c r="L341" s="297" t="str">
        <f t="shared" si="25"/>
        <v/>
      </c>
      <c r="M341" s="298" t="str">
        <f t="shared" si="26"/>
        <v/>
      </c>
      <c r="N341" s="310">
        <f t="shared" si="27"/>
        <v>0</v>
      </c>
      <c r="O341" s="311">
        <f t="shared" si="28"/>
        <v>0</v>
      </c>
      <c r="P341" s="14"/>
      <c r="Q341" s="317" t="str">
        <f t="shared" si="29"/>
        <v/>
      </c>
      <c r="R341" s="14"/>
      <c r="S341" s="14"/>
      <c r="T341" s="14"/>
      <c r="U341" s="14"/>
      <c r="V341" s="14"/>
      <c r="W341" s="14"/>
    </row>
    <row r="342" spans="1:23">
      <c r="A342" s="14"/>
      <c r="B342" s="24" t="str">
        <f>IFERROR(T_BDD_Références[REFERENCE],"")</f>
        <v/>
      </c>
      <c r="C342" s="24" t="str">
        <f>IFERROR(T_BDD_Références[DESIGNATION],"")</f>
        <v/>
      </c>
      <c r="D34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2" s="35">
        <f>SUM(T_STOCKS[[#This Row],[HAY SINAII]:[VIDE3]])</f>
        <v>0</v>
      </c>
      <c r="J342" s="15"/>
      <c r="K342" s="14">
        <f>IF((T_STOCKS[[#This Row],[D HAMM]]&gt;=0)*(T_STOCKS[[#This Row],[D HAMM]]&lt;=1.5),ROW())</f>
        <v>342</v>
      </c>
      <c r="L342" s="301" t="str">
        <f t="shared" si="25"/>
        <v/>
      </c>
      <c r="M342" s="302" t="str">
        <f t="shared" si="26"/>
        <v/>
      </c>
      <c r="N342" s="312">
        <f t="shared" si="27"/>
        <v>0</v>
      </c>
      <c r="O342" s="313">
        <f t="shared" si="28"/>
        <v>0</v>
      </c>
      <c r="P342" s="14"/>
      <c r="Q342" s="316" t="str">
        <f t="shared" si="29"/>
        <v/>
      </c>
      <c r="R342" s="14"/>
      <c r="S342" s="14"/>
      <c r="T342" s="14"/>
      <c r="U342" s="14"/>
      <c r="V342" s="14"/>
      <c r="W342" s="14"/>
    </row>
    <row r="343" spans="1:23">
      <c r="A343" s="14"/>
      <c r="B343" s="24" t="str">
        <f>IFERROR(T_BDD_Références[REFERENCE],"")</f>
        <v/>
      </c>
      <c r="C343" s="24" t="str">
        <f>IFERROR(T_BDD_Références[DESIGNATION],"")</f>
        <v/>
      </c>
      <c r="D34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3" s="35">
        <f>SUM(T_STOCKS[[#This Row],[HAY SINAII]:[VIDE3]])</f>
        <v>0</v>
      </c>
      <c r="J343" s="15"/>
      <c r="K343" s="14">
        <f>IF((T_STOCKS[[#This Row],[D HAMM]]&gt;=0)*(T_STOCKS[[#This Row],[D HAMM]]&lt;=1.5),ROW())</f>
        <v>343</v>
      </c>
      <c r="L343" s="297" t="str">
        <f t="shared" si="25"/>
        <v/>
      </c>
      <c r="M343" s="298" t="str">
        <f t="shared" si="26"/>
        <v/>
      </c>
      <c r="N343" s="310">
        <f t="shared" si="27"/>
        <v>0</v>
      </c>
      <c r="O343" s="311">
        <f t="shared" si="28"/>
        <v>0</v>
      </c>
      <c r="P343" s="14"/>
      <c r="Q343" s="317" t="str">
        <f t="shared" si="29"/>
        <v/>
      </c>
      <c r="R343" s="14"/>
      <c r="S343" s="14"/>
      <c r="T343" s="14"/>
      <c r="U343" s="14"/>
      <c r="V343" s="14"/>
      <c r="W343" s="14"/>
    </row>
    <row r="344" spans="1:23">
      <c r="A344" s="14"/>
      <c r="B344" s="24" t="str">
        <f>IFERROR(T_BDD_Références[REFERENCE],"")</f>
        <v/>
      </c>
      <c r="C344" s="24" t="str">
        <f>IFERROR(T_BDD_Références[DESIGNATION],"")</f>
        <v/>
      </c>
      <c r="D34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4" s="35">
        <f>SUM(T_STOCKS[[#This Row],[HAY SINAII]:[VIDE3]])</f>
        <v>0</v>
      </c>
      <c r="J344" s="15"/>
      <c r="K344" s="14">
        <f>IF((T_STOCKS[[#This Row],[D HAMM]]&gt;=0)*(T_STOCKS[[#This Row],[D HAMM]]&lt;=1.5),ROW())</f>
        <v>344</v>
      </c>
      <c r="L344" s="301" t="str">
        <f t="shared" si="25"/>
        <v/>
      </c>
      <c r="M344" s="302" t="str">
        <f t="shared" si="26"/>
        <v/>
      </c>
      <c r="N344" s="312">
        <f t="shared" si="27"/>
        <v>0</v>
      </c>
      <c r="O344" s="313">
        <f t="shared" si="28"/>
        <v>0</v>
      </c>
      <c r="P344" s="14"/>
      <c r="Q344" s="316" t="str">
        <f t="shared" si="29"/>
        <v/>
      </c>
      <c r="R344" s="14"/>
      <c r="S344" s="14"/>
      <c r="T344" s="14"/>
      <c r="U344" s="14"/>
      <c r="V344" s="14"/>
      <c r="W344" s="14"/>
    </row>
    <row r="345" spans="1:23">
      <c r="A345" s="14"/>
      <c r="B345" s="24" t="str">
        <f>IFERROR(T_BDD_Références[REFERENCE],"")</f>
        <v/>
      </c>
      <c r="C345" s="24" t="str">
        <f>IFERROR(T_BDD_Références[DESIGNATION],"")</f>
        <v/>
      </c>
      <c r="D34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5" s="35">
        <f>SUM(T_STOCKS[[#This Row],[HAY SINAII]:[VIDE3]])</f>
        <v>0</v>
      </c>
      <c r="J345" s="15"/>
      <c r="K345" s="14">
        <f>IF((T_STOCKS[[#This Row],[D HAMM]]&gt;=0)*(T_STOCKS[[#This Row],[D HAMM]]&lt;=1.5),ROW())</f>
        <v>345</v>
      </c>
      <c r="L345" s="297" t="str">
        <f t="shared" si="25"/>
        <v/>
      </c>
      <c r="M345" s="298" t="str">
        <f t="shared" si="26"/>
        <v/>
      </c>
      <c r="N345" s="310">
        <f t="shared" si="27"/>
        <v>0</v>
      </c>
      <c r="O345" s="311">
        <f t="shared" si="28"/>
        <v>0</v>
      </c>
      <c r="P345" s="14"/>
      <c r="Q345" s="317" t="str">
        <f t="shared" si="29"/>
        <v/>
      </c>
      <c r="R345" s="14"/>
      <c r="S345" s="14"/>
      <c r="T345" s="14"/>
      <c r="U345" s="14"/>
      <c r="V345" s="14"/>
      <c r="W345" s="14"/>
    </row>
    <row r="346" spans="1:23">
      <c r="A346" s="14"/>
      <c r="B346" s="24" t="str">
        <f>IFERROR(T_BDD_Références[REFERENCE],"")</f>
        <v/>
      </c>
      <c r="C346" s="24" t="str">
        <f>IFERROR(T_BDD_Références[DESIGNATION],"")</f>
        <v/>
      </c>
      <c r="D34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6" s="35">
        <f>SUM(T_STOCKS[[#This Row],[HAY SINAII]:[VIDE3]])</f>
        <v>0</v>
      </c>
      <c r="J346" s="15"/>
      <c r="K346" s="14">
        <f>IF((T_STOCKS[[#This Row],[D HAMM]]&gt;=0)*(T_STOCKS[[#This Row],[D HAMM]]&lt;=1.5),ROW())</f>
        <v>346</v>
      </c>
      <c r="L346" s="301" t="str">
        <f t="shared" si="25"/>
        <v/>
      </c>
      <c r="M346" s="302" t="str">
        <f t="shared" si="26"/>
        <v/>
      </c>
      <c r="N346" s="312">
        <f t="shared" si="27"/>
        <v>0</v>
      </c>
      <c r="O346" s="313">
        <f t="shared" si="28"/>
        <v>0</v>
      </c>
      <c r="P346" s="14"/>
      <c r="Q346" s="316" t="str">
        <f t="shared" si="29"/>
        <v/>
      </c>
      <c r="R346" s="14"/>
      <c r="S346" s="14"/>
      <c r="T346" s="14"/>
      <c r="U346" s="14"/>
      <c r="V346" s="14"/>
      <c r="W346" s="14"/>
    </row>
    <row r="347" spans="1:23">
      <c r="A347" s="14"/>
      <c r="B347" s="24" t="str">
        <f>IFERROR(T_BDD_Références[REFERENCE],"")</f>
        <v/>
      </c>
      <c r="C347" s="24" t="str">
        <f>IFERROR(T_BDD_Références[DESIGNATION],"")</f>
        <v/>
      </c>
      <c r="D34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7" s="35">
        <f>SUM(T_STOCKS[[#This Row],[HAY SINAII]:[VIDE3]])</f>
        <v>0</v>
      </c>
      <c r="J347" s="15"/>
      <c r="K347" s="14">
        <f>IF((T_STOCKS[[#This Row],[D HAMM]]&gt;=0)*(T_STOCKS[[#This Row],[D HAMM]]&lt;=1.5),ROW())</f>
        <v>347</v>
      </c>
      <c r="L347" s="297" t="str">
        <f t="shared" si="25"/>
        <v/>
      </c>
      <c r="M347" s="298" t="str">
        <f t="shared" si="26"/>
        <v/>
      </c>
      <c r="N347" s="310">
        <f t="shared" si="27"/>
        <v>0</v>
      </c>
      <c r="O347" s="311">
        <f t="shared" si="28"/>
        <v>0</v>
      </c>
      <c r="P347" s="14"/>
      <c r="Q347" s="317" t="str">
        <f t="shared" si="29"/>
        <v/>
      </c>
      <c r="R347" s="14"/>
      <c r="S347" s="14"/>
      <c r="T347" s="14"/>
      <c r="U347" s="14"/>
      <c r="V347" s="14"/>
      <c r="W347" s="14"/>
    </row>
    <row r="348" spans="1:23">
      <c r="A348" s="14"/>
      <c r="B348" s="24" t="str">
        <f>IFERROR(T_BDD_Références[REFERENCE],"")</f>
        <v/>
      </c>
      <c r="C348" s="24" t="str">
        <f>IFERROR(T_BDD_Références[DESIGNATION],"")</f>
        <v/>
      </c>
      <c r="D34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8" s="35">
        <f>SUM(T_STOCKS[[#This Row],[HAY SINAII]:[VIDE3]])</f>
        <v>0</v>
      </c>
      <c r="J348" s="15"/>
      <c r="K348" s="14">
        <f>IF((T_STOCKS[[#This Row],[D HAMM]]&gt;=0)*(T_STOCKS[[#This Row],[D HAMM]]&lt;=1.5),ROW())</f>
        <v>348</v>
      </c>
      <c r="L348" s="301" t="str">
        <f t="shared" si="25"/>
        <v/>
      </c>
      <c r="M348" s="302" t="str">
        <f t="shared" si="26"/>
        <v/>
      </c>
      <c r="N348" s="312">
        <f t="shared" si="27"/>
        <v>0</v>
      </c>
      <c r="O348" s="313">
        <f t="shared" si="28"/>
        <v>0</v>
      </c>
      <c r="P348" s="14"/>
      <c r="Q348" s="316" t="str">
        <f t="shared" si="29"/>
        <v/>
      </c>
      <c r="R348" s="14"/>
      <c r="S348" s="14"/>
      <c r="T348" s="14"/>
      <c r="U348" s="14"/>
      <c r="V348" s="14"/>
      <c r="W348" s="14"/>
    </row>
    <row r="349" spans="1:23">
      <c r="A349" s="14"/>
      <c r="B349" s="24" t="str">
        <f>IFERROR(T_BDD_Références[REFERENCE],"")</f>
        <v/>
      </c>
      <c r="C349" s="24" t="str">
        <f>IFERROR(T_BDD_Références[DESIGNATION],"")</f>
        <v/>
      </c>
      <c r="D34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4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4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4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49" s="35">
        <f>SUM(T_STOCKS[[#This Row],[HAY SINAII]:[VIDE3]])</f>
        <v>0</v>
      </c>
      <c r="J349" s="15"/>
      <c r="K349" s="14">
        <f>IF((T_STOCKS[[#This Row],[D HAMM]]&gt;=0)*(T_STOCKS[[#This Row],[D HAMM]]&lt;=1.5),ROW())</f>
        <v>349</v>
      </c>
      <c r="L349" s="297" t="str">
        <f t="shared" si="25"/>
        <v/>
      </c>
      <c r="M349" s="298" t="str">
        <f t="shared" si="26"/>
        <v/>
      </c>
      <c r="N349" s="310">
        <f t="shared" si="27"/>
        <v>0</v>
      </c>
      <c r="O349" s="311">
        <f t="shared" si="28"/>
        <v>0</v>
      </c>
      <c r="P349" s="14"/>
      <c r="Q349" s="317" t="str">
        <f t="shared" si="29"/>
        <v/>
      </c>
      <c r="R349" s="14"/>
      <c r="S349" s="14"/>
      <c r="T349" s="14"/>
      <c r="U349" s="14"/>
      <c r="V349" s="14"/>
      <c r="W349" s="14"/>
    </row>
    <row r="350" spans="1:23">
      <c r="A350" s="14"/>
      <c r="B350" s="24" t="str">
        <f>IFERROR(T_BDD_Références[REFERENCE],"")</f>
        <v/>
      </c>
      <c r="C350" s="24" t="str">
        <f>IFERROR(T_BDD_Références[DESIGNATION],"")</f>
        <v/>
      </c>
      <c r="D35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0" s="35">
        <f>SUM(T_STOCKS[[#This Row],[HAY SINAII]:[VIDE3]])</f>
        <v>0</v>
      </c>
      <c r="J350" s="15"/>
      <c r="K350" s="14">
        <f>IF((T_STOCKS[[#This Row],[D HAMM]]&gt;=0)*(T_STOCKS[[#This Row],[D HAMM]]&lt;=1.5),ROW())</f>
        <v>350</v>
      </c>
      <c r="L350" s="301" t="str">
        <f t="shared" si="25"/>
        <v/>
      </c>
      <c r="M350" s="302" t="str">
        <f t="shared" si="26"/>
        <v/>
      </c>
      <c r="N350" s="312">
        <f t="shared" si="27"/>
        <v>0</v>
      </c>
      <c r="O350" s="313">
        <f t="shared" si="28"/>
        <v>0</v>
      </c>
      <c r="P350" s="14"/>
      <c r="Q350" s="316" t="str">
        <f t="shared" si="29"/>
        <v/>
      </c>
      <c r="R350" s="14"/>
      <c r="S350" s="14"/>
      <c r="T350" s="14"/>
      <c r="U350" s="14"/>
      <c r="V350" s="14"/>
      <c r="W350" s="14"/>
    </row>
    <row r="351" spans="1:23">
      <c r="A351" s="14"/>
      <c r="B351" s="24" t="str">
        <f>IFERROR(T_BDD_Références[REFERENCE],"")</f>
        <v/>
      </c>
      <c r="C351" s="24" t="str">
        <f>IFERROR(T_BDD_Références[DESIGNATION],"")</f>
        <v/>
      </c>
      <c r="D35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1" s="35">
        <f>SUM(T_STOCKS[[#This Row],[HAY SINAII]:[VIDE3]])</f>
        <v>0</v>
      </c>
      <c r="J351" s="15"/>
      <c r="K351" s="14">
        <f>IF((T_STOCKS[[#This Row],[D HAMM]]&gt;=0)*(T_STOCKS[[#This Row],[D HAMM]]&lt;=1.5),ROW())</f>
        <v>351</v>
      </c>
      <c r="L351" s="297" t="str">
        <f t="shared" si="25"/>
        <v/>
      </c>
      <c r="M351" s="298" t="str">
        <f t="shared" si="26"/>
        <v/>
      </c>
      <c r="N351" s="310">
        <f t="shared" si="27"/>
        <v>0</v>
      </c>
      <c r="O351" s="311">
        <f t="shared" si="28"/>
        <v>0</v>
      </c>
      <c r="P351" s="14"/>
      <c r="Q351" s="317" t="str">
        <f t="shared" si="29"/>
        <v/>
      </c>
      <c r="R351" s="14"/>
      <c r="S351" s="14"/>
      <c r="T351" s="14"/>
      <c r="U351" s="14"/>
      <c r="V351" s="14"/>
      <c r="W351" s="14"/>
    </row>
    <row r="352" spans="1:23">
      <c r="A352" s="14"/>
      <c r="B352" s="24" t="str">
        <f>IFERROR(T_BDD_Références[REFERENCE],"")</f>
        <v/>
      </c>
      <c r="C352" s="24" t="str">
        <f>IFERROR(T_BDD_Références[DESIGNATION],"")</f>
        <v/>
      </c>
      <c r="D35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2" s="35">
        <f>SUM(T_STOCKS[[#This Row],[HAY SINAII]:[VIDE3]])</f>
        <v>0</v>
      </c>
      <c r="J352" s="15"/>
      <c r="K352" s="14">
        <f>IF((T_STOCKS[[#This Row],[D HAMM]]&gt;=0)*(T_STOCKS[[#This Row],[D HAMM]]&lt;=1.5),ROW())</f>
        <v>352</v>
      </c>
      <c r="L352" s="301" t="str">
        <f t="shared" si="25"/>
        <v/>
      </c>
      <c r="M352" s="302" t="str">
        <f t="shared" si="26"/>
        <v/>
      </c>
      <c r="N352" s="312">
        <f t="shared" si="27"/>
        <v>0</v>
      </c>
      <c r="O352" s="313">
        <f t="shared" si="28"/>
        <v>0</v>
      </c>
      <c r="P352" s="14"/>
      <c r="Q352" s="316" t="str">
        <f t="shared" si="29"/>
        <v/>
      </c>
      <c r="R352" s="14"/>
      <c r="S352" s="14"/>
      <c r="T352" s="14"/>
      <c r="U352" s="14"/>
      <c r="V352" s="14"/>
      <c r="W352" s="14"/>
    </row>
    <row r="353" spans="1:23">
      <c r="A353" s="14"/>
      <c r="B353" s="24" t="str">
        <f>IFERROR(T_BDD_Références[REFERENCE],"")</f>
        <v/>
      </c>
      <c r="C353" s="24" t="str">
        <f>IFERROR(T_BDD_Références[DESIGNATION],"")</f>
        <v/>
      </c>
      <c r="D35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3" s="35">
        <f>SUM(T_STOCKS[[#This Row],[HAY SINAII]:[VIDE3]])</f>
        <v>0</v>
      </c>
      <c r="J353" s="15"/>
      <c r="K353" s="14">
        <f>IF((T_STOCKS[[#This Row],[D HAMM]]&gt;=0)*(T_STOCKS[[#This Row],[D HAMM]]&lt;=1.5),ROW())</f>
        <v>353</v>
      </c>
      <c r="L353" s="297" t="str">
        <f t="shared" si="25"/>
        <v/>
      </c>
      <c r="M353" s="298" t="str">
        <f t="shared" si="26"/>
        <v/>
      </c>
      <c r="N353" s="310">
        <f t="shared" si="27"/>
        <v>0</v>
      </c>
      <c r="O353" s="311">
        <f t="shared" si="28"/>
        <v>0</v>
      </c>
      <c r="P353" s="14"/>
      <c r="Q353" s="317" t="str">
        <f t="shared" si="29"/>
        <v/>
      </c>
      <c r="R353" s="14"/>
      <c r="S353" s="14"/>
      <c r="T353" s="14"/>
      <c r="U353" s="14"/>
      <c r="V353" s="14"/>
      <c r="W353" s="14"/>
    </row>
    <row r="354" spans="1:23">
      <c r="A354" s="14"/>
      <c r="B354" s="24" t="str">
        <f>IFERROR(T_BDD_Références[REFERENCE],"")</f>
        <v/>
      </c>
      <c r="C354" s="24" t="str">
        <f>IFERROR(T_BDD_Références[DESIGNATION],"")</f>
        <v/>
      </c>
      <c r="D35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4" s="35">
        <f>SUM(T_STOCKS[[#This Row],[HAY SINAII]:[VIDE3]])</f>
        <v>0</v>
      </c>
      <c r="J354" s="15"/>
      <c r="K354" s="14">
        <f>IF((T_STOCKS[[#This Row],[D HAMM]]&gt;=0)*(T_STOCKS[[#This Row],[D HAMM]]&lt;=1.5),ROW())</f>
        <v>354</v>
      </c>
      <c r="L354" s="301" t="str">
        <f t="shared" si="25"/>
        <v/>
      </c>
      <c r="M354" s="302" t="str">
        <f t="shared" si="26"/>
        <v/>
      </c>
      <c r="N354" s="312">
        <f t="shared" si="27"/>
        <v>0</v>
      </c>
      <c r="O354" s="313">
        <f t="shared" si="28"/>
        <v>0</v>
      </c>
      <c r="P354" s="14"/>
      <c r="Q354" s="316" t="str">
        <f t="shared" si="29"/>
        <v/>
      </c>
      <c r="R354" s="14"/>
      <c r="S354" s="14"/>
      <c r="T354" s="14"/>
      <c r="U354" s="14"/>
      <c r="V354" s="14"/>
      <c r="W354" s="14"/>
    </row>
    <row r="355" spans="1:23">
      <c r="A355" s="14"/>
      <c r="B355" s="24" t="str">
        <f>IFERROR(T_BDD_Références[REFERENCE],"")</f>
        <v/>
      </c>
      <c r="C355" s="24" t="str">
        <f>IFERROR(T_BDD_Références[DESIGNATION],"")</f>
        <v/>
      </c>
      <c r="D35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5" s="35">
        <f>SUM(T_STOCKS[[#This Row],[HAY SINAII]:[VIDE3]])</f>
        <v>0</v>
      </c>
      <c r="J355" s="15"/>
      <c r="K355" s="14">
        <f>IF((T_STOCKS[[#This Row],[D HAMM]]&gt;=0)*(T_STOCKS[[#This Row],[D HAMM]]&lt;=1.5),ROW())</f>
        <v>355</v>
      </c>
      <c r="L355" s="297" t="str">
        <f t="shared" si="25"/>
        <v/>
      </c>
      <c r="M355" s="298" t="str">
        <f t="shared" si="26"/>
        <v/>
      </c>
      <c r="N355" s="310">
        <f t="shared" si="27"/>
        <v>0</v>
      </c>
      <c r="O355" s="311">
        <f t="shared" si="28"/>
        <v>0</v>
      </c>
      <c r="P355" s="14"/>
      <c r="Q355" s="317" t="str">
        <f t="shared" si="29"/>
        <v/>
      </c>
      <c r="R355" s="14"/>
      <c r="S355" s="14"/>
      <c r="T355" s="14"/>
      <c r="U355" s="14"/>
      <c r="V355" s="14"/>
      <c r="W355" s="14"/>
    </row>
    <row r="356" spans="1:23">
      <c r="A356" s="14"/>
      <c r="B356" s="24" t="str">
        <f>IFERROR(T_BDD_Références[REFERENCE],"")</f>
        <v/>
      </c>
      <c r="C356" s="24" t="str">
        <f>IFERROR(T_BDD_Références[DESIGNATION],"")</f>
        <v/>
      </c>
      <c r="D35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6" s="35">
        <f>SUM(T_STOCKS[[#This Row],[HAY SINAII]:[VIDE3]])</f>
        <v>0</v>
      </c>
      <c r="J356" s="15"/>
      <c r="K356" s="14">
        <f>IF((T_STOCKS[[#This Row],[D HAMM]]&gt;=0)*(T_STOCKS[[#This Row],[D HAMM]]&lt;=1.5),ROW())</f>
        <v>356</v>
      </c>
      <c r="L356" s="301" t="str">
        <f t="shared" si="25"/>
        <v/>
      </c>
      <c r="M356" s="302" t="str">
        <f t="shared" si="26"/>
        <v/>
      </c>
      <c r="N356" s="312">
        <f t="shared" si="27"/>
        <v>0</v>
      </c>
      <c r="O356" s="313">
        <f t="shared" si="28"/>
        <v>0</v>
      </c>
      <c r="P356" s="14"/>
      <c r="Q356" s="316" t="str">
        <f t="shared" si="29"/>
        <v/>
      </c>
      <c r="R356" s="14"/>
      <c r="S356" s="14"/>
      <c r="T356" s="14"/>
      <c r="U356" s="14"/>
      <c r="V356" s="14"/>
      <c r="W356" s="14"/>
    </row>
    <row r="357" spans="1:23">
      <c r="A357" s="14"/>
      <c r="B357" s="24" t="str">
        <f>IFERROR(T_BDD_Références[REFERENCE],"")</f>
        <v/>
      </c>
      <c r="C357" s="24" t="str">
        <f>IFERROR(T_BDD_Références[DESIGNATION],"")</f>
        <v/>
      </c>
      <c r="D35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7" s="35">
        <f>SUM(T_STOCKS[[#This Row],[HAY SINAII]:[VIDE3]])</f>
        <v>0</v>
      </c>
      <c r="J357" s="15"/>
      <c r="K357" s="14">
        <f>IF((T_STOCKS[[#This Row],[D HAMM]]&gt;=0)*(T_STOCKS[[#This Row],[D HAMM]]&lt;=1.5),ROW())</f>
        <v>357</v>
      </c>
      <c r="L357" s="297" t="str">
        <f t="shared" si="25"/>
        <v/>
      </c>
      <c r="M357" s="298" t="str">
        <f t="shared" si="26"/>
        <v/>
      </c>
      <c r="N357" s="310">
        <f t="shared" si="27"/>
        <v>0</v>
      </c>
      <c r="O357" s="311">
        <f t="shared" si="28"/>
        <v>0</v>
      </c>
      <c r="P357" s="14"/>
      <c r="Q357" s="317" t="str">
        <f t="shared" si="29"/>
        <v/>
      </c>
      <c r="R357" s="14"/>
      <c r="S357" s="14"/>
      <c r="T357" s="14"/>
      <c r="U357" s="14"/>
      <c r="V357" s="14"/>
      <c r="W357" s="14"/>
    </row>
    <row r="358" spans="1:23">
      <c r="A358" s="14"/>
      <c r="B358" s="24" t="str">
        <f>IFERROR(T_BDD_Références[REFERENCE],"")</f>
        <v/>
      </c>
      <c r="C358" s="24" t="str">
        <f>IFERROR(T_BDD_Références[DESIGNATION],"")</f>
        <v/>
      </c>
      <c r="D35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8" s="35">
        <f>SUM(T_STOCKS[[#This Row],[HAY SINAII]:[VIDE3]])</f>
        <v>0</v>
      </c>
      <c r="J358" s="15"/>
      <c r="K358" s="14">
        <f>IF((T_STOCKS[[#This Row],[D HAMM]]&gt;=0)*(T_STOCKS[[#This Row],[D HAMM]]&lt;=1.5),ROW())</f>
        <v>358</v>
      </c>
      <c r="L358" s="301" t="str">
        <f t="shared" si="25"/>
        <v/>
      </c>
      <c r="M358" s="302" t="str">
        <f t="shared" si="26"/>
        <v/>
      </c>
      <c r="N358" s="312">
        <f t="shared" si="27"/>
        <v>0</v>
      </c>
      <c r="O358" s="313">
        <f t="shared" si="28"/>
        <v>0</v>
      </c>
      <c r="P358" s="14"/>
      <c r="Q358" s="316" t="str">
        <f t="shared" si="29"/>
        <v/>
      </c>
      <c r="R358" s="14"/>
      <c r="S358" s="14"/>
      <c r="T358" s="14"/>
      <c r="U358" s="14"/>
      <c r="V358" s="14"/>
      <c r="W358" s="14"/>
    </row>
    <row r="359" spans="1:23">
      <c r="A359" s="14"/>
      <c r="B359" s="24" t="str">
        <f>IFERROR(T_BDD_Références[REFERENCE],"")</f>
        <v/>
      </c>
      <c r="C359" s="24" t="str">
        <f>IFERROR(T_BDD_Références[DESIGNATION],"")</f>
        <v/>
      </c>
      <c r="D35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5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5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5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59" s="35">
        <f>SUM(T_STOCKS[[#This Row],[HAY SINAII]:[VIDE3]])</f>
        <v>0</v>
      </c>
      <c r="J359" s="15"/>
      <c r="K359" s="14">
        <f>IF((T_STOCKS[[#This Row],[D HAMM]]&gt;=0)*(T_STOCKS[[#This Row],[D HAMM]]&lt;=1.5),ROW())</f>
        <v>359</v>
      </c>
      <c r="L359" s="297" t="str">
        <f t="shared" si="25"/>
        <v/>
      </c>
      <c r="M359" s="298" t="str">
        <f t="shared" si="26"/>
        <v/>
      </c>
      <c r="N359" s="310">
        <f t="shared" si="27"/>
        <v>0</v>
      </c>
      <c r="O359" s="311">
        <f t="shared" si="28"/>
        <v>0</v>
      </c>
      <c r="P359" s="14"/>
      <c r="Q359" s="317" t="str">
        <f t="shared" si="29"/>
        <v/>
      </c>
      <c r="R359" s="14"/>
      <c r="S359" s="14"/>
      <c r="T359" s="14"/>
      <c r="U359" s="14"/>
      <c r="V359" s="14"/>
      <c r="W359" s="14"/>
    </row>
    <row r="360" spans="1:23">
      <c r="A360" s="14"/>
      <c r="B360" s="24" t="str">
        <f>IFERROR(T_BDD_Références[REFERENCE],"")</f>
        <v/>
      </c>
      <c r="C360" s="24" t="str">
        <f>IFERROR(T_BDD_Références[DESIGNATION],"")</f>
        <v/>
      </c>
      <c r="D36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0" s="35">
        <f>SUM(T_STOCKS[[#This Row],[HAY SINAII]:[VIDE3]])</f>
        <v>0</v>
      </c>
      <c r="J360" s="15"/>
      <c r="K360" s="14">
        <f>IF((T_STOCKS[[#This Row],[D HAMM]]&gt;=0)*(T_STOCKS[[#This Row],[D HAMM]]&lt;=1.5),ROW())</f>
        <v>360</v>
      </c>
      <c r="L360" s="301" t="str">
        <f t="shared" si="25"/>
        <v/>
      </c>
      <c r="M360" s="302" t="str">
        <f t="shared" si="26"/>
        <v/>
      </c>
      <c r="N360" s="312">
        <f t="shared" si="27"/>
        <v>0</v>
      </c>
      <c r="O360" s="313">
        <f t="shared" si="28"/>
        <v>0</v>
      </c>
      <c r="P360" s="14"/>
      <c r="Q360" s="316" t="str">
        <f t="shared" si="29"/>
        <v/>
      </c>
      <c r="R360" s="14"/>
      <c r="S360" s="14"/>
      <c r="T360" s="14"/>
      <c r="U360" s="14"/>
      <c r="V360" s="14"/>
      <c r="W360" s="14"/>
    </row>
    <row r="361" spans="1:23">
      <c r="A361" s="14"/>
      <c r="B361" s="24" t="str">
        <f>IFERROR(T_BDD_Références[REFERENCE],"")</f>
        <v/>
      </c>
      <c r="C361" s="24" t="str">
        <f>IFERROR(T_BDD_Références[DESIGNATION],"")</f>
        <v/>
      </c>
      <c r="D36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1" s="35">
        <f>SUM(T_STOCKS[[#This Row],[HAY SINAII]:[VIDE3]])</f>
        <v>0</v>
      </c>
      <c r="J361" s="15"/>
      <c r="K361" s="14">
        <f>IF((T_STOCKS[[#This Row],[D HAMM]]&gt;=0)*(T_STOCKS[[#This Row],[D HAMM]]&lt;=1.5),ROW())</f>
        <v>361</v>
      </c>
      <c r="L361" s="297" t="str">
        <f t="shared" si="25"/>
        <v/>
      </c>
      <c r="M361" s="298" t="str">
        <f t="shared" si="26"/>
        <v/>
      </c>
      <c r="N361" s="310">
        <f t="shared" si="27"/>
        <v>0</v>
      </c>
      <c r="O361" s="311">
        <f t="shared" si="28"/>
        <v>0</v>
      </c>
      <c r="P361" s="14"/>
      <c r="Q361" s="317" t="str">
        <f t="shared" si="29"/>
        <v/>
      </c>
      <c r="R361" s="14"/>
      <c r="S361" s="14"/>
      <c r="T361" s="14"/>
      <c r="U361" s="14"/>
      <c r="V361" s="14"/>
      <c r="W361" s="14"/>
    </row>
    <row r="362" spans="1:23">
      <c r="A362" s="14"/>
      <c r="B362" s="24" t="str">
        <f>IFERROR(T_BDD_Références[REFERENCE],"")</f>
        <v/>
      </c>
      <c r="C362" s="24" t="str">
        <f>IFERROR(T_BDD_Références[DESIGNATION],"")</f>
        <v/>
      </c>
      <c r="D36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2" s="35">
        <f>SUM(T_STOCKS[[#This Row],[HAY SINAII]:[VIDE3]])</f>
        <v>0</v>
      </c>
      <c r="J362" s="15"/>
      <c r="K362" s="14">
        <f>IF((T_STOCKS[[#This Row],[D HAMM]]&gt;=0)*(T_STOCKS[[#This Row],[D HAMM]]&lt;=1.5),ROW())</f>
        <v>362</v>
      </c>
      <c r="L362" s="301" t="str">
        <f t="shared" si="25"/>
        <v/>
      </c>
      <c r="M362" s="302" t="str">
        <f t="shared" si="26"/>
        <v/>
      </c>
      <c r="N362" s="312">
        <f t="shared" si="27"/>
        <v>0</v>
      </c>
      <c r="O362" s="313">
        <f t="shared" si="28"/>
        <v>0</v>
      </c>
      <c r="P362" s="14"/>
      <c r="Q362" s="316" t="str">
        <f t="shared" si="29"/>
        <v/>
      </c>
      <c r="R362" s="14"/>
      <c r="S362" s="14"/>
      <c r="T362" s="14"/>
      <c r="U362" s="14"/>
      <c r="V362" s="14"/>
      <c r="W362" s="14"/>
    </row>
    <row r="363" spans="1:23">
      <c r="A363" s="14"/>
      <c r="B363" s="24" t="str">
        <f>IFERROR(T_BDD_Références[REFERENCE],"")</f>
        <v/>
      </c>
      <c r="C363" s="24" t="str">
        <f>IFERROR(T_BDD_Références[DESIGNATION],"")</f>
        <v/>
      </c>
      <c r="D36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3" s="35">
        <f>SUM(T_STOCKS[[#This Row],[HAY SINAII]:[VIDE3]])</f>
        <v>0</v>
      </c>
      <c r="J363" s="15"/>
      <c r="K363" s="14">
        <f>IF((T_STOCKS[[#This Row],[D HAMM]]&gt;=0)*(T_STOCKS[[#This Row],[D HAMM]]&lt;=1.5),ROW())</f>
        <v>363</v>
      </c>
      <c r="L363" s="297" t="str">
        <f t="shared" si="25"/>
        <v/>
      </c>
      <c r="M363" s="298" t="str">
        <f t="shared" si="26"/>
        <v/>
      </c>
      <c r="N363" s="310">
        <f t="shared" si="27"/>
        <v>0</v>
      </c>
      <c r="O363" s="311">
        <f t="shared" si="28"/>
        <v>0</v>
      </c>
      <c r="P363" s="14"/>
      <c r="Q363" s="317" t="str">
        <f t="shared" si="29"/>
        <v/>
      </c>
      <c r="R363" s="14"/>
      <c r="S363" s="14"/>
      <c r="T363" s="14"/>
      <c r="U363" s="14"/>
      <c r="V363" s="14"/>
      <c r="W363" s="14"/>
    </row>
    <row r="364" spans="1:23">
      <c r="A364" s="14"/>
      <c r="B364" s="24" t="str">
        <f>IFERROR(T_BDD_Références[REFERENCE],"")</f>
        <v/>
      </c>
      <c r="C364" s="24" t="str">
        <f>IFERROR(T_BDD_Références[DESIGNATION],"")</f>
        <v/>
      </c>
      <c r="D36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4" s="35">
        <f>SUM(T_STOCKS[[#This Row],[HAY SINAII]:[VIDE3]])</f>
        <v>0</v>
      </c>
      <c r="J364" s="15"/>
      <c r="K364" s="14">
        <f>IF((T_STOCKS[[#This Row],[D HAMM]]&gt;=0)*(T_STOCKS[[#This Row],[D HAMM]]&lt;=1.5),ROW())</f>
        <v>364</v>
      </c>
      <c r="L364" s="301" t="str">
        <f t="shared" si="25"/>
        <v/>
      </c>
      <c r="M364" s="302" t="str">
        <f t="shared" si="26"/>
        <v/>
      </c>
      <c r="N364" s="312">
        <f t="shared" si="27"/>
        <v>0</v>
      </c>
      <c r="O364" s="313">
        <f t="shared" si="28"/>
        <v>0</v>
      </c>
      <c r="P364" s="14"/>
      <c r="Q364" s="316" t="str">
        <f t="shared" si="29"/>
        <v/>
      </c>
      <c r="R364" s="14"/>
      <c r="S364" s="14"/>
      <c r="T364" s="14"/>
      <c r="U364" s="14"/>
      <c r="V364" s="14"/>
      <c r="W364" s="14"/>
    </row>
    <row r="365" spans="1:23">
      <c r="A365" s="14"/>
      <c r="B365" s="24" t="str">
        <f>IFERROR(T_BDD_Références[REFERENCE],"")</f>
        <v/>
      </c>
      <c r="C365" s="24" t="str">
        <f>IFERROR(T_BDD_Références[DESIGNATION],"")</f>
        <v/>
      </c>
      <c r="D36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5" s="35">
        <f>SUM(T_STOCKS[[#This Row],[HAY SINAII]:[VIDE3]])</f>
        <v>0</v>
      </c>
      <c r="J365" s="15"/>
      <c r="K365" s="14">
        <f>IF((T_STOCKS[[#This Row],[D HAMM]]&gt;=0)*(T_STOCKS[[#This Row],[D HAMM]]&lt;=1.5),ROW())</f>
        <v>365</v>
      </c>
      <c r="L365" s="297" t="str">
        <f t="shared" si="25"/>
        <v/>
      </c>
      <c r="M365" s="298" t="str">
        <f t="shared" si="26"/>
        <v/>
      </c>
      <c r="N365" s="310">
        <f t="shared" si="27"/>
        <v>0</v>
      </c>
      <c r="O365" s="311">
        <f t="shared" si="28"/>
        <v>0</v>
      </c>
      <c r="P365" s="14"/>
      <c r="Q365" s="317" t="str">
        <f t="shared" si="29"/>
        <v/>
      </c>
      <c r="R365" s="14"/>
      <c r="S365" s="14"/>
      <c r="T365" s="14"/>
      <c r="U365" s="14"/>
      <c r="V365" s="14"/>
      <c r="W365" s="14"/>
    </row>
    <row r="366" spans="1:23">
      <c r="A366" s="14"/>
      <c r="B366" s="24" t="str">
        <f>IFERROR(T_BDD_Références[REFERENCE],"")</f>
        <v/>
      </c>
      <c r="C366" s="24" t="str">
        <f>IFERROR(T_BDD_Références[DESIGNATION],"")</f>
        <v/>
      </c>
      <c r="D36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6" s="35">
        <f>SUM(T_STOCKS[[#This Row],[HAY SINAII]:[VIDE3]])</f>
        <v>0</v>
      </c>
      <c r="J366" s="15"/>
      <c r="K366" s="14">
        <f>IF((T_STOCKS[[#This Row],[D HAMM]]&gt;=0)*(T_STOCKS[[#This Row],[D HAMM]]&lt;=1.5),ROW())</f>
        <v>366</v>
      </c>
      <c r="L366" s="301" t="str">
        <f t="shared" si="25"/>
        <v/>
      </c>
      <c r="M366" s="302" t="str">
        <f t="shared" si="26"/>
        <v/>
      </c>
      <c r="N366" s="312">
        <f t="shared" si="27"/>
        <v>0</v>
      </c>
      <c r="O366" s="313">
        <f t="shared" si="28"/>
        <v>0</v>
      </c>
      <c r="P366" s="14"/>
      <c r="Q366" s="316" t="str">
        <f t="shared" si="29"/>
        <v/>
      </c>
      <c r="R366" s="14"/>
      <c r="S366" s="14"/>
      <c r="T366" s="14"/>
      <c r="U366" s="14"/>
      <c r="V366" s="14"/>
      <c r="W366" s="14"/>
    </row>
    <row r="367" spans="1:23">
      <c r="A367" s="14"/>
      <c r="B367" s="24" t="str">
        <f>IFERROR(T_BDD_Références[REFERENCE],"")</f>
        <v/>
      </c>
      <c r="C367" s="24" t="str">
        <f>IFERROR(T_BDD_Références[DESIGNATION],"")</f>
        <v/>
      </c>
      <c r="D36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7" s="35">
        <f>SUM(T_STOCKS[[#This Row],[HAY SINAII]:[VIDE3]])</f>
        <v>0</v>
      </c>
      <c r="J367" s="15"/>
      <c r="K367" s="14">
        <f>IF((T_STOCKS[[#This Row],[D HAMM]]&gt;=0)*(T_STOCKS[[#This Row],[D HAMM]]&lt;=1.5),ROW())</f>
        <v>367</v>
      </c>
      <c r="L367" s="297" t="str">
        <f t="shared" si="25"/>
        <v/>
      </c>
      <c r="M367" s="298" t="str">
        <f t="shared" si="26"/>
        <v/>
      </c>
      <c r="N367" s="310">
        <f t="shared" si="27"/>
        <v>0</v>
      </c>
      <c r="O367" s="311">
        <f t="shared" si="28"/>
        <v>0</v>
      </c>
      <c r="P367" s="14"/>
      <c r="Q367" s="317" t="str">
        <f t="shared" si="29"/>
        <v/>
      </c>
      <c r="R367" s="14"/>
      <c r="S367" s="14"/>
      <c r="T367" s="14"/>
      <c r="U367" s="14"/>
      <c r="V367" s="14"/>
      <c r="W367" s="14"/>
    </row>
    <row r="368" spans="1:23">
      <c r="A368" s="14"/>
      <c r="B368" s="24" t="str">
        <f>IFERROR(T_BDD_Références[REFERENCE],"")</f>
        <v/>
      </c>
      <c r="C368" s="24" t="str">
        <f>IFERROR(T_BDD_Références[DESIGNATION],"")</f>
        <v/>
      </c>
      <c r="D36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8" s="35">
        <f>SUM(T_STOCKS[[#This Row],[HAY SINAII]:[VIDE3]])</f>
        <v>0</v>
      </c>
      <c r="J368" s="15"/>
      <c r="K368" s="14">
        <f>IF((T_STOCKS[[#This Row],[D HAMM]]&gt;=0)*(T_STOCKS[[#This Row],[D HAMM]]&lt;=1.5),ROW())</f>
        <v>368</v>
      </c>
      <c r="L368" s="301" t="str">
        <f t="shared" si="25"/>
        <v/>
      </c>
      <c r="M368" s="302" t="str">
        <f t="shared" si="26"/>
        <v/>
      </c>
      <c r="N368" s="312">
        <f t="shared" si="27"/>
        <v>0</v>
      </c>
      <c r="O368" s="313">
        <f t="shared" si="28"/>
        <v>0</v>
      </c>
      <c r="P368" s="14"/>
      <c r="Q368" s="316" t="str">
        <f t="shared" si="29"/>
        <v/>
      </c>
      <c r="R368" s="14"/>
      <c r="S368" s="14"/>
      <c r="T368" s="14"/>
      <c r="U368" s="14"/>
      <c r="V368" s="14"/>
      <c r="W368" s="14"/>
    </row>
    <row r="369" spans="1:23">
      <c r="A369" s="14"/>
      <c r="B369" s="24" t="str">
        <f>IFERROR(T_BDD_Références[REFERENCE],"")</f>
        <v/>
      </c>
      <c r="C369" s="24" t="str">
        <f>IFERROR(T_BDD_Références[DESIGNATION],"")</f>
        <v/>
      </c>
      <c r="D36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6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6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6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69" s="35">
        <f>SUM(T_STOCKS[[#This Row],[HAY SINAII]:[VIDE3]])</f>
        <v>0</v>
      </c>
      <c r="J369" s="15"/>
      <c r="K369" s="14">
        <f>IF((T_STOCKS[[#This Row],[D HAMM]]&gt;=0)*(T_STOCKS[[#This Row],[D HAMM]]&lt;=1.5),ROW())</f>
        <v>369</v>
      </c>
      <c r="L369" s="297" t="str">
        <f t="shared" si="25"/>
        <v/>
      </c>
      <c r="M369" s="298" t="str">
        <f t="shared" si="26"/>
        <v/>
      </c>
      <c r="N369" s="310">
        <f t="shared" si="27"/>
        <v>0</v>
      </c>
      <c r="O369" s="311">
        <f t="shared" si="28"/>
        <v>0</v>
      </c>
      <c r="P369" s="14"/>
      <c r="Q369" s="317" t="str">
        <f t="shared" si="29"/>
        <v/>
      </c>
      <c r="R369" s="14"/>
      <c r="S369" s="14"/>
      <c r="T369" s="14"/>
      <c r="U369" s="14"/>
      <c r="V369" s="14"/>
      <c r="W369" s="14"/>
    </row>
    <row r="370" spans="1:23">
      <c r="A370" s="14"/>
      <c r="B370" s="24" t="str">
        <f>IFERROR(T_BDD_Références[REFERENCE],"")</f>
        <v/>
      </c>
      <c r="C370" s="24" t="str">
        <f>IFERROR(T_BDD_Références[DESIGNATION],"")</f>
        <v/>
      </c>
      <c r="D37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0" s="35">
        <f>SUM(T_STOCKS[[#This Row],[HAY SINAII]:[VIDE3]])</f>
        <v>0</v>
      </c>
      <c r="J370" s="15"/>
      <c r="K370" s="14">
        <f>IF((T_STOCKS[[#This Row],[D HAMM]]&gt;=0)*(T_STOCKS[[#This Row],[D HAMM]]&lt;=1.5),ROW())</f>
        <v>370</v>
      </c>
      <c r="L370" s="301" t="str">
        <f t="shared" si="25"/>
        <v/>
      </c>
      <c r="M370" s="302" t="str">
        <f t="shared" si="26"/>
        <v/>
      </c>
      <c r="N370" s="312">
        <f t="shared" si="27"/>
        <v>0</v>
      </c>
      <c r="O370" s="313">
        <f t="shared" si="28"/>
        <v>0</v>
      </c>
      <c r="P370" s="14"/>
      <c r="Q370" s="316" t="str">
        <f t="shared" si="29"/>
        <v/>
      </c>
      <c r="R370" s="14"/>
      <c r="S370" s="14"/>
      <c r="T370" s="14"/>
      <c r="U370" s="14"/>
      <c r="V370" s="14"/>
      <c r="W370" s="14"/>
    </row>
    <row r="371" spans="1:23">
      <c r="A371" s="14"/>
      <c r="B371" s="24" t="str">
        <f>IFERROR(T_BDD_Références[REFERENCE],"")</f>
        <v/>
      </c>
      <c r="C371" s="24" t="str">
        <f>IFERROR(T_BDD_Références[DESIGNATION],"")</f>
        <v/>
      </c>
      <c r="D37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1" s="35">
        <f>SUM(T_STOCKS[[#This Row],[HAY SINAII]:[VIDE3]])</f>
        <v>0</v>
      </c>
      <c r="J371" s="15"/>
      <c r="K371" s="14">
        <f>IF((T_STOCKS[[#This Row],[D HAMM]]&gt;=0)*(T_STOCKS[[#This Row],[D HAMM]]&lt;=1.5),ROW())</f>
        <v>371</v>
      </c>
      <c r="L371" s="297" t="str">
        <f t="shared" si="25"/>
        <v/>
      </c>
      <c r="M371" s="298" t="str">
        <f t="shared" si="26"/>
        <v/>
      </c>
      <c r="N371" s="310">
        <f t="shared" si="27"/>
        <v>0</v>
      </c>
      <c r="O371" s="311">
        <f t="shared" si="28"/>
        <v>0</v>
      </c>
      <c r="P371" s="14"/>
      <c r="Q371" s="317" t="str">
        <f t="shared" si="29"/>
        <v/>
      </c>
      <c r="R371" s="14"/>
      <c r="S371" s="14"/>
      <c r="T371" s="14"/>
      <c r="U371" s="14"/>
      <c r="V371" s="14"/>
      <c r="W371" s="14"/>
    </row>
    <row r="372" spans="1:23">
      <c r="A372" s="14"/>
      <c r="B372" s="24" t="str">
        <f>IFERROR(T_BDD_Références[REFERENCE],"")</f>
        <v/>
      </c>
      <c r="C372" s="24" t="str">
        <f>IFERROR(T_BDD_Références[DESIGNATION],"")</f>
        <v/>
      </c>
      <c r="D37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2" s="35">
        <f>SUM(T_STOCKS[[#This Row],[HAY SINAII]:[VIDE3]])</f>
        <v>0</v>
      </c>
      <c r="J372" s="15"/>
      <c r="K372" s="14">
        <f>IF((T_STOCKS[[#This Row],[D HAMM]]&gt;=0)*(T_STOCKS[[#This Row],[D HAMM]]&lt;=1.5),ROW())</f>
        <v>372</v>
      </c>
      <c r="L372" s="301" t="str">
        <f t="shared" si="25"/>
        <v/>
      </c>
      <c r="M372" s="302" t="str">
        <f t="shared" si="26"/>
        <v/>
      </c>
      <c r="N372" s="312">
        <f t="shared" si="27"/>
        <v>0</v>
      </c>
      <c r="O372" s="313">
        <f t="shared" si="28"/>
        <v>0</v>
      </c>
      <c r="P372" s="14"/>
      <c r="Q372" s="316" t="str">
        <f t="shared" si="29"/>
        <v/>
      </c>
      <c r="R372" s="14"/>
      <c r="S372" s="14"/>
      <c r="T372" s="14"/>
      <c r="U372" s="14"/>
      <c r="V372" s="14"/>
      <c r="W372" s="14"/>
    </row>
    <row r="373" spans="1:23">
      <c r="A373" s="14"/>
      <c r="B373" s="24" t="str">
        <f>IFERROR(T_BDD_Références[REFERENCE],"")</f>
        <v/>
      </c>
      <c r="C373" s="24" t="str">
        <f>IFERROR(T_BDD_Références[DESIGNATION],"")</f>
        <v/>
      </c>
      <c r="D37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3" s="35">
        <f>SUM(T_STOCKS[[#This Row],[HAY SINAII]:[VIDE3]])</f>
        <v>0</v>
      </c>
      <c r="J373" s="15"/>
      <c r="K373" s="14">
        <f>IF((T_STOCKS[[#This Row],[D HAMM]]&gt;=0)*(T_STOCKS[[#This Row],[D HAMM]]&lt;=1.5),ROW())</f>
        <v>373</v>
      </c>
      <c r="L373" s="297" t="str">
        <f t="shared" si="25"/>
        <v/>
      </c>
      <c r="M373" s="298" t="str">
        <f t="shared" si="26"/>
        <v/>
      </c>
      <c r="N373" s="310">
        <f t="shared" si="27"/>
        <v>0</v>
      </c>
      <c r="O373" s="311">
        <f t="shared" si="28"/>
        <v>0</v>
      </c>
      <c r="P373" s="14"/>
      <c r="Q373" s="317" t="str">
        <f t="shared" si="29"/>
        <v/>
      </c>
      <c r="R373" s="14"/>
      <c r="S373" s="14"/>
      <c r="T373" s="14"/>
      <c r="U373" s="14"/>
      <c r="V373" s="14"/>
      <c r="W373" s="14"/>
    </row>
    <row r="374" spans="1:23">
      <c r="A374" s="14"/>
      <c r="B374" s="24" t="str">
        <f>IFERROR(T_BDD_Références[REFERENCE],"")</f>
        <v/>
      </c>
      <c r="C374" s="24" t="str">
        <f>IFERROR(T_BDD_Références[DESIGNATION],"")</f>
        <v/>
      </c>
      <c r="D37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4" s="35">
        <f>SUM(T_STOCKS[[#This Row],[HAY SINAII]:[VIDE3]])</f>
        <v>0</v>
      </c>
      <c r="J374" s="15"/>
      <c r="K374" s="14">
        <f>IF((T_STOCKS[[#This Row],[D HAMM]]&gt;=0)*(T_STOCKS[[#This Row],[D HAMM]]&lt;=1.5),ROW())</f>
        <v>374</v>
      </c>
      <c r="L374" s="301" t="str">
        <f t="shared" si="25"/>
        <v/>
      </c>
      <c r="M374" s="302" t="str">
        <f t="shared" si="26"/>
        <v/>
      </c>
      <c r="N374" s="312">
        <f t="shared" si="27"/>
        <v>0</v>
      </c>
      <c r="O374" s="313">
        <f t="shared" si="28"/>
        <v>0</v>
      </c>
      <c r="P374" s="14"/>
      <c r="Q374" s="316" t="str">
        <f t="shared" si="29"/>
        <v/>
      </c>
      <c r="R374" s="14"/>
      <c r="S374" s="14"/>
      <c r="T374" s="14"/>
      <c r="U374" s="14"/>
      <c r="V374" s="14"/>
      <c r="W374" s="14"/>
    </row>
    <row r="375" spans="1:23">
      <c r="A375" s="14"/>
      <c r="B375" s="24" t="str">
        <f>IFERROR(T_BDD_Références[REFERENCE],"")</f>
        <v/>
      </c>
      <c r="C375" s="24" t="str">
        <f>IFERROR(T_BDD_Références[DESIGNATION],"")</f>
        <v/>
      </c>
      <c r="D37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5" s="35">
        <f>SUM(T_STOCKS[[#This Row],[HAY SINAII]:[VIDE3]])</f>
        <v>0</v>
      </c>
      <c r="J375" s="15"/>
      <c r="K375" s="14">
        <f>IF((T_STOCKS[[#This Row],[D HAMM]]&gt;=0)*(T_STOCKS[[#This Row],[D HAMM]]&lt;=1.5),ROW())</f>
        <v>375</v>
      </c>
      <c r="L375" s="297" t="str">
        <f t="shared" si="25"/>
        <v/>
      </c>
      <c r="M375" s="298" t="str">
        <f t="shared" si="26"/>
        <v/>
      </c>
      <c r="N375" s="310">
        <f t="shared" si="27"/>
        <v>0</v>
      </c>
      <c r="O375" s="311">
        <f t="shared" si="28"/>
        <v>0</v>
      </c>
      <c r="P375" s="14"/>
      <c r="Q375" s="317" t="str">
        <f t="shared" si="29"/>
        <v/>
      </c>
      <c r="R375" s="14"/>
      <c r="S375" s="14"/>
      <c r="T375" s="14"/>
      <c r="U375" s="14"/>
      <c r="V375" s="14"/>
      <c r="W375" s="14"/>
    </row>
    <row r="376" spans="1:23">
      <c r="A376" s="14"/>
      <c r="B376" s="24" t="str">
        <f>IFERROR(T_BDD_Références[REFERENCE],"")</f>
        <v/>
      </c>
      <c r="C376" s="24" t="str">
        <f>IFERROR(T_BDD_Références[DESIGNATION],"")</f>
        <v/>
      </c>
      <c r="D37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6" s="35">
        <f>SUM(T_STOCKS[[#This Row],[HAY SINAII]:[VIDE3]])</f>
        <v>0</v>
      </c>
      <c r="J376" s="15"/>
      <c r="K376" s="14">
        <f>IF((T_STOCKS[[#This Row],[D HAMM]]&gt;=0)*(T_STOCKS[[#This Row],[D HAMM]]&lt;=1.5),ROW())</f>
        <v>376</v>
      </c>
      <c r="L376" s="301" t="str">
        <f t="shared" si="25"/>
        <v/>
      </c>
      <c r="M376" s="302" t="str">
        <f t="shared" si="26"/>
        <v/>
      </c>
      <c r="N376" s="312">
        <f t="shared" si="27"/>
        <v>0</v>
      </c>
      <c r="O376" s="313">
        <f t="shared" si="28"/>
        <v>0</v>
      </c>
      <c r="P376" s="14"/>
      <c r="Q376" s="316" t="str">
        <f t="shared" si="29"/>
        <v/>
      </c>
      <c r="R376" s="14"/>
      <c r="S376" s="14"/>
      <c r="T376" s="14"/>
      <c r="U376" s="14"/>
      <c r="V376" s="14"/>
      <c r="W376" s="14"/>
    </row>
    <row r="377" spans="1:23">
      <c r="A377" s="14"/>
      <c r="B377" s="24" t="str">
        <f>IFERROR(T_BDD_Références[REFERENCE],"")</f>
        <v/>
      </c>
      <c r="C377" s="24" t="str">
        <f>IFERROR(T_BDD_Références[DESIGNATION],"")</f>
        <v/>
      </c>
      <c r="D37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7" s="35">
        <f>SUM(T_STOCKS[[#This Row],[HAY SINAII]:[VIDE3]])</f>
        <v>0</v>
      </c>
      <c r="J377" s="15"/>
      <c r="K377" s="14">
        <f>IF((T_STOCKS[[#This Row],[D HAMM]]&gt;=0)*(T_STOCKS[[#This Row],[D HAMM]]&lt;=1.5),ROW())</f>
        <v>377</v>
      </c>
      <c r="L377" s="297" t="str">
        <f t="shared" si="25"/>
        <v/>
      </c>
      <c r="M377" s="298" t="str">
        <f t="shared" si="26"/>
        <v/>
      </c>
      <c r="N377" s="310">
        <f t="shared" si="27"/>
        <v>0</v>
      </c>
      <c r="O377" s="311">
        <f t="shared" si="28"/>
        <v>0</v>
      </c>
      <c r="P377" s="14"/>
      <c r="Q377" s="317" t="str">
        <f t="shared" si="29"/>
        <v/>
      </c>
      <c r="R377" s="15"/>
      <c r="S377" s="15"/>
      <c r="T377" s="15"/>
      <c r="U377" s="15"/>
      <c r="V377" s="15"/>
      <c r="W377" s="15"/>
    </row>
    <row r="378" spans="1:23">
      <c r="A378" s="14"/>
      <c r="B378" s="24" t="str">
        <f>IFERROR(T_BDD_Références[REFERENCE],"")</f>
        <v/>
      </c>
      <c r="C378" s="24" t="str">
        <f>IFERROR(T_BDD_Références[DESIGNATION],"")</f>
        <v/>
      </c>
      <c r="D37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8" s="35">
        <f>SUM(T_STOCKS[[#This Row],[HAY SINAII]:[VIDE3]])</f>
        <v>0</v>
      </c>
      <c r="J378" s="15"/>
      <c r="K378" s="14">
        <f>IF((T_STOCKS[[#This Row],[D HAMM]]&gt;=0)*(T_STOCKS[[#This Row],[D HAMM]]&lt;=1.5),ROW())</f>
        <v>378</v>
      </c>
      <c r="L378" s="301" t="str">
        <f t="shared" si="25"/>
        <v/>
      </c>
      <c r="M378" s="302" t="str">
        <f t="shared" si="26"/>
        <v/>
      </c>
      <c r="N378" s="312">
        <f t="shared" si="27"/>
        <v>0</v>
      </c>
      <c r="O378" s="313">
        <f t="shared" si="28"/>
        <v>0</v>
      </c>
      <c r="P378" s="14"/>
      <c r="Q378" s="316" t="str">
        <f t="shared" si="29"/>
        <v/>
      </c>
      <c r="R378" s="15"/>
      <c r="S378" s="15"/>
      <c r="T378" s="15"/>
      <c r="U378" s="15"/>
      <c r="V378" s="15"/>
      <c r="W378" s="15"/>
    </row>
    <row r="379" spans="1:23">
      <c r="A379" s="14"/>
      <c r="B379" s="24" t="str">
        <f>IFERROR(T_BDD_Références[REFERENCE],"")</f>
        <v/>
      </c>
      <c r="C379" s="24" t="str">
        <f>IFERROR(T_BDD_Références[DESIGNATION],"")</f>
        <v/>
      </c>
      <c r="D37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7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7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7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79" s="35">
        <f>SUM(T_STOCKS[[#This Row],[HAY SINAII]:[VIDE3]])</f>
        <v>0</v>
      </c>
      <c r="J379" s="15"/>
      <c r="K379" s="14">
        <f>IF((T_STOCKS[[#This Row],[D HAMM]]&gt;=0)*(T_STOCKS[[#This Row],[D HAMM]]&lt;=1.5),ROW())</f>
        <v>379</v>
      </c>
      <c r="L379" s="297" t="str">
        <f t="shared" si="25"/>
        <v/>
      </c>
      <c r="M379" s="298" t="str">
        <f t="shared" si="26"/>
        <v/>
      </c>
      <c r="N379" s="310">
        <f t="shared" si="27"/>
        <v>0</v>
      </c>
      <c r="O379" s="311">
        <f t="shared" si="28"/>
        <v>0</v>
      </c>
      <c r="P379" s="14"/>
      <c r="Q379" s="317" t="str">
        <f t="shared" si="29"/>
        <v/>
      </c>
      <c r="R379" s="15"/>
      <c r="S379" s="15"/>
      <c r="T379" s="15"/>
      <c r="U379" s="15"/>
      <c r="V379" s="15"/>
      <c r="W379" s="15"/>
    </row>
    <row r="380" spans="1:23">
      <c r="A380" s="14"/>
      <c r="B380" s="24" t="str">
        <f>IFERROR(T_BDD_Références[REFERENCE],"")</f>
        <v/>
      </c>
      <c r="C380" s="24" t="str">
        <f>IFERROR(T_BDD_Références[DESIGNATION],"")</f>
        <v/>
      </c>
      <c r="D38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0" s="35">
        <f>SUM(T_STOCKS[[#This Row],[HAY SINAII]:[VIDE3]])</f>
        <v>0</v>
      </c>
      <c r="J380" s="15"/>
      <c r="K380" s="14">
        <f>IF((T_STOCKS[[#This Row],[D HAMM]]&gt;=0)*(T_STOCKS[[#This Row],[D HAMM]]&lt;=1.5),ROW())</f>
        <v>380</v>
      </c>
      <c r="L380" s="301" t="str">
        <f t="shared" si="25"/>
        <v/>
      </c>
      <c r="M380" s="302" t="str">
        <f t="shared" si="26"/>
        <v/>
      </c>
      <c r="N380" s="312">
        <f t="shared" si="27"/>
        <v>0</v>
      </c>
      <c r="O380" s="313">
        <f t="shared" si="28"/>
        <v>0</v>
      </c>
      <c r="P380" s="14"/>
      <c r="Q380" s="316" t="str">
        <f t="shared" si="29"/>
        <v/>
      </c>
      <c r="R380" s="15"/>
      <c r="S380" s="15"/>
      <c r="T380" s="15"/>
      <c r="U380" s="15"/>
      <c r="V380" s="15"/>
      <c r="W380" s="15"/>
    </row>
    <row r="381" spans="1:23">
      <c r="A381" s="14"/>
      <c r="B381" s="24" t="str">
        <f>IFERROR(T_BDD_Références[REFERENCE],"")</f>
        <v/>
      </c>
      <c r="C381" s="24" t="str">
        <f>IFERROR(T_BDD_Références[DESIGNATION],"")</f>
        <v/>
      </c>
      <c r="D38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1" s="35">
        <f>SUM(T_STOCKS[[#This Row],[HAY SINAII]:[VIDE3]])</f>
        <v>0</v>
      </c>
      <c r="J381" s="15"/>
      <c r="K381" s="14">
        <f>IF((T_STOCKS[[#This Row],[D HAMM]]&gt;=0)*(T_STOCKS[[#This Row],[D HAMM]]&lt;=1.5),ROW())</f>
        <v>381</v>
      </c>
      <c r="L381" s="297" t="str">
        <f t="shared" si="25"/>
        <v/>
      </c>
      <c r="M381" s="298" t="str">
        <f t="shared" si="26"/>
        <v/>
      </c>
      <c r="N381" s="310">
        <f t="shared" si="27"/>
        <v>0</v>
      </c>
      <c r="O381" s="311">
        <f t="shared" si="28"/>
        <v>0</v>
      </c>
      <c r="P381" s="14"/>
      <c r="Q381" s="317" t="str">
        <f t="shared" si="29"/>
        <v/>
      </c>
      <c r="R381" s="15"/>
      <c r="S381" s="15"/>
      <c r="T381" s="15"/>
      <c r="U381" s="15"/>
      <c r="V381" s="15"/>
      <c r="W381" s="15"/>
    </row>
    <row r="382" spans="1:23">
      <c r="A382" s="14"/>
      <c r="B382" s="24" t="str">
        <f>IFERROR(T_BDD_Références[REFERENCE],"")</f>
        <v/>
      </c>
      <c r="C382" s="24" t="str">
        <f>IFERROR(T_BDD_Références[DESIGNATION],"")</f>
        <v/>
      </c>
      <c r="D38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2" s="35">
        <f>SUM(T_STOCKS[[#This Row],[HAY SINAII]:[VIDE3]])</f>
        <v>0</v>
      </c>
      <c r="J382" s="15"/>
      <c r="K382" s="14">
        <f>IF((T_STOCKS[[#This Row],[D HAMM]]&gt;=0)*(T_STOCKS[[#This Row],[D HAMM]]&lt;=1.5),ROW())</f>
        <v>382</v>
      </c>
      <c r="L382" s="301" t="str">
        <f t="shared" si="25"/>
        <v/>
      </c>
      <c r="M382" s="302" t="str">
        <f t="shared" si="26"/>
        <v/>
      </c>
      <c r="N382" s="312">
        <f t="shared" si="27"/>
        <v>0</v>
      </c>
      <c r="O382" s="313">
        <f t="shared" si="28"/>
        <v>0</v>
      </c>
      <c r="P382" s="14"/>
      <c r="Q382" s="316" t="str">
        <f t="shared" si="29"/>
        <v/>
      </c>
      <c r="R382" s="15"/>
      <c r="S382" s="15"/>
      <c r="T382" s="15"/>
      <c r="U382" s="15"/>
      <c r="V382" s="15"/>
      <c r="W382" s="15"/>
    </row>
    <row r="383" spans="1:23">
      <c r="A383" s="14"/>
      <c r="B383" s="24" t="str">
        <f>IFERROR(T_BDD_Références[REFERENCE],"")</f>
        <v/>
      </c>
      <c r="C383" s="24" t="str">
        <f>IFERROR(T_BDD_Références[DESIGNATION],"")</f>
        <v/>
      </c>
      <c r="D38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3" s="35">
        <f>SUM(T_STOCKS[[#This Row],[HAY SINAII]:[VIDE3]])</f>
        <v>0</v>
      </c>
      <c r="J383" s="15"/>
      <c r="K383" s="14">
        <f>IF((T_STOCKS[[#This Row],[D HAMM]]&gt;=0)*(T_STOCKS[[#This Row],[D HAMM]]&lt;=1.5),ROW())</f>
        <v>383</v>
      </c>
      <c r="L383" s="297" t="str">
        <f t="shared" si="25"/>
        <v/>
      </c>
      <c r="M383" s="298" t="str">
        <f t="shared" si="26"/>
        <v/>
      </c>
      <c r="N383" s="310">
        <f t="shared" si="27"/>
        <v>0</v>
      </c>
      <c r="O383" s="311">
        <f t="shared" si="28"/>
        <v>0</v>
      </c>
      <c r="P383" s="14"/>
      <c r="Q383" s="317" t="str">
        <f t="shared" si="29"/>
        <v/>
      </c>
      <c r="R383" s="15"/>
      <c r="S383" s="15"/>
      <c r="T383" s="15"/>
      <c r="U383" s="15"/>
      <c r="V383" s="15"/>
      <c r="W383" s="15"/>
    </row>
    <row r="384" spans="1:23">
      <c r="A384" s="14"/>
      <c r="B384" s="24" t="str">
        <f>IFERROR(T_BDD_Références[REFERENCE],"")</f>
        <v/>
      </c>
      <c r="C384" s="24" t="str">
        <f>IFERROR(T_BDD_Références[DESIGNATION],"")</f>
        <v/>
      </c>
      <c r="D38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4" s="35">
        <f>SUM(T_STOCKS[[#This Row],[HAY SINAII]:[VIDE3]])</f>
        <v>0</v>
      </c>
      <c r="J384" s="15"/>
      <c r="K384" s="14">
        <f>IF((T_STOCKS[[#This Row],[D HAMM]]&gt;=0)*(T_STOCKS[[#This Row],[D HAMM]]&lt;=1.5),ROW())</f>
        <v>384</v>
      </c>
      <c r="L384" s="301" t="str">
        <f t="shared" si="25"/>
        <v/>
      </c>
      <c r="M384" s="302" t="str">
        <f t="shared" si="26"/>
        <v/>
      </c>
      <c r="N384" s="312">
        <f t="shared" si="27"/>
        <v>0</v>
      </c>
      <c r="O384" s="313">
        <f t="shared" si="28"/>
        <v>0</v>
      </c>
      <c r="P384" s="14"/>
      <c r="Q384" s="316" t="str">
        <f t="shared" si="29"/>
        <v/>
      </c>
      <c r="R384" s="15"/>
      <c r="S384" s="15"/>
      <c r="T384" s="15"/>
      <c r="U384" s="15"/>
      <c r="V384" s="15"/>
      <c r="W384" s="15"/>
    </row>
    <row r="385" spans="1:23">
      <c r="A385" s="14"/>
      <c r="B385" s="24" t="str">
        <f>IFERROR(T_BDD_Références[REFERENCE],"")</f>
        <v/>
      </c>
      <c r="C385" s="24" t="str">
        <f>IFERROR(T_BDD_Références[DESIGNATION],"")</f>
        <v/>
      </c>
      <c r="D38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5" s="35">
        <f>SUM(T_STOCKS[[#This Row],[HAY SINAII]:[VIDE3]])</f>
        <v>0</v>
      </c>
      <c r="J385" s="15"/>
      <c r="K385" s="14">
        <f>IF((T_STOCKS[[#This Row],[D HAMM]]&gt;=0)*(T_STOCKS[[#This Row],[D HAMM]]&lt;=1.5),ROW())</f>
        <v>385</v>
      </c>
      <c r="L385" s="297" t="str">
        <f t="shared" si="25"/>
        <v/>
      </c>
      <c r="M385" s="298" t="str">
        <f t="shared" si="26"/>
        <v/>
      </c>
      <c r="N385" s="310">
        <f t="shared" si="27"/>
        <v>0</v>
      </c>
      <c r="O385" s="311">
        <f t="shared" si="28"/>
        <v>0</v>
      </c>
      <c r="P385" s="14"/>
      <c r="Q385" s="317" t="str">
        <f t="shared" si="29"/>
        <v/>
      </c>
      <c r="R385" s="15"/>
      <c r="S385" s="15"/>
      <c r="T385" s="15"/>
      <c r="U385" s="15"/>
      <c r="V385" s="15"/>
      <c r="W385" s="15"/>
    </row>
    <row r="386" spans="1:23">
      <c r="A386" s="14"/>
      <c r="B386" s="24" t="str">
        <f>IFERROR(T_BDD_Références[REFERENCE],"")</f>
        <v/>
      </c>
      <c r="C386" s="24" t="str">
        <f>IFERROR(T_BDD_Références[DESIGNATION],"")</f>
        <v/>
      </c>
      <c r="D38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6" s="35">
        <f>SUM(T_STOCKS[[#This Row],[HAY SINAII]:[VIDE3]])</f>
        <v>0</v>
      </c>
      <c r="J386" s="15"/>
      <c r="K386" s="14">
        <f>IF((T_STOCKS[[#This Row],[D HAMM]]&gt;=0)*(T_STOCKS[[#This Row],[D HAMM]]&lt;=1.5),ROW())</f>
        <v>386</v>
      </c>
      <c r="L386" s="301" t="str">
        <f t="shared" si="25"/>
        <v/>
      </c>
      <c r="M386" s="302" t="str">
        <f t="shared" si="26"/>
        <v/>
      </c>
      <c r="N386" s="312">
        <f t="shared" si="27"/>
        <v>0</v>
      </c>
      <c r="O386" s="313">
        <f t="shared" si="28"/>
        <v>0</v>
      </c>
      <c r="P386" s="14"/>
      <c r="Q386" s="316" t="str">
        <f t="shared" si="29"/>
        <v/>
      </c>
      <c r="R386" s="15"/>
      <c r="S386" s="15"/>
      <c r="T386" s="15"/>
      <c r="U386" s="15"/>
      <c r="V386" s="15"/>
      <c r="W386" s="15"/>
    </row>
    <row r="387" spans="1:23">
      <c r="A387" s="14"/>
      <c r="B387" s="24" t="str">
        <f>IFERROR(T_BDD_Références[REFERENCE],"")</f>
        <v/>
      </c>
      <c r="C387" s="24" t="str">
        <f>IFERROR(T_BDD_Références[DESIGNATION],"")</f>
        <v/>
      </c>
      <c r="D38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7" s="35">
        <f>SUM(T_STOCKS[[#This Row],[HAY SINAII]:[VIDE3]])</f>
        <v>0</v>
      </c>
      <c r="J387" s="15"/>
      <c r="K387" s="14">
        <f>IF((T_STOCKS[[#This Row],[D HAMM]]&gt;=0)*(T_STOCKS[[#This Row],[D HAMM]]&lt;=1.5),ROW())</f>
        <v>387</v>
      </c>
      <c r="L387" s="297" t="str">
        <f t="shared" si="25"/>
        <v/>
      </c>
      <c r="M387" s="298" t="str">
        <f t="shared" si="26"/>
        <v/>
      </c>
      <c r="N387" s="310">
        <f t="shared" si="27"/>
        <v>0</v>
      </c>
      <c r="O387" s="311">
        <f t="shared" si="28"/>
        <v>0</v>
      </c>
      <c r="P387" s="14"/>
      <c r="Q387" s="317" t="str">
        <f t="shared" si="29"/>
        <v/>
      </c>
      <c r="R387" s="15"/>
      <c r="S387" s="15"/>
      <c r="T387" s="15"/>
      <c r="U387" s="15"/>
      <c r="V387" s="15"/>
      <c r="W387" s="15"/>
    </row>
    <row r="388" spans="1:23">
      <c r="A388" s="14"/>
      <c r="B388" s="24" t="str">
        <f>IFERROR(T_BDD_Références[REFERENCE],"")</f>
        <v/>
      </c>
      <c r="C388" s="24" t="str">
        <f>IFERROR(T_BDD_Références[DESIGNATION],"")</f>
        <v/>
      </c>
      <c r="D38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8" s="35">
        <f>SUM(T_STOCKS[[#This Row],[HAY SINAII]:[VIDE3]])</f>
        <v>0</v>
      </c>
      <c r="J388" s="15"/>
      <c r="K388" s="14">
        <f>IF((T_STOCKS[[#This Row],[D HAMM]]&gt;=0)*(T_STOCKS[[#This Row],[D HAMM]]&lt;=1.5),ROW())</f>
        <v>388</v>
      </c>
      <c r="L388" s="301" t="str">
        <f t="shared" ref="L388:L451" si="30">INDEX(B:B,SMALL($K:$K,ROW(A385)))</f>
        <v/>
      </c>
      <c r="M388" s="302" t="str">
        <f t="shared" ref="M388:M451" si="31">INDEX(C:C,SMALL($K:$K,ROW(B385)))</f>
        <v/>
      </c>
      <c r="N388" s="312">
        <f t="shared" ref="N388:N451" si="32">INDEX(D:D,SMALL($K:$K,ROW(C385)))</f>
        <v>0</v>
      </c>
      <c r="O388" s="313">
        <f t="shared" ref="O388:O451" si="33">INDEX(E:E,SMALL($K:$K,ROW(D385)))</f>
        <v>0</v>
      </c>
      <c r="P388" s="14"/>
      <c r="Q388" s="316" t="str">
        <f t="shared" si="29"/>
        <v/>
      </c>
      <c r="R388" s="15"/>
      <c r="S388" s="15"/>
      <c r="T388" s="15"/>
      <c r="U388" s="15"/>
      <c r="V388" s="15"/>
      <c r="W388" s="15"/>
    </row>
    <row r="389" spans="1:23">
      <c r="A389" s="14"/>
      <c r="B389" s="24" t="str">
        <f>IFERROR(T_BDD_Références[REFERENCE],"")</f>
        <v/>
      </c>
      <c r="C389" s="24" t="str">
        <f>IFERROR(T_BDD_Références[DESIGNATION],"")</f>
        <v/>
      </c>
      <c r="D38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8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8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8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89" s="35">
        <f>SUM(T_STOCKS[[#This Row],[HAY SINAII]:[VIDE3]])</f>
        <v>0</v>
      </c>
      <c r="J389" s="15"/>
      <c r="K389" s="14">
        <f>IF((T_STOCKS[[#This Row],[D HAMM]]&gt;=0)*(T_STOCKS[[#This Row],[D HAMM]]&lt;=1.5),ROW())</f>
        <v>389</v>
      </c>
      <c r="L389" s="297" t="str">
        <f t="shared" si="30"/>
        <v/>
      </c>
      <c r="M389" s="298" t="str">
        <f t="shared" si="31"/>
        <v/>
      </c>
      <c r="N389" s="310">
        <f t="shared" si="32"/>
        <v>0</v>
      </c>
      <c r="O389" s="311">
        <f t="shared" si="33"/>
        <v>0</v>
      </c>
      <c r="P389" s="14"/>
      <c r="Q389" s="317" t="str">
        <f t="shared" ref="Q389:Q452" si="34">IF(N389&gt;0,O389,"")</f>
        <v/>
      </c>
      <c r="R389" s="15"/>
      <c r="S389" s="15"/>
      <c r="T389" s="15"/>
      <c r="U389" s="15"/>
      <c r="V389" s="15"/>
      <c r="W389" s="15"/>
    </row>
    <row r="390" spans="1:23">
      <c r="A390" s="14"/>
      <c r="B390" s="24" t="str">
        <f>IFERROR(T_BDD_Références[REFERENCE],"")</f>
        <v/>
      </c>
      <c r="C390" s="24" t="str">
        <f>IFERROR(T_BDD_Références[DESIGNATION],"")</f>
        <v/>
      </c>
      <c r="D39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0" s="35">
        <f>SUM(T_STOCKS[[#This Row],[HAY SINAII]:[VIDE3]])</f>
        <v>0</v>
      </c>
      <c r="J390" s="15"/>
      <c r="K390" s="14">
        <f>IF((T_STOCKS[[#This Row],[D HAMM]]&gt;=0)*(T_STOCKS[[#This Row],[D HAMM]]&lt;=1.5),ROW())</f>
        <v>390</v>
      </c>
      <c r="L390" s="301" t="str">
        <f t="shared" si="30"/>
        <v/>
      </c>
      <c r="M390" s="302" t="str">
        <f t="shared" si="31"/>
        <v/>
      </c>
      <c r="N390" s="312">
        <f t="shared" si="32"/>
        <v>0</v>
      </c>
      <c r="O390" s="313">
        <f t="shared" si="33"/>
        <v>0</v>
      </c>
      <c r="P390" s="14"/>
      <c r="Q390" s="316" t="str">
        <f t="shared" si="34"/>
        <v/>
      </c>
      <c r="R390" s="15"/>
      <c r="S390" s="15"/>
      <c r="T390" s="15"/>
      <c r="U390" s="15"/>
      <c r="V390" s="15"/>
      <c r="W390" s="15"/>
    </row>
    <row r="391" spans="1:23">
      <c r="A391" s="14"/>
      <c r="B391" s="24" t="str">
        <f>IFERROR(T_BDD_Références[REFERENCE],"")</f>
        <v/>
      </c>
      <c r="C391" s="24" t="str">
        <f>IFERROR(T_BDD_Références[DESIGNATION],"")</f>
        <v/>
      </c>
      <c r="D39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1" s="35">
        <f>SUM(T_STOCKS[[#This Row],[HAY SINAII]:[VIDE3]])</f>
        <v>0</v>
      </c>
      <c r="J391" s="15"/>
      <c r="K391" s="14">
        <f>IF((T_STOCKS[[#This Row],[D HAMM]]&gt;=0)*(T_STOCKS[[#This Row],[D HAMM]]&lt;=1.5),ROW())</f>
        <v>391</v>
      </c>
      <c r="L391" s="297" t="str">
        <f t="shared" si="30"/>
        <v/>
      </c>
      <c r="M391" s="298" t="str">
        <f t="shared" si="31"/>
        <v/>
      </c>
      <c r="N391" s="310">
        <f t="shared" si="32"/>
        <v>0</v>
      </c>
      <c r="O391" s="311">
        <f t="shared" si="33"/>
        <v>0</v>
      </c>
      <c r="P391" s="14"/>
      <c r="Q391" s="317" t="str">
        <f t="shared" si="34"/>
        <v/>
      </c>
      <c r="R391" s="15"/>
      <c r="S391" s="15"/>
      <c r="T391" s="15"/>
      <c r="U391" s="15"/>
      <c r="V391" s="15"/>
      <c r="W391" s="15"/>
    </row>
    <row r="392" spans="1:23">
      <c r="A392" s="14"/>
      <c r="B392" s="24" t="str">
        <f>IFERROR(T_BDD_Références[REFERENCE],"")</f>
        <v/>
      </c>
      <c r="C392" s="24" t="str">
        <f>IFERROR(T_BDD_Références[DESIGNATION],"")</f>
        <v/>
      </c>
      <c r="D39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2" s="35">
        <f>SUM(T_STOCKS[[#This Row],[HAY SINAII]:[VIDE3]])</f>
        <v>0</v>
      </c>
      <c r="J392" s="15"/>
      <c r="K392" s="14">
        <f>IF((T_STOCKS[[#This Row],[D HAMM]]&gt;=0)*(T_STOCKS[[#This Row],[D HAMM]]&lt;=1.5),ROW())</f>
        <v>392</v>
      </c>
      <c r="L392" s="301" t="str">
        <f t="shared" si="30"/>
        <v/>
      </c>
      <c r="M392" s="302" t="str">
        <f t="shared" si="31"/>
        <v/>
      </c>
      <c r="N392" s="312">
        <f t="shared" si="32"/>
        <v>0</v>
      </c>
      <c r="O392" s="313">
        <f t="shared" si="33"/>
        <v>0</v>
      </c>
      <c r="P392" s="14"/>
      <c r="Q392" s="316" t="str">
        <f t="shared" si="34"/>
        <v/>
      </c>
      <c r="R392" s="15"/>
      <c r="S392" s="15"/>
      <c r="T392" s="15"/>
      <c r="U392" s="15"/>
      <c r="V392" s="15"/>
      <c r="W392" s="15"/>
    </row>
    <row r="393" spans="1:23">
      <c r="A393" s="14"/>
      <c r="B393" s="24" t="str">
        <f>IFERROR(T_BDD_Références[REFERENCE],"")</f>
        <v/>
      </c>
      <c r="C393" s="24" t="str">
        <f>IFERROR(T_BDD_Références[DESIGNATION],"")</f>
        <v/>
      </c>
      <c r="D39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3" s="35">
        <f>SUM(T_STOCKS[[#This Row],[HAY SINAII]:[VIDE3]])</f>
        <v>0</v>
      </c>
      <c r="J393" s="15"/>
      <c r="K393" s="14">
        <f>IF((T_STOCKS[[#This Row],[D HAMM]]&gt;=0)*(T_STOCKS[[#This Row],[D HAMM]]&lt;=1.5),ROW())</f>
        <v>393</v>
      </c>
      <c r="L393" s="297" t="str">
        <f t="shared" si="30"/>
        <v/>
      </c>
      <c r="M393" s="298" t="str">
        <f t="shared" si="31"/>
        <v/>
      </c>
      <c r="N393" s="310">
        <f t="shared" si="32"/>
        <v>0</v>
      </c>
      <c r="O393" s="311">
        <f t="shared" si="33"/>
        <v>0</v>
      </c>
      <c r="P393" s="14"/>
      <c r="Q393" s="317" t="str">
        <f t="shared" si="34"/>
        <v/>
      </c>
      <c r="R393" s="15"/>
      <c r="S393" s="15"/>
      <c r="T393" s="15"/>
      <c r="U393" s="15"/>
      <c r="V393" s="15"/>
      <c r="W393" s="15"/>
    </row>
    <row r="394" spans="1:23">
      <c r="A394" s="14"/>
      <c r="B394" s="24" t="str">
        <f>IFERROR(T_BDD_Références[REFERENCE],"")</f>
        <v/>
      </c>
      <c r="C394" s="24" t="str">
        <f>IFERROR(T_BDD_Références[DESIGNATION],"")</f>
        <v/>
      </c>
      <c r="D39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4" s="35">
        <f>SUM(T_STOCKS[[#This Row],[HAY SINAII]:[VIDE3]])</f>
        <v>0</v>
      </c>
      <c r="J394" s="15"/>
      <c r="K394" s="14">
        <f>IF((T_STOCKS[[#This Row],[D HAMM]]&gt;=0)*(T_STOCKS[[#This Row],[D HAMM]]&lt;=1.5),ROW())</f>
        <v>394</v>
      </c>
      <c r="L394" s="301" t="str">
        <f t="shared" si="30"/>
        <v/>
      </c>
      <c r="M394" s="302" t="str">
        <f t="shared" si="31"/>
        <v/>
      </c>
      <c r="N394" s="312">
        <f t="shared" si="32"/>
        <v>0</v>
      </c>
      <c r="O394" s="313">
        <f t="shared" si="33"/>
        <v>0</v>
      </c>
      <c r="P394" s="14"/>
      <c r="Q394" s="316" t="str">
        <f t="shared" si="34"/>
        <v/>
      </c>
      <c r="R394" s="15"/>
      <c r="S394" s="15"/>
      <c r="T394" s="15"/>
      <c r="U394" s="15"/>
      <c r="V394" s="15"/>
      <c r="W394" s="15"/>
    </row>
    <row r="395" spans="1:23">
      <c r="A395" s="14"/>
      <c r="B395" s="24" t="str">
        <f>IFERROR(T_BDD_Références[REFERENCE],"")</f>
        <v/>
      </c>
      <c r="C395" s="24" t="str">
        <f>IFERROR(T_BDD_Références[DESIGNATION],"")</f>
        <v/>
      </c>
      <c r="D39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5" s="35">
        <f>SUM(T_STOCKS[[#This Row],[HAY SINAII]:[VIDE3]])</f>
        <v>0</v>
      </c>
      <c r="J395" s="15"/>
      <c r="K395" s="14">
        <f>IF((T_STOCKS[[#This Row],[D HAMM]]&gt;=0)*(T_STOCKS[[#This Row],[D HAMM]]&lt;=1.5),ROW())</f>
        <v>395</v>
      </c>
      <c r="L395" s="297" t="str">
        <f t="shared" si="30"/>
        <v/>
      </c>
      <c r="M395" s="298" t="str">
        <f t="shared" si="31"/>
        <v/>
      </c>
      <c r="N395" s="310">
        <f t="shared" si="32"/>
        <v>0</v>
      </c>
      <c r="O395" s="311">
        <f t="shared" si="33"/>
        <v>0</v>
      </c>
      <c r="P395" s="14"/>
      <c r="Q395" s="317" t="str">
        <f t="shared" si="34"/>
        <v/>
      </c>
      <c r="R395" s="15"/>
      <c r="S395" s="15"/>
      <c r="T395" s="15"/>
      <c r="U395" s="15"/>
      <c r="V395" s="15"/>
      <c r="W395" s="15"/>
    </row>
    <row r="396" spans="1:23">
      <c r="A396" s="14"/>
      <c r="B396" s="24" t="str">
        <f>IFERROR(T_BDD_Références[REFERENCE],"")</f>
        <v/>
      </c>
      <c r="C396" s="24" t="str">
        <f>IFERROR(T_BDD_Références[DESIGNATION],"")</f>
        <v/>
      </c>
      <c r="D39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6" s="35">
        <f>SUM(T_STOCKS[[#This Row],[HAY SINAII]:[VIDE3]])</f>
        <v>0</v>
      </c>
      <c r="J396" s="15"/>
      <c r="K396" s="14">
        <f>IF((T_STOCKS[[#This Row],[D HAMM]]&gt;=0)*(T_STOCKS[[#This Row],[D HAMM]]&lt;=1.5),ROW())</f>
        <v>396</v>
      </c>
      <c r="L396" s="301" t="str">
        <f t="shared" si="30"/>
        <v/>
      </c>
      <c r="M396" s="302" t="str">
        <f t="shared" si="31"/>
        <v/>
      </c>
      <c r="N396" s="312">
        <f t="shared" si="32"/>
        <v>0</v>
      </c>
      <c r="O396" s="313">
        <f t="shared" si="33"/>
        <v>0</v>
      </c>
      <c r="P396" s="14"/>
      <c r="Q396" s="316" t="str">
        <f t="shared" si="34"/>
        <v/>
      </c>
      <c r="R396" s="15"/>
      <c r="S396" s="15"/>
      <c r="T396" s="15"/>
      <c r="U396" s="15"/>
      <c r="V396" s="15"/>
      <c r="W396" s="15"/>
    </row>
    <row r="397" spans="1:23">
      <c r="A397" s="14"/>
      <c r="B397" s="24" t="str">
        <f>IFERROR(T_BDD_Références[REFERENCE],"")</f>
        <v/>
      </c>
      <c r="C397" s="24" t="str">
        <f>IFERROR(T_BDD_Références[DESIGNATION],"")</f>
        <v/>
      </c>
      <c r="D39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7" s="35">
        <f>SUM(T_STOCKS[[#This Row],[HAY SINAII]:[VIDE3]])</f>
        <v>0</v>
      </c>
      <c r="J397" s="15"/>
      <c r="K397" s="14">
        <f>IF((T_STOCKS[[#This Row],[D HAMM]]&gt;=0)*(T_STOCKS[[#This Row],[D HAMM]]&lt;=1.5),ROW())</f>
        <v>397</v>
      </c>
      <c r="L397" s="297" t="str">
        <f t="shared" si="30"/>
        <v/>
      </c>
      <c r="M397" s="298" t="str">
        <f t="shared" si="31"/>
        <v/>
      </c>
      <c r="N397" s="310">
        <f t="shared" si="32"/>
        <v>0</v>
      </c>
      <c r="O397" s="311">
        <f t="shared" si="33"/>
        <v>0</v>
      </c>
      <c r="P397" s="14"/>
      <c r="Q397" s="317" t="str">
        <f t="shared" si="34"/>
        <v/>
      </c>
      <c r="R397" s="15"/>
      <c r="S397" s="15"/>
      <c r="T397" s="15"/>
      <c r="U397" s="15"/>
      <c r="V397" s="15"/>
      <c r="W397" s="15"/>
    </row>
    <row r="398" spans="1:23">
      <c r="A398" s="14"/>
      <c r="B398" s="24" t="str">
        <f>IFERROR(T_BDD_Références[REFERENCE],"")</f>
        <v/>
      </c>
      <c r="C398" s="24" t="str">
        <f>IFERROR(T_BDD_Références[DESIGNATION],"")</f>
        <v/>
      </c>
      <c r="D39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8" s="35">
        <f>SUM(T_STOCKS[[#This Row],[HAY SINAII]:[VIDE3]])</f>
        <v>0</v>
      </c>
      <c r="J398" s="15"/>
      <c r="K398" s="14">
        <f>IF((T_STOCKS[[#This Row],[D HAMM]]&gt;=0)*(T_STOCKS[[#This Row],[D HAMM]]&lt;=1.5),ROW())</f>
        <v>398</v>
      </c>
      <c r="L398" s="301" t="str">
        <f t="shared" si="30"/>
        <v/>
      </c>
      <c r="M398" s="302" t="str">
        <f t="shared" si="31"/>
        <v/>
      </c>
      <c r="N398" s="312">
        <f t="shared" si="32"/>
        <v>0</v>
      </c>
      <c r="O398" s="313">
        <f t="shared" si="33"/>
        <v>0</v>
      </c>
      <c r="P398" s="14"/>
      <c r="Q398" s="316" t="str">
        <f t="shared" si="34"/>
        <v/>
      </c>
      <c r="R398" s="15"/>
      <c r="S398" s="15"/>
      <c r="T398" s="15"/>
      <c r="U398" s="15"/>
      <c r="V398" s="15"/>
      <c r="W398" s="15"/>
    </row>
    <row r="399" spans="1:23">
      <c r="A399" s="14"/>
      <c r="B399" s="24" t="str">
        <f>IFERROR(T_BDD_Références[REFERENCE],"")</f>
        <v/>
      </c>
      <c r="C399" s="24" t="str">
        <f>IFERROR(T_BDD_Références[DESIGNATION],"")</f>
        <v/>
      </c>
      <c r="D39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39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39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39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399" s="35">
        <f>SUM(T_STOCKS[[#This Row],[HAY SINAII]:[VIDE3]])</f>
        <v>0</v>
      </c>
      <c r="J399" s="15"/>
      <c r="K399" s="14">
        <f>IF((T_STOCKS[[#This Row],[D HAMM]]&gt;=0)*(T_STOCKS[[#This Row],[D HAMM]]&lt;=1.5),ROW())</f>
        <v>399</v>
      </c>
      <c r="L399" s="297" t="str">
        <f t="shared" si="30"/>
        <v/>
      </c>
      <c r="M399" s="298" t="str">
        <f t="shared" si="31"/>
        <v/>
      </c>
      <c r="N399" s="310">
        <f t="shared" si="32"/>
        <v>0</v>
      </c>
      <c r="O399" s="311">
        <f t="shared" si="33"/>
        <v>0</v>
      </c>
      <c r="P399" s="14"/>
      <c r="Q399" s="317" t="str">
        <f t="shared" si="34"/>
        <v/>
      </c>
      <c r="R399" s="15"/>
      <c r="S399" s="15"/>
      <c r="T399" s="15"/>
      <c r="U399" s="15"/>
      <c r="V399" s="15"/>
      <c r="W399" s="15"/>
    </row>
    <row r="400" spans="1:23">
      <c r="A400" s="14"/>
      <c r="B400" s="24" t="str">
        <f>IFERROR(T_BDD_Références[REFERENCE],"")</f>
        <v/>
      </c>
      <c r="C400" s="24" t="str">
        <f>IFERROR(T_BDD_Références[DESIGNATION],"")</f>
        <v/>
      </c>
      <c r="D40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0" s="35">
        <f>SUM(T_STOCKS[[#This Row],[HAY SINAII]:[VIDE3]])</f>
        <v>0</v>
      </c>
      <c r="J400" s="15"/>
      <c r="K400" s="14">
        <f>IF((T_STOCKS[[#This Row],[D HAMM]]&gt;=0)*(T_STOCKS[[#This Row],[D HAMM]]&lt;=1.5),ROW())</f>
        <v>400</v>
      </c>
      <c r="L400" s="301" t="str">
        <f t="shared" si="30"/>
        <v/>
      </c>
      <c r="M400" s="302" t="str">
        <f t="shared" si="31"/>
        <v/>
      </c>
      <c r="N400" s="312">
        <f t="shared" si="32"/>
        <v>0</v>
      </c>
      <c r="O400" s="313">
        <f t="shared" si="33"/>
        <v>0</v>
      </c>
      <c r="P400" s="14"/>
      <c r="Q400" s="316" t="str">
        <f t="shared" si="34"/>
        <v/>
      </c>
      <c r="R400" s="15"/>
      <c r="S400" s="15"/>
      <c r="T400" s="15"/>
      <c r="U400" s="15"/>
      <c r="V400" s="15"/>
      <c r="W400" s="15"/>
    </row>
    <row r="401" spans="1:23">
      <c r="A401" s="14"/>
      <c r="B401" s="24" t="str">
        <f>IFERROR(T_BDD_Références[REFERENCE],"")</f>
        <v/>
      </c>
      <c r="C401" s="24" t="str">
        <f>IFERROR(T_BDD_Références[DESIGNATION],"")</f>
        <v/>
      </c>
      <c r="D40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1" s="35">
        <f>SUM(T_STOCKS[[#This Row],[HAY SINAII]:[VIDE3]])</f>
        <v>0</v>
      </c>
      <c r="J401" s="15"/>
      <c r="K401" s="14">
        <f>IF((T_STOCKS[[#This Row],[D HAMM]]&gt;=0)*(T_STOCKS[[#This Row],[D HAMM]]&lt;=1.5),ROW())</f>
        <v>401</v>
      </c>
      <c r="L401" s="297" t="str">
        <f t="shared" si="30"/>
        <v/>
      </c>
      <c r="M401" s="298" t="str">
        <f t="shared" si="31"/>
        <v/>
      </c>
      <c r="N401" s="310">
        <f t="shared" si="32"/>
        <v>0</v>
      </c>
      <c r="O401" s="311">
        <f t="shared" si="33"/>
        <v>0</v>
      </c>
      <c r="P401" s="14"/>
      <c r="Q401" s="317" t="str">
        <f t="shared" si="34"/>
        <v/>
      </c>
      <c r="R401" s="15"/>
      <c r="S401" s="15"/>
      <c r="T401" s="15"/>
      <c r="U401" s="15"/>
      <c r="V401" s="15"/>
      <c r="W401" s="15"/>
    </row>
    <row r="402" spans="1:23">
      <c r="A402" s="14"/>
      <c r="B402" s="24" t="str">
        <f>IFERROR(T_BDD_Références[REFERENCE],"")</f>
        <v/>
      </c>
      <c r="C402" s="24" t="str">
        <f>IFERROR(T_BDD_Références[DESIGNATION],"")</f>
        <v/>
      </c>
      <c r="D40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2" s="35">
        <f>SUM(T_STOCKS[[#This Row],[HAY SINAII]:[VIDE3]])</f>
        <v>0</v>
      </c>
      <c r="J402" s="15"/>
      <c r="K402" s="14">
        <f>IF((T_STOCKS[[#This Row],[D HAMM]]&gt;=0)*(T_STOCKS[[#This Row],[D HAMM]]&lt;=1.5),ROW())</f>
        <v>402</v>
      </c>
      <c r="L402" s="301" t="str">
        <f t="shared" si="30"/>
        <v/>
      </c>
      <c r="M402" s="302" t="str">
        <f t="shared" si="31"/>
        <v/>
      </c>
      <c r="N402" s="312">
        <f t="shared" si="32"/>
        <v>0</v>
      </c>
      <c r="O402" s="313">
        <f t="shared" si="33"/>
        <v>0</v>
      </c>
      <c r="P402" s="14"/>
      <c r="Q402" s="316" t="str">
        <f t="shared" si="34"/>
        <v/>
      </c>
      <c r="R402" s="15"/>
      <c r="S402" s="15"/>
      <c r="T402" s="15"/>
      <c r="U402" s="15"/>
      <c r="V402" s="15"/>
      <c r="W402" s="15"/>
    </row>
    <row r="403" spans="1:23">
      <c r="A403" s="14"/>
      <c r="B403" s="24" t="str">
        <f>IFERROR(T_BDD_Références[REFERENCE],"")</f>
        <v/>
      </c>
      <c r="C403" s="24" t="str">
        <f>IFERROR(T_BDD_Références[DESIGNATION],"")</f>
        <v/>
      </c>
      <c r="D40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3" s="35">
        <f>SUM(T_STOCKS[[#This Row],[HAY SINAII]:[VIDE3]])</f>
        <v>0</v>
      </c>
      <c r="J403" s="15"/>
      <c r="K403" s="14">
        <f>IF((T_STOCKS[[#This Row],[D HAMM]]&gt;=0)*(T_STOCKS[[#This Row],[D HAMM]]&lt;=1.5),ROW())</f>
        <v>403</v>
      </c>
      <c r="L403" s="297" t="str">
        <f t="shared" si="30"/>
        <v/>
      </c>
      <c r="M403" s="298" t="str">
        <f t="shared" si="31"/>
        <v/>
      </c>
      <c r="N403" s="310">
        <f t="shared" si="32"/>
        <v>0</v>
      </c>
      <c r="O403" s="311">
        <f t="shared" si="33"/>
        <v>0</v>
      </c>
      <c r="P403" s="14"/>
      <c r="Q403" s="317" t="str">
        <f t="shared" si="34"/>
        <v/>
      </c>
      <c r="R403" s="15"/>
      <c r="S403" s="15"/>
      <c r="T403" s="15"/>
      <c r="U403" s="15"/>
      <c r="V403" s="15"/>
      <c r="W403" s="15"/>
    </row>
    <row r="404" spans="1:23">
      <c r="A404" s="14"/>
      <c r="B404" s="24" t="str">
        <f>IFERROR(T_BDD_Références[REFERENCE],"")</f>
        <v/>
      </c>
      <c r="C404" s="24" t="str">
        <f>IFERROR(T_BDD_Références[DESIGNATION],"")</f>
        <v/>
      </c>
      <c r="D40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4" s="35">
        <f>SUM(T_STOCKS[[#This Row],[HAY SINAII]:[VIDE3]])</f>
        <v>0</v>
      </c>
      <c r="J404" s="15"/>
      <c r="K404" s="14">
        <f>IF((T_STOCKS[[#This Row],[D HAMM]]&gt;=0)*(T_STOCKS[[#This Row],[D HAMM]]&lt;=1.5),ROW())</f>
        <v>404</v>
      </c>
      <c r="L404" s="301" t="str">
        <f t="shared" si="30"/>
        <v/>
      </c>
      <c r="M404" s="302" t="str">
        <f t="shared" si="31"/>
        <v/>
      </c>
      <c r="N404" s="312">
        <f t="shared" si="32"/>
        <v>0</v>
      </c>
      <c r="O404" s="313">
        <f t="shared" si="33"/>
        <v>0</v>
      </c>
      <c r="P404" s="14"/>
      <c r="Q404" s="316" t="str">
        <f t="shared" si="34"/>
        <v/>
      </c>
      <c r="R404" s="15"/>
      <c r="S404" s="15"/>
      <c r="T404" s="15"/>
      <c r="U404" s="15"/>
      <c r="V404" s="15"/>
      <c r="W404" s="15"/>
    </row>
    <row r="405" spans="1:23">
      <c r="A405" s="14"/>
      <c r="B405" s="24" t="str">
        <f>IFERROR(T_BDD_Références[REFERENCE],"")</f>
        <v/>
      </c>
      <c r="C405" s="24" t="str">
        <f>IFERROR(T_BDD_Références[DESIGNATION],"")</f>
        <v/>
      </c>
      <c r="D40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5" s="35">
        <f>SUM(T_STOCKS[[#This Row],[HAY SINAII]:[VIDE3]])</f>
        <v>0</v>
      </c>
      <c r="J405" s="15"/>
      <c r="K405" s="14">
        <f>IF((T_STOCKS[[#This Row],[D HAMM]]&gt;=0)*(T_STOCKS[[#This Row],[D HAMM]]&lt;=1.5),ROW())</f>
        <v>405</v>
      </c>
      <c r="L405" s="297" t="str">
        <f t="shared" si="30"/>
        <v/>
      </c>
      <c r="M405" s="298" t="str">
        <f t="shared" si="31"/>
        <v/>
      </c>
      <c r="N405" s="310">
        <f t="shared" si="32"/>
        <v>0</v>
      </c>
      <c r="O405" s="311">
        <f t="shared" si="33"/>
        <v>0</v>
      </c>
      <c r="P405" s="14"/>
      <c r="Q405" s="317" t="str">
        <f t="shared" si="34"/>
        <v/>
      </c>
      <c r="R405" s="15"/>
      <c r="S405" s="15"/>
      <c r="T405" s="15"/>
      <c r="U405" s="15"/>
      <c r="V405" s="15"/>
      <c r="W405" s="15"/>
    </row>
    <row r="406" spans="1:23">
      <c r="A406" s="14"/>
      <c r="B406" s="24" t="str">
        <f>IFERROR(T_BDD_Références[REFERENCE],"")</f>
        <v/>
      </c>
      <c r="C406" s="24" t="str">
        <f>IFERROR(T_BDD_Références[DESIGNATION],"")</f>
        <v/>
      </c>
      <c r="D40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6" s="35">
        <f>SUM(T_STOCKS[[#This Row],[HAY SINAII]:[VIDE3]])</f>
        <v>0</v>
      </c>
      <c r="J406" s="15"/>
      <c r="K406" s="14">
        <f>IF((T_STOCKS[[#This Row],[D HAMM]]&gt;=0)*(T_STOCKS[[#This Row],[D HAMM]]&lt;=1.5),ROW())</f>
        <v>406</v>
      </c>
      <c r="L406" s="301" t="str">
        <f t="shared" si="30"/>
        <v/>
      </c>
      <c r="M406" s="302" t="str">
        <f t="shared" si="31"/>
        <v/>
      </c>
      <c r="N406" s="312">
        <f t="shared" si="32"/>
        <v>0</v>
      </c>
      <c r="O406" s="313">
        <f t="shared" si="33"/>
        <v>0</v>
      </c>
      <c r="P406" s="14"/>
      <c r="Q406" s="316" t="str">
        <f t="shared" si="34"/>
        <v/>
      </c>
      <c r="R406" s="15"/>
      <c r="S406" s="15"/>
      <c r="T406" s="15"/>
      <c r="U406" s="15"/>
      <c r="V406" s="15"/>
      <c r="W406" s="15"/>
    </row>
    <row r="407" spans="1:23">
      <c r="A407" s="14"/>
      <c r="B407" s="24" t="str">
        <f>IFERROR(T_BDD_Références[REFERENCE],"")</f>
        <v/>
      </c>
      <c r="C407" s="24" t="str">
        <f>IFERROR(T_BDD_Références[DESIGNATION],"")</f>
        <v/>
      </c>
      <c r="D40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7" s="35">
        <f>SUM(T_STOCKS[[#This Row],[HAY SINAII]:[VIDE3]])</f>
        <v>0</v>
      </c>
      <c r="J407" s="15"/>
      <c r="K407" s="14">
        <f>IF((T_STOCKS[[#This Row],[D HAMM]]&gt;=0)*(T_STOCKS[[#This Row],[D HAMM]]&lt;=1.5),ROW())</f>
        <v>407</v>
      </c>
      <c r="L407" s="297" t="str">
        <f t="shared" si="30"/>
        <v/>
      </c>
      <c r="M407" s="298" t="str">
        <f t="shared" si="31"/>
        <v/>
      </c>
      <c r="N407" s="310">
        <f t="shared" si="32"/>
        <v>0</v>
      </c>
      <c r="O407" s="311">
        <f t="shared" si="33"/>
        <v>0</v>
      </c>
      <c r="P407" s="14"/>
      <c r="Q407" s="317" t="str">
        <f t="shared" si="34"/>
        <v/>
      </c>
      <c r="R407" s="15"/>
      <c r="S407" s="15"/>
      <c r="T407" s="15"/>
      <c r="U407" s="15"/>
      <c r="V407" s="15"/>
      <c r="W407" s="15"/>
    </row>
    <row r="408" spans="1:23">
      <c r="A408" s="14"/>
      <c r="B408" s="24" t="str">
        <f>IFERROR(T_BDD_Références[REFERENCE],"")</f>
        <v/>
      </c>
      <c r="C408" s="24" t="str">
        <f>IFERROR(T_BDD_Références[DESIGNATION],"")</f>
        <v/>
      </c>
      <c r="D40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8" s="35">
        <f>SUM(T_STOCKS[[#This Row],[HAY SINAII]:[VIDE3]])</f>
        <v>0</v>
      </c>
      <c r="J408" s="15"/>
      <c r="K408" s="14">
        <f>IF((T_STOCKS[[#This Row],[D HAMM]]&gt;=0)*(T_STOCKS[[#This Row],[D HAMM]]&lt;=1.5),ROW())</f>
        <v>408</v>
      </c>
      <c r="L408" s="301" t="str">
        <f t="shared" si="30"/>
        <v/>
      </c>
      <c r="M408" s="302" t="str">
        <f t="shared" si="31"/>
        <v/>
      </c>
      <c r="N408" s="312">
        <f t="shared" si="32"/>
        <v>0</v>
      </c>
      <c r="O408" s="313">
        <f t="shared" si="33"/>
        <v>0</v>
      </c>
      <c r="P408" s="14"/>
      <c r="Q408" s="316" t="str">
        <f t="shared" si="34"/>
        <v/>
      </c>
      <c r="R408" s="15"/>
      <c r="S408" s="15"/>
      <c r="T408" s="15"/>
      <c r="U408" s="15"/>
      <c r="V408" s="15"/>
      <c r="W408" s="15"/>
    </row>
    <row r="409" spans="1:23">
      <c r="A409" s="14"/>
      <c r="B409" s="24" t="str">
        <f>IFERROR(T_BDD_Références[REFERENCE],"")</f>
        <v/>
      </c>
      <c r="C409" s="24" t="str">
        <f>IFERROR(T_BDD_Références[DESIGNATION],"")</f>
        <v/>
      </c>
      <c r="D40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0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0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0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09" s="35">
        <f>SUM(T_STOCKS[[#This Row],[HAY SINAII]:[VIDE3]])</f>
        <v>0</v>
      </c>
      <c r="J409" s="15"/>
      <c r="K409" s="14">
        <f>IF((T_STOCKS[[#This Row],[D HAMM]]&gt;=0)*(T_STOCKS[[#This Row],[D HAMM]]&lt;=1.5),ROW())</f>
        <v>409</v>
      </c>
      <c r="L409" s="297" t="str">
        <f t="shared" si="30"/>
        <v/>
      </c>
      <c r="M409" s="298" t="str">
        <f t="shared" si="31"/>
        <v/>
      </c>
      <c r="N409" s="310">
        <f t="shared" si="32"/>
        <v>0</v>
      </c>
      <c r="O409" s="311">
        <f t="shared" si="33"/>
        <v>0</v>
      </c>
      <c r="P409" s="14"/>
      <c r="Q409" s="317" t="str">
        <f t="shared" si="34"/>
        <v/>
      </c>
      <c r="R409" s="15"/>
      <c r="S409" s="15"/>
      <c r="T409" s="15"/>
      <c r="U409" s="15"/>
      <c r="V409" s="15"/>
      <c r="W409" s="15"/>
    </row>
    <row r="410" spans="1:23">
      <c r="A410" s="14"/>
      <c r="B410" s="24" t="str">
        <f>IFERROR(T_BDD_Références[REFERENCE],"")</f>
        <v/>
      </c>
      <c r="C410" s="24" t="str">
        <f>IFERROR(T_BDD_Références[DESIGNATION],"")</f>
        <v/>
      </c>
      <c r="D41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0" s="35">
        <f>SUM(T_STOCKS[[#This Row],[HAY SINAII]:[VIDE3]])</f>
        <v>0</v>
      </c>
      <c r="J410" s="15"/>
      <c r="K410" s="14">
        <f>IF((T_STOCKS[[#This Row],[D HAMM]]&gt;=0)*(T_STOCKS[[#This Row],[D HAMM]]&lt;=1.5),ROW())</f>
        <v>410</v>
      </c>
      <c r="L410" s="301" t="str">
        <f t="shared" si="30"/>
        <v/>
      </c>
      <c r="M410" s="302" t="str">
        <f t="shared" si="31"/>
        <v/>
      </c>
      <c r="N410" s="312">
        <f t="shared" si="32"/>
        <v>0</v>
      </c>
      <c r="O410" s="313">
        <f t="shared" si="33"/>
        <v>0</v>
      </c>
      <c r="P410" s="14"/>
      <c r="Q410" s="316" t="str">
        <f t="shared" si="34"/>
        <v/>
      </c>
      <c r="R410" s="15"/>
      <c r="S410" s="15"/>
      <c r="T410" s="15"/>
      <c r="U410" s="15"/>
      <c r="V410" s="15"/>
      <c r="W410" s="15"/>
    </row>
    <row r="411" spans="1:23">
      <c r="A411" s="14"/>
      <c r="B411" s="24" t="str">
        <f>IFERROR(T_BDD_Références[REFERENCE],"")</f>
        <v/>
      </c>
      <c r="C411" s="24" t="str">
        <f>IFERROR(T_BDD_Références[DESIGNATION],"")</f>
        <v/>
      </c>
      <c r="D41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1" s="35">
        <f>SUM(T_STOCKS[[#This Row],[HAY SINAII]:[VIDE3]])</f>
        <v>0</v>
      </c>
      <c r="J411" s="15"/>
      <c r="K411" s="14">
        <f>IF((T_STOCKS[[#This Row],[D HAMM]]&gt;=0)*(T_STOCKS[[#This Row],[D HAMM]]&lt;=1.5),ROW())</f>
        <v>411</v>
      </c>
      <c r="L411" s="297" t="str">
        <f t="shared" si="30"/>
        <v/>
      </c>
      <c r="M411" s="298" t="str">
        <f t="shared" si="31"/>
        <v/>
      </c>
      <c r="N411" s="310">
        <f t="shared" si="32"/>
        <v>0</v>
      </c>
      <c r="O411" s="311">
        <f t="shared" si="33"/>
        <v>0</v>
      </c>
      <c r="P411" s="14"/>
      <c r="Q411" s="317" t="str">
        <f t="shared" si="34"/>
        <v/>
      </c>
      <c r="R411" s="15"/>
      <c r="S411" s="15"/>
      <c r="T411" s="15"/>
      <c r="U411" s="15"/>
      <c r="V411" s="15"/>
      <c r="W411" s="15"/>
    </row>
    <row r="412" spans="1:23">
      <c r="A412" s="14"/>
      <c r="B412" s="24" t="str">
        <f>IFERROR(T_BDD_Références[REFERENCE],"")</f>
        <v/>
      </c>
      <c r="C412" s="24" t="str">
        <f>IFERROR(T_BDD_Références[DESIGNATION],"")</f>
        <v/>
      </c>
      <c r="D41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2" s="35">
        <f>SUM(T_STOCKS[[#This Row],[HAY SINAII]:[VIDE3]])</f>
        <v>0</v>
      </c>
      <c r="J412" s="15"/>
      <c r="K412" s="14">
        <f>IF((T_STOCKS[[#This Row],[D HAMM]]&gt;=0)*(T_STOCKS[[#This Row],[D HAMM]]&lt;=1.5),ROW())</f>
        <v>412</v>
      </c>
      <c r="L412" s="301" t="str">
        <f t="shared" si="30"/>
        <v/>
      </c>
      <c r="M412" s="302" t="str">
        <f t="shared" si="31"/>
        <v/>
      </c>
      <c r="N412" s="312">
        <f t="shared" si="32"/>
        <v>0</v>
      </c>
      <c r="O412" s="313">
        <f t="shared" si="33"/>
        <v>0</v>
      </c>
      <c r="P412" s="14"/>
      <c r="Q412" s="316" t="str">
        <f t="shared" si="34"/>
        <v/>
      </c>
      <c r="R412" s="15"/>
      <c r="S412" s="15"/>
      <c r="T412" s="15"/>
      <c r="U412" s="15"/>
      <c r="V412" s="15"/>
      <c r="W412" s="15"/>
    </row>
    <row r="413" spans="1:23">
      <c r="A413" s="14"/>
      <c r="B413" s="24" t="str">
        <f>IFERROR(T_BDD_Références[REFERENCE],"")</f>
        <v/>
      </c>
      <c r="C413" s="24" t="str">
        <f>IFERROR(T_BDD_Références[DESIGNATION],"")</f>
        <v/>
      </c>
      <c r="D41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3" s="35">
        <f>SUM(T_STOCKS[[#This Row],[HAY SINAII]:[VIDE3]])</f>
        <v>0</v>
      </c>
      <c r="J413" s="15"/>
      <c r="K413" s="14">
        <f>IF((T_STOCKS[[#This Row],[D HAMM]]&gt;=0)*(T_STOCKS[[#This Row],[D HAMM]]&lt;=1.5),ROW())</f>
        <v>413</v>
      </c>
      <c r="L413" s="297" t="str">
        <f t="shared" si="30"/>
        <v/>
      </c>
      <c r="M413" s="298" t="str">
        <f t="shared" si="31"/>
        <v/>
      </c>
      <c r="N413" s="310">
        <f t="shared" si="32"/>
        <v>0</v>
      </c>
      <c r="O413" s="311">
        <f t="shared" si="33"/>
        <v>0</v>
      </c>
      <c r="P413" s="14"/>
      <c r="Q413" s="317" t="str">
        <f t="shared" si="34"/>
        <v/>
      </c>
      <c r="R413" s="15"/>
      <c r="S413" s="15"/>
      <c r="T413" s="15"/>
      <c r="U413" s="15"/>
      <c r="V413" s="15"/>
      <c r="W413" s="15"/>
    </row>
    <row r="414" spans="1:23">
      <c r="A414" s="14"/>
      <c r="B414" s="24" t="str">
        <f>IFERROR(T_BDD_Références[REFERENCE],"")</f>
        <v/>
      </c>
      <c r="C414" s="24" t="str">
        <f>IFERROR(T_BDD_Références[DESIGNATION],"")</f>
        <v/>
      </c>
      <c r="D41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4" s="35">
        <f>SUM(T_STOCKS[[#This Row],[HAY SINAII]:[VIDE3]])</f>
        <v>0</v>
      </c>
      <c r="J414" s="15"/>
      <c r="K414" s="14">
        <f>IF((T_STOCKS[[#This Row],[D HAMM]]&gt;=0)*(T_STOCKS[[#This Row],[D HAMM]]&lt;=1.5),ROW())</f>
        <v>414</v>
      </c>
      <c r="L414" s="301" t="str">
        <f t="shared" si="30"/>
        <v/>
      </c>
      <c r="M414" s="302" t="str">
        <f t="shared" si="31"/>
        <v/>
      </c>
      <c r="N414" s="312">
        <f t="shared" si="32"/>
        <v>0</v>
      </c>
      <c r="O414" s="313">
        <f t="shared" si="33"/>
        <v>0</v>
      </c>
      <c r="P414" s="14"/>
      <c r="Q414" s="316" t="str">
        <f t="shared" si="34"/>
        <v/>
      </c>
      <c r="R414" s="15"/>
      <c r="S414" s="15"/>
      <c r="T414" s="15"/>
      <c r="U414" s="15"/>
      <c r="V414" s="15"/>
      <c r="W414" s="15"/>
    </row>
    <row r="415" spans="1:23">
      <c r="A415" s="14"/>
      <c r="B415" s="24" t="str">
        <f>IFERROR(T_BDD_Références[REFERENCE],"")</f>
        <v/>
      </c>
      <c r="C415" s="24" t="str">
        <f>IFERROR(T_BDD_Références[DESIGNATION],"")</f>
        <v/>
      </c>
      <c r="D41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5" s="35">
        <f>SUM(T_STOCKS[[#This Row],[HAY SINAII]:[VIDE3]])</f>
        <v>0</v>
      </c>
      <c r="J415" s="15"/>
      <c r="K415" s="14">
        <f>IF((T_STOCKS[[#This Row],[D HAMM]]&gt;=0)*(T_STOCKS[[#This Row],[D HAMM]]&lt;=1.5),ROW())</f>
        <v>415</v>
      </c>
      <c r="L415" s="297" t="str">
        <f t="shared" si="30"/>
        <v/>
      </c>
      <c r="M415" s="298" t="str">
        <f t="shared" si="31"/>
        <v/>
      </c>
      <c r="N415" s="310">
        <f t="shared" si="32"/>
        <v>0</v>
      </c>
      <c r="O415" s="311">
        <f t="shared" si="33"/>
        <v>0</v>
      </c>
      <c r="P415" s="14"/>
      <c r="Q415" s="317" t="str">
        <f t="shared" si="34"/>
        <v/>
      </c>
      <c r="R415" s="15"/>
      <c r="S415" s="15"/>
      <c r="T415" s="15"/>
      <c r="U415" s="15"/>
      <c r="V415" s="15"/>
      <c r="W415" s="15"/>
    </row>
    <row r="416" spans="1:23">
      <c r="A416" s="14"/>
      <c r="B416" s="24" t="str">
        <f>IFERROR(T_BDD_Références[REFERENCE],"")</f>
        <v/>
      </c>
      <c r="C416" s="24" t="str">
        <f>IFERROR(T_BDD_Références[DESIGNATION],"")</f>
        <v/>
      </c>
      <c r="D41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6" s="35">
        <f>SUM(T_STOCKS[[#This Row],[HAY SINAII]:[VIDE3]])</f>
        <v>0</v>
      </c>
      <c r="J416" s="15"/>
      <c r="K416" s="14">
        <f>IF((T_STOCKS[[#This Row],[D HAMM]]&gt;=0)*(T_STOCKS[[#This Row],[D HAMM]]&lt;=1.5),ROW())</f>
        <v>416</v>
      </c>
      <c r="L416" s="301" t="str">
        <f t="shared" si="30"/>
        <v/>
      </c>
      <c r="M416" s="302" t="str">
        <f t="shared" si="31"/>
        <v/>
      </c>
      <c r="N416" s="312">
        <f t="shared" si="32"/>
        <v>0</v>
      </c>
      <c r="O416" s="313">
        <f t="shared" si="33"/>
        <v>0</v>
      </c>
      <c r="P416" s="14"/>
      <c r="Q416" s="316" t="str">
        <f t="shared" si="34"/>
        <v/>
      </c>
      <c r="R416" s="15"/>
      <c r="S416" s="15"/>
      <c r="T416" s="15"/>
      <c r="U416" s="15"/>
      <c r="V416" s="15"/>
      <c r="W416" s="15"/>
    </row>
    <row r="417" spans="1:23">
      <c r="A417" s="14"/>
      <c r="B417" s="24" t="str">
        <f>IFERROR(T_BDD_Références[REFERENCE],"")</f>
        <v/>
      </c>
      <c r="C417" s="24" t="str">
        <f>IFERROR(T_BDD_Références[DESIGNATION],"")</f>
        <v/>
      </c>
      <c r="D41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7" s="35">
        <f>SUM(T_STOCKS[[#This Row],[HAY SINAII]:[VIDE3]])</f>
        <v>0</v>
      </c>
      <c r="J417" s="15"/>
      <c r="K417" s="14">
        <f>IF((T_STOCKS[[#This Row],[D HAMM]]&gt;=0)*(T_STOCKS[[#This Row],[D HAMM]]&lt;=1.5),ROW())</f>
        <v>417</v>
      </c>
      <c r="L417" s="297" t="str">
        <f t="shared" si="30"/>
        <v/>
      </c>
      <c r="M417" s="298" t="str">
        <f t="shared" si="31"/>
        <v/>
      </c>
      <c r="N417" s="310">
        <f t="shared" si="32"/>
        <v>0</v>
      </c>
      <c r="O417" s="311">
        <f t="shared" si="33"/>
        <v>0</v>
      </c>
      <c r="P417" s="14"/>
      <c r="Q417" s="317" t="str">
        <f t="shared" si="34"/>
        <v/>
      </c>
      <c r="R417" s="15"/>
      <c r="S417" s="15"/>
      <c r="T417" s="15"/>
      <c r="U417" s="15"/>
      <c r="V417" s="15"/>
      <c r="W417" s="15"/>
    </row>
    <row r="418" spans="1:23">
      <c r="A418" s="14"/>
      <c r="B418" s="24" t="str">
        <f>IFERROR(T_BDD_Références[REFERENCE],"")</f>
        <v/>
      </c>
      <c r="C418" s="24" t="str">
        <f>IFERROR(T_BDD_Références[DESIGNATION],"")</f>
        <v/>
      </c>
      <c r="D41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8" s="35">
        <f>SUM(T_STOCKS[[#This Row],[HAY SINAII]:[VIDE3]])</f>
        <v>0</v>
      </c>
      <c r="J418" s="15"/>
      <c r="K418" s="14">
        <f>IF((T_STOCKS[[#This Row],[D HAMM]]&gt;=0)*(T_STOCKS[[#This Row],[D HAMM]]&lt;=1.5),ROW())</f>
        <v>418</v>
      </c>
      <c r="L418" s="301" t="str">
        <f t="shared" si="30"/>
        <v/>
      </c>
      <c r="M418" s="302" t="str">
        <f t="shared" si="31"/>
        <v/>
      </c>
      <c r="N418" s="312">
        <f t="shared" si="32"/>
        <v>0</v>
      </c>
      <c r="O418" s="313">
        <f t="shared" si="33"/>
        <v>0</v>
      </c>
      <c r="P418" s="14"/>
      <c r="Q418" s="316" t="str">
        <f t="shared" si="34"/>
        <v/>
      </c>
      <c r="R418" s="15"/>
      <c r="S418" s="15"/>
      <c r="T418" s="15"/>
      <c r="U418" s="15"/>
      <c r="V418" s="15"/>
      <c r="W418" s="15"/>
    </row>
    <row r="419" spans="1:23">
      <c r="A419" s="14"/>
      <c r="B419" s="24" t="str">
        <f>IFERROR(T_BDD_Références[REFERENCE],"")</f>
        <v/>
      </c>
      <c r="C419" s="24" t="str">
        <f>IFERROR(T_BDD_Références[DESIGNATION],"")</f>
        <v/>
      </c>
      <c r="D41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1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1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1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19" s="35">
        <f>SUM(T_STOCKS[[#This Row],[HAY SINAII]:[VIDE3]])</f>
        <v>0</v>
      </c>
      <c r="J419" s="15"/>
      <c r="K419" s="14">
        <f>IF((T_STOCKS[[#This Row],[D HAMM]]&gt;=0)*(T_STOCKS[[#This Row],[D HAMM]]&lt;=1.5),ROW())</f>
        <v>419</v>
      </c>
      <c r="L419" s="297" t="str">
        <f t="shared" si="30"/>
        <v/>
      </c>
      <c r="M419" s="298" t="str">
        <f t="shared" si="31"/>
        <v/>
      </c>
      <c r="N419" s="310">
        <f t="shared" si="32"/>
        <v>0</v>
      </c>
      <c r="O419" s="311">
        <f t="shared" si="33"/>
        <v>0</v>
      </c>
      <c r="P419" s="14"/>
      <c r="Q419" s="317" t="str">
        <f t="shared" si="34"/>
        <v/>
      </c>
      <c r="R419" s="15"/>
      <c r="S419" s="15"/>
      <c r="T419" s="15"/>
      <c r="U419" s="15"/>
      <c r="V419" s="15"/>
      <c r="W419" s="15"/>
    </row>
    <row r="420" spans="1:23">
      <c r="A420" s="14"/>
      <c r="B420" s="24" t="str">
        <f>IFERROR(T_BDD_Références[REFERENCE],"")</f>
        <v/>
      </c>
      <c r="C420" s="24" t="str">
        <f>IFERROR(T_BDD_Références[DESIGNATION],"")</f>
        <v/>
      </c>
      <c r="D42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0" s="35">
        <f>SUM(T_STOCKS[[#This Row],[HAY SINAII]:[VIDE3]])</f>
        <v>0</v>
      </c>
      <c r="J420" s="15"/>
      <c r="K420" s="14">
        <f>IF((T_STOCKS[[#This Row],[D HAMM]]&gt;=0)*(T_STOCKS[[#This Row],[D HAMM]]&lt;=1.5),ROW())</f>
        <v>420</v>
      </c>
      <c r="L420" s="301" t="str">
        <f t="shared" si="30"/>
        <v/>
      </c>
      <c r="M420" s="302" t="str">
        <f t="shared" si="31"/>
        <v/>
      </c>
      <c r="N420" s="312">
        <f t="shared" si="32"/>
        <v>0</v>
      </c>
      <c r="O420" s="313">
        <f t="shared" si="33"/>
        <v>0</v>
      </c>
      <c r="P420" s="14"/>
      <c r="Q420" s="316" t="str">
        <f t="shared" si="34"/>
        <v/>
      </c>
      <c r="R420" s="15"/>
      <c r="S420" s="15"/>
      <c r="T420" s="15"/>
      <c r="U420" s="15"/>
      <c r="V420" s="15"/>
      <c r="W420" s="15"/>
    </row>
    <row r="421" spans="1:23">
      <c r="A421" s="14"/>
      <c r="B421" s="24" t="str">
        <f>IFERROR(T_BDD_Références[REFERENCE],"")</f>
        <v/>
      </c>
      <c r="C421" s="24" t="str">
        <f>IFERROR(T_BDD_Références[DESIGNATION],"")</f>
        <v/>
      </c>
      <c r="D42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1" s="35">
        <f>SUM(T_STOCKS[[#This Row],[HAY SINAII]:[VIDE3]])</f>
        <v>0</v>
      </c>
      <c r="J421" s="15"/>
      <c r="K421" s="14">
        <f>IF((T_STOCKS[[#This Row],[D HAMM]]&gt;=0)*(T_STOCKS[[#This Row],[D HAMM]]&lt;=1.5),ROW())</f>
        <v>421</v>
      </c>
      <c r="L421" s="297" t="str">
        <f t="shared" si="30"/>
        <v/>
      </c>
      <c r="M421" s="298" t="str">
        <f t="shared" si="31"/>
        <v/>
      </c>
      <c r="N421" s="310">
        <f t="shared" si="32"/>
        <v>0</v>
      </c>
      <c r="O421" s="311">
        <f t="shared" si="33"/>
        <v>0</v>
      </c>
      <c r="P421" s="14"/>
      <c r="Q421" s="317" t="str">
        <f t="shared" si="34"/>
        <v/>
      </c>
      <c r="R421" s="15"/>
      <c r="S421" s="15"/>
      <c r="T421" s="15"/>
      <c r="U421" s="15"/>
      <c r="V421" s="15"/>
      <c r="W421" s="15"/>
    </row>
    <row r="422" spans="1:23">
      <c r="A422" s="14"/>
      <c r="B422" s="24" t="str">
        <f>IFERROR(T_BDD_Références[REFERENCE],"")</f>
        <v/>
      </c>
      <c r="C422" s="24" t="str">
        <f>IFERROR(T_BDD_Références[DESIGNATION],"")</f>
        <v/>
      </c>
      <c r="D42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2" s="35">
        <f>SUM(T_STOCKS[[#This Row],[HAY SINAII]:[VIDE3]])</f>
        <v>0</v>
      </c>
      <c r="J422" s="15"/>
      <c r="K422" s="14">
        <f>IF((T_STOCKS[[#This Row],[D HAMM]]&gt;=0)*(T_STOCKS[[#This Row],[D HAMM]]&lt;=1.5),ROW())</f>
        <v>422</v>
      </c>
      <c r="L422" s="301" t="str">
        <f t="shared" si="30"/>
        <v/>
      </c>
      <c r="M422" s="302" t="str">
        <f t="shared" si="31"/>
        <v/>
      </c>
      <c r="N422" s="312">
        <f t="shared" si="32"/>
        <v>0</v>
      </c>
      <c r="O422" s="313">
        <f t="shared" si="33"/>
        <v>0</v>
      </c>
      <c r="P422" s="14"/>
      <c r="Q422" s="316" t="str">
        <f t="shared" si="34"/>
        <v/>
      </c>
      <c r="R422" s="15"/>
      <c r="S422" s="15"/>
      <c r="T422" s="15"/>
      <c r="U422" s="15"/>
      <c r="V422" s="15"/>
      <c r="W422" s="15"/>
    </row>
    <row r="423" spans="1:23">
      <c r="A423" s="14"/>
      <c r="B423" s="24" t="str">
        <f>IFERROR(T_BDD_Références[REFERENCE],"")</f>
        <v/>
      </c>
      <c r="C423" s="24" t="str">
        <f>IFERROR(T_BDD_Références[DESIGNATION],"")</f>
        <v/>
      </c>
      <c r="D42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3" s="35">
        <f>SUM(T_STOCKS[[#This Row],[HAY SINAII]:[VIDE3]])</f>
        <v>0</v>
      </c>
      <c r="J423" s="15"/>
      <c r="K423" s="14">
        <f>IF((T_STOCKS[[#This Row],[D HAMM]]&gt;=0)*(T_STOCKS[[#This Row],[D HAMM]]&lt;=1.5),ROW())</f>
        <v>423</v>
      </c>
      <c r="L423" s="297" t="str">
        <f t="shared" si="30"/>
        <v/>
      </c>
      <c r="M423" s="298" t="str">
        <f t="shared" si="31"/>
        <v/>
      </c>
      <c r="N423" s="310">
        <f t="shared" si="32"/>
        <v>0</v>
      </c>
      <c r="O423" s="311">
        <f t="shared" si="33"/>
        <v>0</v>
      </c>
      <c r="P423" s="14"/>
      <c r="Q423" s="317" t="str">
        <f t="shared" si="34"/>
        <v/>
      </c>
      <c r="R423" s="15"/>
      <c r="S423" s="15"/>
      <c r="T423" s="15"/>
      <c r="U423" s="15"/>
      <c r="V423" s="15"/>
      <c r="W423" s="15"/>
    </row>
    <row r="424" spans="1:23">
      <c r="A424" s="14"/>
      <c r="B424" s="24" t="str">
        <f>IFERROR(T_BDD_Références[REFERENCE],"")</f>
        <v/>
      </c>
      <c r="C424" s="24" t="str">
        <f>IFERROR(T_BDD_Références[DESIGNATION],"")</f>
        <v/>
      </c>
      <c r="D42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4" s="35">
        <f>SUM(T_STOCKS[[#This Row],[HAY SINAII]:[VIDE3]])</f>
        <v>0</v>
      </c>
      <c r="J424" s="15"/>
      <c r="K424" s="14">
        <f>IF((T_STOCKS[[#This Row],[D HAMM]]&gt;=0)*(T_STOCKS[[#This Row],[D HAMM]]&lt;=1.5),ROW())</f>
        <v>424</v>
      </c>
      <c r="L424" s="301" t="str">
        <f t="shared" si="30"/>
        <v/>
      </c>
      <c r="M424" s="302" t="str">
        <f t="shared" si="31"/>
        <v/>
      </c>
      <c r="N424" s="312">
        <f t="shared" si="32"/>
        <v>0</v>
      </c>
      <c r="O424" s="313">
        <f t="shared" si="33"/>
        <v>0</v>
      </c>
      <c r="P424" s="14"/>
      <c r="Q424" s="316" t="str">
        <f t="shared" si="34"/>
        <v/>
      </c>
      <c r="R424" s="15"/>
      <c r="S424" s="15"/>
      <c r="T424" s="15"/>
      <c r="U424" s="15"/>
      <c r="V424" s="15"/>
      <c r="W424" s="15"/>
    </row>
    <row r="425" spans="1:23">
      <c r="A425" s="14"/>
      <c r="B425" s="24" t="str">
        <f>IFERROR(T_BDD_Références[REFERENCE],"")</f>
        <v/>
      </c>
      <c r="C425" s="24" t="str">
        <f>IFERROR(T_BDD_Références[DESIGNATION],"")</f>
        <v/>
      </c>
      <c r="D42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5" s="35">
        <f>SUM(T_STOCKS[[#This Row],[HAY SINAII]:[VIDE3]])</f>
        <v>0</v>
      </c>
      <c r="J425" s="15"/>
      <c r="K425" s="14">
        <f>IF((T_STOCKS[[#This Row],[D HAMM]]&gt;=0)*(T_STOCKS[[#This Row],[D HAMM]]&lt;=1.5),ROW())</f>
        <v>425</v>
      </c>
      <c r="L425" s="297" t="str">
        <f t="shared" si="30"/>
        <v/>
      </c>
      <c r="M425" s="298" t="str">
        <f t="shared" si="31"/>
        <v/>
      </c>
      <c r="N425" s="310">
        <f t="shared" si="32"/>
        <v>0</v>
      </c>
      <c r="O425" s="311">
        <f t="shared" si="33"/>
        <v>0</v>
      </c>
      <c r="P425" s="14"/>
      <c r="Q425" s="317" t="str">
        <f t="shared" si="34"/>
        <v/>
      </c>
      <c r="R425" s="15"/>
      <c r="S425" s="15"/>
      <c r="T425" s="15"/>
      <c r="U425" s="15"/>
      <c r="V425" s="15"/>
      <c r="W425" s="15"/>
    </row>
    <row r="426" spans="1:23">
      <c r="A426" s="14"/>
      <c r="B426" s="24" t="str">
        <f>IFERROR(T_BDD_Références[REFERENCE],"")</f>
        <v/>
      </c>
      <c r="C426" s="24" t="str">
        <f>IFERROR(T_BDD_Références[DESIGNATION],"")</f>
        <v/>
      </c>
      <c r="D42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6" s="35">
        <f>SUM(T_STOCKS[[#This Row],[HAY SINAII]:[VIDE3]])</f>
        <v>0</v>
      </c>
      <c r="J426" s="15"/>
      <c r="K426" s="14">
        <f>IF((T_STOCKS[[#This Row],[D HAMM]]&gt;=0)*(T_STOCKS[[#This Row],[D HAMM]]&lt;=1.5),ROW())</f>
        <v>426</v>
      </c>
      <c r="L426" s="301" t="str">
        <f t="shared" si="30"/>
        <v/>
      </c>
      <c r="M426" s="302" t="str">
        <f t="shared" si="31"/>
        <v/>
      </c>
      <c r="N426" s="312">
        <f t="shared" si="32"/>
        <v>0</v>
      </c>
      <c r="O426" s="313">
        <f t="shared" si="33"/>
        <v>0</v>
      </c>
      <c r="P426" s="14"/>
      <c r="Q426" s="316" t="str">
        <f t="shared" si="34"/>
        <v/>
      </c>
      <c r="R426" s="15"/>
      <c r="S426" s="15"/>
      <c r="T426" s="15"/>
      <c r="U426" s="15"/>
      <c r="V426" s="15"/>
      <c r="W426" s="15"/>
    </row>
    <row r="427" spans="1:23">
      <c r="A427" s="14"/>
      <c r="B427" s="24" t="str">
        <f>IFERROR(T_BDD_Références[REFERENCE],"")</f>
        <v/>
      </c>
      <c r="C427" s="24" t="str">
        <f>IFERROR(T_BDD_Références[DESIGNATION],"")</f>
        <v/>
      </c>
      <c r="D42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7" s="35">
        <f>SUM(T_STOCKS[[#This Row],[HAY SINAII]:[VIDE3]])</f>
        <v>0</v>
      </c>
      <c r="J427" s="15"/>
      <c r="K427" s="14">
        <f>IF((T_STOCKS[[#This Row],[D HAMM]]&gt;=0)*(T_STOCKS[[#This Row],[D HAMM]]&lt;=1.5),ROW())</f>
        <v>427</v>
      </c>
      <c r="L427" s="297" t="str">
        <f t="shared" si="30"/>
        <v/>
      </c>
      <c r="M427" s="298" t="str">
        <f t="shared" si="31"/>
        <v/>
      </c>
      <c r="N427" s="310">
        <f t="shared" si="32"/>
        <v>0</v>
      </c>
      <c r="O427" s="311">
        <f t="shared" si="33"/>
        <v>0</v>
      </c>
      <c r="P427" s="14"/>
      <c r="Q427" s="317" t="str">
        <f t="shared" si="34"/>
        <v/>
      </c>
      <c r="R427" s="15"/>
      <c r="S427" s="15"/>
      <c r="T427" s="15"/>
      <c r="U427" s="15"/>
      <c r="V427" s="15"/>
      <c r="W427" s="15"/>
    </row>
    <row r="428" spans="1:23">
      <c r="A428" s="14"/>
      <c r="B428" s="24" t="str">
        <f>IFERROR(T_BDD_Références[REFERENCE],"")</f>
        <v/>
      </c>
      <c r="C428" s="24" t="str">
        <f>IFERROR(T_BDD_Références[DESIGNATION],"")</f>
        <v/>
      </c>
      <c r="D42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8" s="35">
        <f>SUM(T_STOCKS[[#This Row],[HAY SINAII]:[VIDE3]])</f>
        <v>0</v>
      </c>
      <c r="J428" s="15"/>
      <c r="K428" s="14">
        <f>IF((T_STOCKS[[#This Row],[D HAMM]]&gt;=0)*(T_STOCKS[[#This Row],[D HAMM]]&lt;=1.5),ROW())</f>
        <v>428</v>
      </c>
      <c r="L428" s="301" t="str">
        <f t="shared" si="30"/>
        <v/>
      </c>
      <c r="M428" s="302" t="str">
        <f t="shared" si="31"/>
        <v/>
      </c>
      <c r="N428" s="312">
        <f t="shared" si="32"/>
        <v>0</v>
      </c>
      <c r="O428" s="313">
        <f t="shared" si="33"/>
        <v>0</v>
      </c>
      <c r="P428" s="14"/>
      <c r="Q428" s="316" t="str">
        <f t="shared" si="34"/>
        <v/>
      </c>
      <c r="R428" s="15"/>
      <c r="S428" s="15"/>
      <c r="T428" s="15"/>
      <c r="U428" s="15"/>
      <c r="V428" s="15"/>
      <c r="W428" s="15"/>
    </row>
    <row r="429" spans="1:23">
      <c r="A429" s="14"/>
      <c r="B429" s="24" t="str">
        <f>IFERROR(T_BDD_Références[REFERENCE],"")</f>
        <v/>
      </c>
      <c r="C429" s="24" t="str">
        <f>IFERROR(T_BDD_Références[DESIGNATION],"")</f>
        <v/>
      </c>
      <c r="D42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2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2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2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29" s="35">
        <f>SUM(T_STOCKS[[#This Row],[HAY SINAII]:[VIDE3]])</f>
        <v>0</v>
      </c>
      <c r="J429" s="15"/>
      <c r="K429" s="14">
        <f>IF((T_STOCKS[[#This Row],[D HAMM]]&gt;=0)*(T_STOCKS[[#This Row],[D HAMM]]&lt;=1.5),ROW())</f>
        <v>429</v>
      </c>
      <c r="L429" s="297" t="str">
        <f t="shared" si="30"/>
        <v/>
      </c>
      <c r="M429" s="298" t="str">
        <f t="shared" si="31"/>
        <v/>
      </c>
      <c r="N429" s="310">
        <f t="shared" si="32"/>
        <v>0</v>
      </c>
      <c r="O429" s="311">
        <f t="shared" si="33"/>
        <v>0</v>
      </c>
      <c r="P429" s="14"/>
      <c r="Q429" s="317" t="str">
        <f t="shared" si="34"/>
        <v/>
      </c>
      <c r="R429" s="15"/>
      <c r="S429" s="15"/>
      <c r="T429" s="15"/>
      <c r="U429" s="15"/>
      <c r="V429" s="15"/>
      <c r="W429" s="15"/>
    </row>
    <row r="430" spans="1:23">
      <c r="A430" s="14"/>
      <c r="B430" s="24" t="str">
        <f>IFERROR(T_BDD_Références[REFERENCE],"")</f>
        <v/>
      </c>
      <c r="C430" s="24" t="str">
        <f>IFERROR(T_BDD_Références[DESIGNATION],"")</f>
        <v/>
      </c>
      <c r="D43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0" s="35">
        <f>SUM(T_STOCKS[[#This Row],[HAY SINAII]:[VIDE3]])</f>
        <v>0</v>
      </c>
      <c r="J430" s="15"/>
      <c r="K430" s="14">
        <f>IF((T_STOCKS[[#This Row],[D HAMM]]&gt;=0)*(T_STOCKS[[#This Row],[D HAMM]]&lt;=1.5),ROW())</f>
        <v>430</v>
      </c>
      <c r="L430" s="301" t="str">
        <f t="shared" si="30"/>
        <v/>
      </c>
      <c r="M430" s="302" t="str">
        <f t="shared" si="31"/>
        <v/>
      </c>
      <c r="N430" s="312">
        <f t="shared" si="32"/>
        <v>0</v>
      </c>
      <c r="O430" s="313">
        <f t="shared" si="33"/>
        <v>0</v>
      </c>
      <c r="P430" s="14"/>
      <c r="Q430" s="316" t="str">
        <f t="shared" si="34"/>
        <v/>
      </c>
      <c r="R430" s="15"/>
      <c r="S430" s="15"/>
      <c r="T430" s="15"/>
      <c r="U430" s="15"/>
      <c r="V430" s="15"/>
      <c r="W430" s="15"/>
    </row>
    <row r="431" spans="1:23">
      <c r="A431" s="14"/>
      <c r="B431" s="24" t="str">
        <f>IFERROR(T_BDD_Références[REFERENCE],"")</f>
        <v/>
      </c>
      <c r="C431" s="24" t="str">
        <f>IFERROR(T_BDD_Références[DESIGNATION],"")</f>
        <v/>
      </c>
      <c r="D43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1" s="35">
        <f>SUM(T_STOCKS[[#This Row],[HAY SINAII]:[VIDE3]])</f>
        <v>0</v>
      </c>
      <c r="J431" s="15"/>
      <c r="K431" s="14">
        <f>IF((T_STOCKS[[#This Row],[D HAMM]]&gt;=0)*(T_STOCKS[[#This Row],[D HAMM]]&lt;=1.5),ROW())</f>
        <v>431</v>
      </c>
      <c r="L431" s="297" t="str">
        <f t="shared" si="30"/>
        <v/>
      </c>
      <c r="M431" s="298" t="str">
        <f t="shared" si="31"/>
        <v/>
      </c>
      <c r="N431" s="310">
        <f t="shared" si="32"/>
        <v>0</v>
      </c>
      <c r="O431" s="311">
        <f t="shared" si="33"/>
        <v>0</v>
      </c>
      <c r="P431" s="14"/>
      <c r="Q431" s="317" t="str">
        <f t="shared" si="34"/>
        <v/>
      </c>
      <c r="R431" s="15"/>
      <c r="S431" s="15"/>
      <c r="T431" s="15"/>
      <c r="U431" s="15"/>
      <c r="V431" s="15"/>
      <c r="W431" s="15"/>
    </row>
    <row r="432" spans="1:23">
      <c r="A432" s="14"/>
      <c r="B432" s="24" t="str">
        <f>IFERROR(T_BDD_Références[REFERENCE],"")</f>
        <v/>
      </c>
      <c r="C432" s="24" t="str">
        <f>IFERROR(T_BDD_Références[DESIGNATION],"")</f>
        <v/>
      </c>
      <c r="D43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2" s="35">
        <f>SUM(T_STOCKS[[#This Row],[HAY SINAII]:[VIDE3]])</f>
        <v>0</v>
      </c>
      <c r="J432" s="15"/>
      <c r="K432" s="14">
        <f>IF((T_STOCKS[[#This Row],[D HAMM]]&gt;=0)*(T_STOCKS[[#This Row],[D HAMM]]&lt;=1.5),ROW())</f>
        <v>432</v>
      </c>
      <c r="L432" s="301" t="str">
        <f t="shared" si="30"/>
        <v/>
      </c>
      <c r="M432" s="302" t="str">
        <f t="shared" si="31"/>
        <v/>
      </c>
      <c r="N432" s="312">
        <f t="shared" si="32"/>
        <v>0</v>
      </c>
      <c r="O432" s="313">
        <f t="shared" si="33"/>
        <v>0</v>
      </c>
      <c r="P432" s="14"/>
      <c r="Q432" s="316" t="str">
        <f t="shared" si="34"/>
        <v/>
      </c>
      <c r="R432" s="15"/>
      <c r="S432" s="15"/>
      <c r="T432" s="15"/>
      <c r="U432" s="15"/>
      <c r="V432" s="15"/>
      <c r="W432" s="15"/>
    </row>
    <row r="433" spans="1:23">
      <c r="A433" s="14"/>
      <c r="B433" s="24" t="str">
        <f>IFERROR(T_BDD_Références[REFERENCE],"")</f>
        <v/>
      </c>
      <c r="C433" s="24" t="str">
        <f>IFERROR(T_BDD_Références[DESIGNATION],"")</f>
        <v/>
      </c>
      <c r="D43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3" s="35">
        <f>SUM(T_STOCKS[[#This Row],[HAY SINAII]:[VIDE3]])</f>
        <v>0</v>
      </c>
      <c r="J433" s="15"/>
      <c r="K433" s="14">
        <f>IF((T_STOCKS[[#This Row],[D HAMM]]&gt;=0)*(T_STOCKS[[#This Row],[D HAMM]]&lt;=1.5),ROW())</f>
        <v>433</v>
      </c>
      <c r="L433" s="297" t="str">
        <f t="shared" si="30"/>
        <v/>
      </c>
      <c r="M433" s="298" t="str">
        <f t="shared" si="31"/>
        <v/>
      </c>
      <c r="N433" s="310">
        <f t="shared" si="32"/>
        <v>0</v>
      </c>
      <c r="O433" s="311">
        <f t="shared" si="33"/>
        <v>0</v>
      </c>
      <c r="P433" s="14"/>
      <c r="Q433" s="317" t="str">
        <f t="shared" si="34"/>
        <v/>
      </c>
      <c r="R433" s="15"/>
      <c r="S433" s="15"/>
      <c r="T433" s="15"/>
      <c r="U433" s="15"/>
      <c r="V433" s="15"/>
      <c r="W433" s="15"/>
    </row>
    <row r="434" spans="1:23">
      <c r="A434" s="14"/>
      <c r="B434" s="24" t="str">
        <f>IFERROR(T_BDD_Références[REFERENCE],"")</f>
        <v/>
      </c>
      <c r="C434" s="24" t="str">
        <f>IFERROR(T_BDD_Références[DESIGNATION],"")</f>
        <v/>
      </c>
      <c r="D43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4" s="35">
        <f>SUM(T_STOCKS[[#This Row],[HAY SINAII]:[VIDE3]])</f>
        <v>0</v>
      </c>
      <c r="J434" s="15"/>
      <c r="K434" s="14">
        <f>IF((T_STOCKS[[#This Row],[D HAMM]]&gt;=0)*(T_STOCKS[[#This Row],[D HAMM]]&lt;=1.5),ROW())</f>
        <v>434</v>
      </c>
      <c r="L434" s="301" t="str">
        <f t="shared" si="30"/>
        <v/>
      </c>
      <c r="M434" s="302" t="str">
        <f t="shared" si="31"/>
        <v/>
      </c>
      <c r="N434" s="312">
        <f t="shared" si="32"/>
        <v>0</v>
      </c>
      <c r="O434" s="313">
        <f t="shared" si="33"/>
        <v>0</v>
      </c>
      <c r="P434" s="14"/>
      <c r="Q434" s="316" t="str">
        <f t="shared" si="34"/>
        <v/>
      </c>
      <c r="R434" s="15"/>
      <c r="S434" s="15"/>
      <c r="T434" s="15"/>
      <c r="U434" s="15"/>
      <c r="V434" s="15"/>
      <c r="W434" s="15"/>
    </row>
    <row r="435" spans="1:23">
      <c r="A435" s="14"/>
      <c r="B435" s="24" t="str">
        <f>IFERROR(T_BDD_Références[REFERENCE],"")</f>
        <v/>
      </c>
      <c r="C435" s="24" t="str">
        <f>IFERROR(T_BDD_Références[DESIGNATION],"")</f>
        <v/>
      </c>
      <c r="D43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5" s="35">
        <f>SUM(T_STOCKS[[#This Row],[HAY SINAII]:[VIDE3]])</f>
        <v>0</v>
      </c>
      <c r="J435" s="15"/>
      <c r="K435" s="14">
        <f>IF((T_STOCKS[[#This Row],[D HAMM]]&gt;=0)*(T_STOCKS[[#This Row],[D HAMM]]&lt;=1.5),ROW())</f>
        <v>435</v>
      </c>
      <c r="L435" s="297" t="str">
        <f t="shared" si="30"/>
        <v/>
      </c>
      <c r="M435" s="298" t="str">
        <f t="shared" si="31"/>
        <v/>
      </c>
      <c r="N435" s="310">
        <f t="shared" si="32"/>
        <v>0</v>
      </c>
      <c r="O435" s="311">
        <f t="shared" si="33"/>
        <v>0</v>
      </c>
      <c r="P435" s="14"/>
      <c r="Q435" s="317" t="str">
        <f t="shared" si="34"/>
        <v/>
      </c>
      <c r="R435" s="15"/>
      <c r="S435" s="15"/>
      <c r="T435" s="15"/>
      <c r="U435" s="15"/>
      <c r="V435" s="15"/>
      <c r="W435" s="15"/>
    </row>
    <row r="436" spans="1:23">
      <c r="A436" s="14"/>
      <c r="B436" s="24" t="str">
        <f>IFERROR(T_BDD_Références[REFERENCE],"")</f>
        <v/>
      </c>
      <c r="C436" s="24" t="str">
        <f>IFERROR(T_BDD_Références[DESIGNATION],"")</f>
        <v/>
      </c>
      <c r="D43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6" s="35">
        <f>SUM(T_STOCKS[[#This Row],[HAY SINAII]:[VIDE3]])</f>
        <v>0</v>
      </c>
      <c r="J436" s="15"/>
      <c r="K436" s="14">
        <f>IF((T_STOCKS[[#This Row],[D HAMM]]&gt;=0)*(T_STOCKS[[#This Row],[D HAMM]]&lt;=1.5),ROW())</f>
        <v>436</v>
      </c>
      <c r="L436" s="301" t="str">
        <f t="shared" si="30"/>
        <v/>
      </c>
      <c r="M436" s="302" t="str">
        <f t="shared" si="31"/>
        <v/>
      </c>
      <c r="N436" s="312">
        <f t="shared" si="32"/>
        <v>0</v>
      </c>
      <c r="O436" s="313">
        <f t="shared" si="33"/>
        <v>0</v>
      </c>
      <c r="P436" s="14"/>
      <c r="Q436" s="316" t="str">
        <f t="shared" si="34"/>
        <v/>
      </c>
      <c r="R436" s="15"/>
      <c r="S436" s="15"/>
      <c r="T436" s="15"/>
      <c r="U436" s="15"/>
      <c r="V436" s="15"/>
      <c r="W436" s="15"/>
    </row>
    <row r="437" spans="1:23">
      <c r="A437" s="14"/>
      <c r="B437" s="24" t="str">
        <f>IFERROR(T_BDD_Références[REFERENCE],"")</f>
        <v/>
      </c>
      <c r="C437" s="24" t="str">
        <f>IFERROR(T_BDD_Références[DESIGNATION],"")</f>
        <v/>
      </c>
      <c r="D43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7" s="35">
        <f>SUM(T_STOCKS[[#This Row],[HAY SINAII]:[VIDE3]])</f>
        <v>0</v>
      </c>
      <c r="J437" s="15"/>
      <c r="K437" s="14">
        <f>IF((T_STOCKS[[#This Row],[D HAMM]]&gt;=0)*(T_STOCKS[[#This Row],[D HAMM]]&lt;=1.5),ROW())</f>
        <v>437</v>
      </c>
      <c r="L437" s="297" t="str">
        <f t="shared" si="30"/>
        <v/>
      </c>
      <c r="M437" s="298" t="str">
        <f t="shared" si="31"/>
        <v/>
      </c>
      <c r="N437" s="310">
        <f t="shared" si="32"/>
        <v>0</v>
      </c>
      <c r="O437" s="311">
        <f t="shared" si="33"/>
        <v>0</v>
      </c>
      <c r="P437" s="14"/>
      <c r="Q437" s="317" t="str">
        <f t="shared" si="34"/>
        <v/>
      </c>
      <c r="R437" s="15"/>
      <c r="S437" s="15"/>
      <c r="T437" s="15"/>
      <c r="U437" s="15"/>
      <c r="V437" s="15"/>
      <c r="W437" s="15"/>
    </row>
    <row r="438" spans="1:23">
      <c r="A438" s="14"/>
      <c r="B438" s="24" t="str">
        <f>IFERROR(T_BDD_Références[REFERENCE],"")</f>
        <v/>
      </c>
      <c r="C438" s="24" t="str">
        <f>IFERROR(T_BDD_Références[DESIGNATION],"")</f>
        <v/>
      </c>
      <c r="D43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8" s="35">
        <f>SUM(T_STOCKS[[#This Row],[HAY SINAII]:[VIDE3]])</f>
        <v>0</v>
      </c>
      <c r="J438" s="15"/>
      <c r="K438" s="14">
        <f>IF((T_STOCKS[[#This Row],[D HAMM]]&gt;=0)*(T_STOCKS[[#This Row],[D HAMM]]&lt;=1.5),ROW())</f>
        <v>438</v>
      </c>
      <c r="L438" s="301" t="str">
        <f t="shared" si="30"/>
        <v/>
      </c>
      <c r="M438" s="302" t="str">
        <f t="shared" si="31"/>
        <v/>
      </c>
      <c r="N438" s="312">
        <f t="shared" si="32"/>
        <v>0</v>
      </c>
      <c r="O438" s="313">
        <f t="shared" si="33"/>
        <v>0</v>
      </c>
      <c r="P438" s="14"/>
      <c r="Q438" s="316" t="str">
        <f t="shared" si="34"/>
        <v/>
      </c>
      <c r="R438" s="15"/>
      <c r="S438" s="15"/>
      <c r="T438" s="15"/>
      <c r="U438" s="15"/>
      <c r="V438" s="15"/>
      <c r="W438" s="15"/>
    </row>
    <row r="439" spans="1:23">
      <c r="A439" s="14"/>
      <c r="B439" s="24" t="str">
        <f>IFERROR(T_BDD_Références[REFERENCE],"")</f>
        <v/>
      </c>
      <c r="C439" s="24" t="str">
        <f>IFERROR(T_BDD_Références[DESIGNATION],"")</f>
        <v/>
      </c>
      <c r="D43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3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3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3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39" s="35">
        <f>SUM(T_STOCKS[[#This Row],[HAY SINAII]:[VIDE3]])</f>
        <v>0</v>
      </c>
      <c r="J439" s="15"/>
      <c r="K439" s="14">
        <f>IF((T_STOCKS[[#This Row],[D HAMM]]&gt;=0)*(T_STOCKS[[#This Row],[D HAMM]]&lt;=1.5),ROW())</f>
        <v>439</v>
      </c>
      <c r="L439" s="297" t="str">
        <f t="shared" si="30"/>
        <v/>
      </c>
      <c r="M439" s="298" t="str">
        <f t="shared" si="31"/>
        <v/>
      </c>
      <c r="N439" s="310">
        <f t="shared" si="32"/>
        <v>0</v>
      </c>
      <c r="O439" s="311">
        <f t="shared" si="33"/>
        <v>0</v>
      </c>
      <c r="P439" s="14"/>
      <c r="Q439" s="317" t="str">
        <f t="shared" si="34"/>
        <v/>
      </c>
      <c r="R439" s="15"/>
      <c r="S439" s="15"/>
      <c r="T439" s="15"/>
      <c r="U439" s="15"/>
      <c r="V439" s="15"/>
      <c r="W439" s="15"/>
    </row>
    <row r="440" spans="1:23">
      <c r="A440" s="14"/>
      <c r="B440" s="24" t="str">
        <f>IFERROR(T_BDD_Références[REFERENCE],"")</f>
        <v/>
      </c>
      <c r="C440" s="24" t="str">
        <f>IFERROR(T_BDD_Références[DESIGNATION],"")</f>
        <v/>
      </c>
      <c r="D44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0" s="35">
        <f>SUM(T_STOCKS[[#This Row],[HAY SINAII]:[VIDE3]])</f>
        <v>0</v>
      </c>
      <c r="J440" s="15"/>
      <c r="K440" s="14">
        <f>IF((T_STOCKS[[#This Row],[D HAMM]]&gt;=0)*(T_STOCKS[[#This Row],[D HAMM]]&lt;=1.5),ROW())</f>
        <v>440</v>
      </c>
      <c r="L440" s="301" t="str">
        <f t="shared" si="30"/>
        <v/>
      </c>
      <c r="M440" s="302" t="str">
        <f t="shared" si="31"/>
        <v/>
      </c>
      <c r="N440" s="312">
        <f t="shared" si="32"/>
        <v>0</v>
      </c>
      <c r="O440" s="313">
        <f t="shared" si="33"/>
        <v>0</v>
      </c>
      <c r="P440" s="14"/>
      <c r="Q440" s="316" t="str">
        <f t="shared" si="34"/>
        <v/>
      </c>
      <c r="R440" s="15"/>
      <c r="S440" s="15"/>
      <c r="T440" s="15"/>
      <c r="U440" s="15"/>
      <c r="V440" s="15"/>
      <c r="W440" s="15"/>
    </row>
    <row r="441" spans="1:23">
      <c r="A441" s="14"/>
      <c r="B441" s="24" t="str">
        <f>IFERROR(T_BDD_Références[REFERENCE],"")</f>
        <v/>
      </c>
      <c r="C441" s="24" t="str">
        <f>IFERROR(T_BDD_Références[DESIGNATION],"")</f>
        <v/>
      </c>
      <c r="D44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1" s="35">
        <f>SUM(T_STOCKS[[#This Row],[HAY SINAII]:[VIDE3]])</f>
        <v>0</v>
      </c>
      <c r="J441" s="15"/>
      <c r="K441" s="14">
        <f>IF((T_STOCKS[[#This Row],[D HAMM]]&gt;=0)*(T_STOCKS[[#This Row],[D HAMM]]&lt;=1.5),ROW())</f>
        <v>441</v>
      </c>
      <c r="L441" s="297" t="str">
        <f t="shared" si="30"/>
        <v/>
      </c>
      <c r="M441" s="298" t="str">
        <f t="shared" si="31"/>
        <v/>
      </c>
      <c r="N441" s="310">
        <f t="shared" si="32"/>
        <v>0</v>
      </c>
      <c r="O441" s="311">
        <f t="shared" si="33"/>
        <v>0</v>
      </c>
      <c r="P441" s="14"/>
      <c r="Q441" s="317" t="str">
        <f t="shared" si="34"/>
        <v/>
      </c>
      <c r="R441" s="15"/>
      <c r="S441" s="15"/>
      <c r="T441" s="15"/>
      <c r="U441" s="15"/>
      <c r="V441" s="15"/>
      <c r="W441" s="15"/>
    </row>
    <row r="442" spans="1:23">
      <c r="A442" s="14"/>
      <c r="B442" s="24" t="str">
        <f>IFERROR(T_BDD_Références[REFERENCE],"")</f>
        <v/>
      </c>
      <c r="C442" s="24" t="str">
        <f>IFERROR(T_BDD_Références[DESIGNATION],"")</f>
        <v/>
      </c>
      <c r="D44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2" s="35">
        <f>SUM(T_STOCKS[[#This Row],[HAY SINAII]:[VIDE3]])</f>
        <v>0</v>
      </c>
      <c r="J442" s="15"/>
      <c r="K442" s="14">
        <f>IF((T_STOCKS[[#This Row],[D HAMM]]&gt;=0)*(T_STOCKS[[#This Row],[D HAMM]]&lt;=1.5),ROW())</f>
        <v>442</v>
      </c>
      <c r="L442" s="301" t="str">
        <f t="shared" si="30"/>
        <v/>
      </c>
      <c r="M442" s="302" t="str">
        <f t="shared" si="31"/>
        <v/>
      </c>
      <c r="N442" s="312">
        <f t="shared" si="32"/>
        <v>0</v>
      </c>
      <c r="O442" s="313">
        <f t="shared" si="33"/>
        <v>0</v>
      </c>
      <c r="P442" s="14"/>
      <c r="Q442" s="316" t="str">
        <f t="shared" si="34"/>
        <v/>
      </c>
      <c r="R442" s="15"/>
      <c r="S442" s="15"/>
      <c r="T442" s="15"/>
      <c r="U442" s="15"/>
      <c r="V442" s="15"/>
      <c r="W442" s="15"/>
    </row>
    <row r="443" spans="1:23">
      <c r="A443" s="14"/>
      <c r="B443" s="24" t="str">
        <f>IFERROR(T_BDD_Références[REFERENCE],"")</f>
        <v/>
      </c>
      <c r="C443" s="24" t="str">
        <f>IFERROR(T_BDD_Références[DESIGNATION],"")</f>
        <v/>
      </c>
      <c r="D44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3" s="35">
        <f>SUM(T_STOCKS[[#This Row],[HAY SINAII]:[VIDE3]])</f>
        <v>0</v>
      </c>
      <c r="J443" s="15"/>
      <c r="K443" s="14">
        <f>IF((T_STOCKS[[#This Row],[D HAMM]]&gt;=0)*(T_STOCKS[[#This Row],[D HAMM]]&lt;=1.5),ROW())</f>
        <v>443</v>
      </c>
      <c r="L443" s="297" t="str">
        <f t="shared" si="30"/>
        <v/>
      </c>
      <c r="M443" s="298" t="str">
        <f t="shared" si="31"/>
        <v/>
      </c>
      <c r="N443" s="310">
        <f t="shared" si="32"/>
        <v>0</v>
      </c>
      <c r="O443" s="311">
        <f t="shared" si="33"/>
        <v>0</v>
      </c>
      <c r="P443" s="14"/>
      <c r="Q443" s="317" t="str">
        <f t="shared" si="34"/>
        <v/>
      </c>
      <c r="R443" s="15"/>
      <c r="S443" s="15"/>
      <c r="T443" s="15"/>
      <c r="U443" s="15"/>
      <c r="V443" s="15"/>
      <c r="W443" s="15"/>
    </row>
    <row r="444" spans="1:23">
      <c r="A444" s="14"/>
      <c r="B444" s="24" t="str">
        <f>IFERROR(T_BDD_Références[REFERENCE],"")</f>
        <v/>
      </c>
      <c r="C444" s="24" t="str">
        <f>IFERROR(T_BDD_Références[DESIGNATION],"")</f>
        <v/>
      </c>
      <c r="D44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4" s="35">
        <f>SUM(T_STOCKS[[#This Row],[HAY SINAII]:[VIDE3]])</f>
        <v>0</v>
      </c>
      <c r="J444" s="15"/>
      <c r="K444" s="14">
        <f>IF((T_STOCKS[[#This Row],[D HAMM]]&gt;=0)*(T_STOCKS[[#This Row],[D HAMM]]&lt;=1.5),ROW())</f>
        <v>444</v>
      </c>
      <c r="L444" s="301" t="str">
        <f t="shared" si="30"/>
        <v/>
      </c>
      <c r="M444" s="302" t="str">
        <f t="shared" si="31"/>
        <v/>
      </c>
      <c r="N444" s="312">
        <f t="shared" si="32"/>
        <v>0</v>
      </c>
      <c r="O444" s="313">
        <f t="shared" si="33"/>
        <v>0</v>
      </c>
      <c r="P444" s="14"/>
      <c r="Q444" s="316" t="str">
        <f t="shared" si="34"/>
        <v/>
      </c>
      <c r="R444" s="15"/>
      <c r="S444" s="15"/>
      <c r="T444" s="15"/>
      <c r="U444" s="15"/>
      <c r="V444" s="15"/>
      <c r="W444" s="15"/>
    </row>
    <row r="445" spans="1:23">
      <c r="A445" s="14"/>
      <c r="B445" s="24" t="str">
        <f>IFERROR(T_BDD_Références[REFERENCE],"")</f>
        <v/>
      </c>
      <c r="C445" s="24" t="str">
        <f>IFERROR(T_BDD_Références[DESIGNATION],"")</f>
        <v/>
      </c>
      <c r="D44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5" s="35">
        <f>SUM(T_STOCKS[[#This Row],[HAY SINAII]:[VIDE3]])</f>
        <v>0</v>
      </c>
      <c r="J445" s="15"/>
      <c r="K445" s="14">
        <f>IF((T_STOCKS[[#This Row],[D HAMM]]&gt;=0)*(T_STOCKS[[#This Row],[D HAMM]]&lt;=1.5),ROW())</f>
        <v>445</v>
      </c>
      <c r="L445" s="297" t="str">
        <f t="shared" si="30"/>
        <v/>
      </c>
      <c r="M445" s="298" t="str">
        <f t="shared" si="31"/>
        <v/>
      </c>
      <c r="N445" s="310">
        <f t="shared" si="32"/>
        <v>0</v>
      </c>
      <c r="O445" s="311">
        <f t="shared" si="33"/>
        <v>0</v>
      </c>
      <c r="P445" s="14"/>
      <c r="Q445" s="317" t="str">
        <f t="shared" si="34"/>
        <v/>
      </c>
      <c r="R445" s="15"/>
      <c r="S445" s="15"/>
      <c r="T445" s="15"/>
      <c r="U445" s="15"/>
      <c r="V445" s="15"/>
      <c r="W445" s="15"/>
    </row>
    <row r="446" spans="1:23">
      <c r="A446" s="14"/>
      <c r="B446" s="24" t="str">
        <f>IFERROR(T_BDD_Références[REFERENCE],"")</f>
        <v/>
      </c>
      <c r="C446" s="24" t="str">
        <f>IFERROR(T_BDD_Références[DESIGNATION],"")</f>
        <v/>
      </c>
      <c r="D44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6" s="35">
        <f>SUM(T_STOCKS[[#This Row],[HAY SINAII]:[VIDE3]])</f>
        <v>0</v>
      </c>
      <c r="J446" s="15"/>
      <c r="K446" s="14">
        <f>IF((T_STOCKS[[#This Row],[D HAMM]]&gt;=0)*(T_STOCKS[[#This Row],[D HAMM]]&lt;=1.5),ROW())</f>
        <v>446</v>
      </c>
      <c r="L446" s="301" t="str">
        <f t="shared" si="30"/>
        <v/>
      </c>
      <c r="M446" s="302" t="str">
        <f t="shared" si="31"/>
        <v/>
      </c>
      <c r="N446" s="312">
        <f t="shared" si="32"/>
        <v>0</v>
      </c>
      <c r="O446" s="313">
        <f t="shared" si="33"/>
        <v>0</v>
      </c>
      <c r="P446" s="14"/>
      <c r="Q446" s="316" t="str">
        <f t="shared" si="34"/>
        <v/>
      </c>
      <c r="R446" s="15"/>
      <c r="S446" s="15"/>
      <c r="T446" s="15"/>
      <c r="U446" s="15"/>
      <c r="V446" s="15"/>
      <c r="W446" s="15"/>
    </row>
    <row r="447" spans="1:23">
      <c r="A447" s="14"/>
      <c r="B447" s="24" t="str">
        <f>IFERROR(T_BDD_Références[REFERENCE],"")</f>
        <v/>
      </c>
      <c r="C447" s="24" t="str">
        <f>IFERROR(T_BDD_Références[DESIGNATION],"")</f>
        <v/>
      </c>
      <c r="D44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7" s="35">
        <f>SUM(T_STOCKS[[#This Row],[HAY SINAII]:[VIDE3]])</f>
        <v>0</v>
      </c>
      <c r="J447" s="15"/>
      <c r="K447" s="14">
        <f>IF((T_STOCKS[[#This Row],[D HAMM]]&gt;=0)*(T_STOCKS[[#This Row],[D HAMM]]&lt;=1.5),ROW())</f>
        <v>447</v>
      </c>
      <c r="L447" s="297" t="str">
        <f t="shared" si="30"/>
        <v/>
      </c>
      <c r="M447" s="298" t="str">
        <f t="shared" si="31"/>
        <v/>
      </c>
      <c r="N447" s="310">
        <f t="shared" si="32"/>
        <v>0</v>
      </c>
      <c r="O447" s="311">
        <f t="shared" si="33"/>
        <v>0</v>
      </c>
      <c r="P447" s="14"/>
      <c r="Q447" s="317" t="str">
        <f t="shared" si="34"/>
        <v/>
      </c>
      <c r="R447" s="15"/>
      <c r="S447" s="15"/>
      <c r="T447" s="15"/>
      <c r="U447" s="15"/>
      <c r="V447" s="15"/>
      <c r="W447" s="15"/>
    </row>
    <row r="448" spans="1:23">
      <c r="A448" s="14"/>
      <c r="B448" s="24" t="str">
        <f>IFERROR(T_BDD_Références[REFERENCE],"")</f>
        <v/>
      </c>
      <c r="C448" s="24" t="str">
        <f>IFERROR(T_BDD_Références[DESIGNATION],"")</f>
        <v/>
      </c>
      <c r="D44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8" s="35">
        <f>SUM(T_STOCKS[[#This Row],[HAY SINAII]:[VIDE3]])</f>
        <v>0</v>
      </c>
      <c r="J448" s="15"/>
      <c r="K448" s="14">
        <f>IF((T_STOCKS[[#This Row],[D HAMM]]&gt;=0)*(T_STOCKS[[#This Row],[D HAMM]]&lt;=1.5),ROW())</f>
        <v>448</v>
      </c>
      <c r="L448" s="301" t="str">
        <f t="shared" si="30"/>
        <v/>
      </c>
      <c r="M448" s="302" t="str">
        <f t="shared" si="31"/>
        <v/>
      </c>
      <c r="N448" s="312">
        <f t="shared" si="32"/>
        <v>0</v>
      </c>
      <c r="O448" s="313">
        <f t="shared" si="33"/>
        <v>0</v>
      </c>
      <c r="P448" s="14"/>
      <c r="Q448" s="316" t="str">
        <f t="shared" si="34"/>
        <v/>
      </c>
      <c r="R448" s="15"/>
      <c r="S448" s="15"/>
      <c r="T448" s="15"/>
      <c r="U448" s="15"/>
      <c r="V448" s="15"/>
      <c r="W448" s="15"/>
    </row>
    <row r="449" spans="1:23">
      <c r="A449" s="14"/>
      <c r="B449" s="24" t="str">
        <f>IFERROR(T_BDD_Références[REFERENCE],"")</f>
        <v/>
      </c>
      <c r="C449" s="24" t="str">
        <f>IFERROR(T_BDD_Références[DESIGNATION],"")</f>
        <v/>
      </c>
      <c r="D44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4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4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4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49" s="35">
        <f>SUM(T_STOCKS[[#This Row],[HAY SINAII]:[VIDE3]])</f>
        <v>0</v>
      </c>
      <c r="J449" s="15"/>
      <c r="K449" s="14">
        <f>IF((T_STOCKS[[#This Row],[D HAMM]]&gt;=0)*(T_STOCKS[[#This Row],[D HAMM]]&lt;=1.5),ROW())</f>
        <v>449</v>
      </c>
      <c r="L449" s="297" t="str">
        <f t="shared" si="30"/>
        <v/>
      </c>
      <c r="M449" s="298" t="str">
        <f t="shared" si="31"/>
        <v/>
      </c>
      <c r="N449" s="310">
        <f t="shared" si="32"/>
        <v>0</v>
      </c>
      <c r="O449" s="311">
        <f t="shared" si="33"/>
        <v>0</v>
      </c>
      <c r="P449" s="14"/>
      <c r="Q449" s="317" t="str">
        <f t="shared" si="34"/>
        <v/>
      </c>
      <c r="R449" s="15"/>
      <c r="S449" s="15"/>
      <c r="T449" s="15"/>
      <c r="U449" s="15"/>
      <c r="V449" s="15"/>
      <c r="W449" s="15"/>
    </row>
    <row r="450" spans="1:23">
      <c r="A450" s="14"/>
      <c r="B450" s="24" t="str">
        <f>IFERROR(T_BDD_Références[REFERENCE],"")</f>
        <v/>
      </c>
      <c r="C450" s="24" t="str">
        <f>IFERROR(T_BDD_Références[DESIGNATION],"")</f>
        <v/>
      </c>
      <c r="D45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0" s="35">
        <f>SUM(T_STOCKS[[#This Row],[HAY SINAII]:[VIDE3]])</f>
        <v>0</v>
      </c>
      <c r="J450" s="15"/>
      <c r="K450" s="14">
        <f>IF((T_STOCKS[[#This Row],[D HAMM]]&gt;=0)*(T_STOCKS[[#This Row],[D HAMM]]&lt;=1.5),ROW())</f>
        <v>450</v>
      </c>
      <c r="L450" s="301" t="str">
        <f t="shared" si="30"/>
        <v/>
      </c>
      <c r="M450" s="302" t="str">
        <f t="shared" si="31"/>
        <v/>
      </c>
      <c r="N450" s="312">
        <f t="shared" si="32"/>
        <v>0</v>
      </c>
      <c r="O450" s="313">
        <f t="shared" si="33"/>
        <v>0</v>
      </c>
      <c r="P450" s="14"/>
      <c r="Q450" s="316" t="str">
        <f t="shared" si="34"/>
        <v/>
      </c>
      <c r="R450" s="15"/>
      <c r="S450" s="15"/>
      <c r="T450" s="15"/>
      <c r="U450" s="15"/>
      <c r="V450" s="15"/>
      <c r="W450" s="15"/>
    </row>
    <row r="451" spans="1:23">
      <c r="A451" s="14"/>
      <c r="B451" s="24" t="str">
        <f>IFERROR(T_BDD_Références[REFERENCE],"")</f>
        <v/>
      </c>
      <c r="C451" s="24" t="str">
        <f>IFERROR(T_BDD_Références[DESIGNATION],"")</f>
        <v/>
      </c>
      <c r="D45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1" s="35">
        <f>SUM(T_STOCKS[[#This Row],[HAY SINAII]:[VIDE3]])</f>
        <v>0</v>
      </c>
      <c r="J451" s="15"/>
      <c r="K451" s="14">
        <f>IF((T_STOCKS[[#This Row],[D HAMM]]&gt;=0)*(T_STOCKS[[#This Row],[D HAMM]]&lt;=1.5),ROW())</f>
        <v>451</v>
      </c>
      <c r="L451" s="297" t="str">
        <f t="shared" si="30"/>
        <v/>
      </c>
      <c r="M451" s="298" t="str">
        <f t="shared" si="31"/>
        <v/>
      </c>
      <c r="N451" s="310">
        <f t="shared" si="32"/>
        <v>0</v>
      </c>
      <c r="O451" s="311">
        <f t="shared" si="33"/>
        <v>0</v>
      </c>
      <c r="P451" s="14"/>
      <c r="Q451" s="317" t="str">
        <f t="shared" si="34"/>
        <v/>
      </c>
      <c r="R451" s="15"/>
      <c r="S451" s="15"/>
      <c r="T451" s="15"/>
      <c r="U451" s="15"/>
      <c r="V451" s="15"/>
      <c r="W451" s="15"/>
    </row>
    <row r="452" spans="1:23">
      <c r="A452" s="14"/>
      <c r="B452" s="24" t="str">
        <f>IFERROR(T_BDD_Références[REFERENCE],"")</f>
        <v/>
      </c>
      <c r="C452" s="24" t="str">
        <f>IFERROR(T_BDD_Références[DESIGNATION],"")</f>
        <v/>
      </c>
      <c r="D45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2" s="35">
        <f>SUM(T_STOCKS[[#This Row],[HAY SINAII]:[VIDE3]])</f>
        <v>0</v>
      </c>
      <c r="J452" s="15"/>
      <c r="K452" s="14">
        <f>IF((T_STOCKS[[#This Row],[D HAMM]]&gt;=0)*(T_STOCKS[[#This Row],[D HAMM]]&lt;=1.5),ROW())</f>
        <v>452</v>
      </c>
      <c r="L452" s="301" t="str">
        <f t="shared" ref="L452:L503" si="35">INDEX(B:B,SMALL($K:$K,ROW(A449)))</f>
        <v/>
      </c>
      <c r="M452" s="302" t="str">
        <f t="shared" ref="M452:M503" si="36">INDEX(C:C,SMALL($K:$K,ROW(B449)))</f>
        <v/>
      </c>
      <c r="N452" s="312">
        <f t="shared" ref="N452:N503" si="37">INDEX(D:D,SMALL($K:$K,ROW(C449)))</f>
        <v>0</v>
      </c>
      <c r="O452" s="313">
        <f t="shared" ref="O452:O503" si="38">INDEX(E:E,SMALL($K:$K,ROW(D449)))</f>
        <v>0</v>
      </c>
      <c r="P452" s="14"/>
      <c r="Q452" s="316" t="str">
        <f t="shared" si="34"/>
        <v/>
      </c>
      <c r="R452" s="15"/>
      <c r="S452" s="15"/>
      <c r="T452" s="15"/>
      <c r="U452" s="15"/>
      <c r="V452" s="15"/>
      <c r="W452" s="15"/>
    </row>
    <row r="453" spans="1:23">
      <c r="A453" s="14"/>
      <c r="B453" s="24" t="str">
        <f>IFERROR(T_BDD_Références[REFERENCE],"")</f>
        <v/>
      </c>
      <c r="C453" s="24" t="str">
        <f>IFERROR(T_BDD_Références[DESIGNATION],"")</f>
        <v/>
      </c>
      <c r="D45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3" s="35">
        <f>SUM(T_STOCKS[[#This Row],[HAY SINAII]:[VIDE3]])</f>
        <v>0</v>
      </c>
      <c r="J453" s="15"/>
      <c r="K453" s="14">
        <f>IF((T_STOCKS[[#This Row],[D HAMM]]&gt;=0)*(T_STOCKS[[#This Row],[D HAMM]]&lt;=1.5),ROW())</f>
        <v>453</v>
      </c>
      <c r="L453" s="297" t="str">
        <f t="shared" si="35"/>
        <v/>
      </c>
      <c r="M453" s="298" t="str">
        <f t="shared" si="36"/>
        <v/>
      </c>
      <c r="N453" s="310">
        <f t="shared" si="37"/>
        <v>0</v>
      </c>
      <c r="O453" s="311">
        <f t="shared" si="38"/>
        <v>0</v>
      </c>
      <c r="P453" s="14"/>
      <c r="Q453" s="317" t="str">
        <f t="shared" ref="Q453:Q503" si="39">IF(N453&gt;0,O453,"")</f>
        <v/>
      </c>
      <c r="R453" s="15"/>
      <c r="S453" s="15"/>
      <c r="T453" s="15"/>
      <c r="U453" s="15"/>
      <c r="V453" s="15"/>
      <c r="W453" s="15"/>
    </row>
    <row r="454" spans="1:23">
      <c r="A454" s="14"/>
      <c r="B454" s="24" t="str">
        <f>IFERROR(T_BDD_Références[REFERENCE],"")</f>
        <v/>
      </c>
      <c r="C454" s="24" t="str">
        <f>IFERROR(T_BDD_Références[DESIGNATION],"")</f>
        <v/>
      </c>
      <c r="D45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4" s="35">
        <f>SUM(T_STOCKS[[#This Row],[HAY SINAII]:[VIDE3]])</f>
        <v>0</v>
      </c>
      <c r="J454" s="15"/>
      <c r="K454" s="14">
        <f>IF((T_STOCKS[[#This Row],[D HAMM]]&gt;=0)*(T_STOCKS[[#This Row],[D HAMM]]&lt;=1.5),ROW())</f>
        <v>454</v>
      </c>
      <c r="L454" s="301" t="str">
        <f t="shared" si="35"/>
        <v/>
      </c>
      <c r="M454" s="302" t="str">
        <f t="shared" si="36"/>
        <v/>
      </c>
      <c r="N454" s="312">
        <f t="shared" si="37"/>
        <v>0</v>
      </c>
      <c r="O454" s="313">
        <f t="shared" si="38"/>
        <v>0</v>
      </c>
      <c r="P454" s="14"/>
      <c r="Q454" s="316" t="str">
        <f t="shared" si="39"/>
        <v/>
      </c>
      <c r="R454" s="15"/>
      <c r="S454" s="15"/>
      <c r="T454" s="15"/>
      <c r="U454" s="15"/>
      <c r="V454" s="15"/>
      <c r="W454" s="15"/>
    </row>
    <row r="455" spans="1:23">
      <c r="A455" s="14"/>
      <c r="B455" s="24" t="str">
        <f>IFERROR(T_BDD_Références[REFERENCE],"")</f>
        <v/>
      </c>
      <c r="C455" s="24" t="str">
        <f>IFERROR(T_BDD_Références[DESIGNATION],"")</f>
        <v/>
      </c>
      <c r="D45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5" s="35">
        <f>SUM(T_STOCKS[[#This Row],[HAY SINAII]:[VIDE3]])</f>
        <v>0</v>
      </c>
      <c r="J455" s="15"/>
      <c r="K455" s="14">
        <f>IF((T_STOCKS[[#This Row],[D HAMM]]&gt;=0)*(T_STOCKS[[#This Row],[D HAMM]]&lt;=1.5),ROW())</f>
        <v>455</v>
      </c>
      <c r="L455" s="297" t="str">
        <f t="shared" si="35"/>
        <v/>
      </c>
      <c r="M455" s="298" t="str">
        <f t="shared" si="36"/>
        <v/>
      </c>
      <c r="N455" s="310">
        <f t="shared" si="37"/>
        <v>0</v>
      </c>
      <c r="O455" s="311">
        <f t="shared" si="38"/>
        <v>0</v>
      </c>
      <c r="P455" s="14"/>
      <c r="Q455" s="317" t="str">
        <f t="shared" si="39"/>
        <v/>
      </c>
      <c r="R455" s="15"/>
      <c r="S455" s="15"/>
      <c r="T455" s="15"/>
      <c r="U455" s="15"/>
      <c r="V455" s="15"/>
      <c r="W455" s="15"/>
    </row>
    <row r="456" spans="1:23">
      <c r="A456" s="14"/>
      <c r="B456" s="24" t="str">
        <f>IFERROR(T_BDD_Références[REFERENCE],"")</f>
        <v/>
      </c>
      <c r="C456" s="24" t="str">
        <f>IFERROR(T_BDD_Références[DESIGNATION],"")</f>
        <v/>
      </c>
      <c r="D45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6" s="35">
        <f>SUM(T_STOCKS[[#This Row],[HAY SINAII]:[VIDE3]])</f>
        <v>0</v>
      </c>
      <c r="J456" s="15"/>
      <c r="K456" s="14">
        <f>IF((T_STOCKS[[#This Row],[D HAMM]]&gt;=0)*(T_STOCKS[[#This Row],[D HAMM]]&lt;=1.5),ROW())</f>
        <v>456</v>
      </c>
      <c r="L456" s="301" t="str">
        <f t="shared" si="35"/>
        <v/>
      </c>
      <c r="M456" s="302" t="str">
        <f t="shared" si="36"/>
        <v/>
      </c>
      <c r="N456" s="312">
        <f t="shared" si="37"/>
        <v>0</v>
      </c>
      <c r="O456" s="313">
        <f t="shared" si="38"/>
        <v>0</v>
      </c>
      <c r="P456" s="14"/>
      <c r="Q456" s="316" t="str">
        <f t="shared" si="39"/>
        <v/>
      </c>
      <c r="R456" s="15"/>
      <c r="S456" s="15"/>
      <c r="T456" s="15"/>
      <c r="U456" s="15"/>
      <c r="V456" s="15"/>
      <c r="W456" s="15"/>
    </row>
    <row r="457" spans="1:23">
      <c r="A457" s="14"/>
      <c r="B457" s="24" t="str">
        <f>IFERROR(T_BDD_Références[REFERENCE],"")</f>
        <v/>
      </c>
      <c r="C457" s="24" t="str">
        <f>IFERROR(T_BDD_Références[DESIGNATION],"")</f>
        <v/>
      </c>
      <c r="D45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7" s="35">
        <f>SUM(T_STOCKS[[#This Row],[HAY SINAII]:[VIDE3]])</f>
        <v>0</v>
      </c>
      <c r="J457" s="15"/>
      <c r="K457" s="14">
        <f>IF((T_STOCKS[[#This Row],[D HAMM]]&gt;=0)*(T_STOCKS[[#This Row],[D HAMM]]&lt;=1.5),ROW())</f>
        <v>457</v>
      </c>
      <c r="L457" s="297" t="str">
        <f t="shared" si="35"/>
        <v/>
      </c>
      <c r="M457" s="298" t="str">
        <f t="shared" si="36"/>
        <v/>
      </c>
      <c r="N457" s="310">
        <f t="shared" si="37"/>
        <v>0</v>
      </c>
      <c r="O457" s="311">
        <f t="shared" si="38"/>
        <v>0</v>
      </c>
      <c r="P457" s="14"/>
      <c r="Q457" s="317" t="str">
        <f t="shared" si="39"/>
        <v/>
      </c>
      <c r="R457" s="15"/>
      <c r="S457" s="15"/>
      <c r="T457" s="15"/>
      <c r="U457" s="15"/>
      <c r="V457" s="15"/>
      <c r="W457" s="15"/>
    </row>
    <row r="458" spans="1:23">
      <c r="A458" s="14"/>
      <c r="B458" s="24" t="str">
        <f>IFERROR(T_BDD_Références[REFERENCE],"")</f>
        <v/>
      </c>
      <c r="C458" s="24" t="str">
        <f>IFERROR(T_BDD_Références[DESIGNATION],"")</f>
        <v/>
      </c>
      <c r="D45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8" s="35">
        <f>SUM(T_STOCKS[[#This Row],[HAY SINAII]:[VIDE3]])</f>
        <v>0</v>
      </c>
      <c r="J458" s="15"/>
      <c r="K458" s="14">
        <f>IF((T_STOCKS[[#This Row],[D HAMM]]&gt;=0)*(T_STOCKS[[#This Row],[D HAMM]]&lt;=1.5),ROW())</f>
        <v>458</v>
      </c>
      <c r="L458" s="301" t="str">
        <f t="shared" si="35"/>
        <v/>
      </c>
      <c r="M458" s="302" t="str">
        <f t="shared" si="36"/>
        <v/>
      </c>
      <c r="N458" s="312">
        <f t="shared" si="37"/>
        <v>0</v>
      </c>
      <c r="O458" s="313">
        <f t="shared" si="38"/>
        <v>0</v>
      </c>
      <c r="P458" s="14"/>
      <c r="Q458" s="316" t="str">
        <f t="shared" si="39"/>
        <v/>
      </c>
      <c r="R458" s="15"/>
      <c r="S458" s="15"/>
      <c r="T458" s="15"/>
      <c r="U458" s="15"/>
      <c r="V458" s="15"/>
      <c r="W458" s="15"/>
    </row>
    <row r="459" spans="1:23">
      <c r="A459" s="14"/>
      <c r="B459" s="24" t="str">
        <f>IFERROR(T_BDD_Références[REFERENCE],"")</f>
        <v/>
      </c>
      <c r="C459" s="24" t="str">
        <f>IFERROR(T_BDD_Références[DESIGNATION],"")</f>
        <v/>
      </c>
      <c r="D45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5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5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5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59" s="35">
        <f>SUM(T_STOCKS[[#This Row],[HAY SINAII]:[VIDE3]])</f>
        <v>0</v>
      </c>
      <c r="J459" s="15"/>
      <c r="K459" s="14">
        <f>IF((T_STOCKS[[#This Row],[D HAMM]]&gt;=0)*(T_STOCKS[[#This Row],[D HAMM]]&lt;=1.5),ROW())</f>
        <v>459</v>
      </c>
      <c r="L459" s="297" t="str">
        <f t="shared" si="35"/>
        <v/>
      </c>
      <c r="M459" s="298" t="str">
        <f t="shared" si="36"/>
        <v/>
      </c>
      <c r="N459" s="310">
        <f t="shared" si="37"/>
        <v>0</v>
      </c>
      <c r="O459" s="311">
        <f t="shared" si="38"/>
        <v>0</v>
      </c>
      <c r="P459" s="14"/>
      <c r="Q459" s="317" t="str">
        <f t="shared" si="39"/>
        <v/>
      </c>
      <c r="R459" s="15"/>
      <c r="S459" s="15"/>
      <c r="T459" s="15"/>
      <c r="U459" s="15"/>
      <c r="V459" s="15"/>
      <c r="W459" s="15"/>
    </row>
    <row r="460" spans="1:23">
      <c r="A460" s="14"/>
      <c r="B460" s="24" t="str">
        <f>IFERROR(T_BDD_Références[REFERENCE],"")</f>
        <v/>
      </c>
      <c r="C460" s="24" t="str">
        <f>IFERROR(T_BDD_Références[DESIGNATION],"")</f>
        <v/>
      </c>
      <c r="D46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0" s="35">
        <f>SUM(T_STOCKS[[#This Row],[HAY SINAII]:[VIDE3]])</f>
        <v>0</v>
      </c>
      <c r="J460" s="15"/>
      <c r="K460" s="14">
        <f>IF((T_STOCKS[[#This Row],[D HAMM]]&gt;=0)*(T_STOCKS[[#This Row],[D HAMM]]&lt;=1.5),ROW())</f>
        <v>460</v>
      </c>
      <c r="L460" s="301" t="str">
        <f t="shared" si="35"/>
        <v/>
      </c>
      <c r="M460" s="302" t="str">
        <f t="shared" si="36"/>
        <v/>
      </c>
      <c r="N460" s="312">
        <f t="shared" si="37"/>
        <v>0</v>
      </c>
      <c r="O460" s="313">
        <f t="shared" si="38"/>
        <v>0</v>
      </c>
      <c r="P460" s="14"/>
      <c r="Q460" s="316" t="str">
        <f t="shared" si="39"/>
        <v/>
      </c>
      <c r="R460" s="15"/>
      <c r="S460" s="15"/>
      <c r="T460" s="15"/>
      <c r="U460" s="15"/>
      <c r="V460" s="15"/>
      <c r="W460" s="15"/>
    </row>
    <row r="461" spans="1:23">
      <c r="A461" s="14"/>
      <c r="B461" s="24" t="str">
        <f>IFERROR(T_BDD_Références[REFERENCE],"")</f>
        <v/>
      </c>
      <c r="C461" s="24" t="str">
        <f>IFERROR(T_BDD_Références[DESIGNATION],"")</f>
        <v/>
      </c>
      <c r="D46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1" s="35">
        <f>SUM(T_STOCKS[[#This Row],[HAY SINAII]:[VIDE3]])</f>
        <v>0</v>
      </c>
      <c r="J461" s="15"/>
      <c r="K461" s="14">
        <f>IF((T_STOCKS[[#This Row],[D HAMM]]&gt;=0)*(T_STOCKS[[#This Row],[D HAMM]]&lt;=1.5),ROW())</f>
        <v>461</v>
      </c>
      <c r="L461" s="297" t="str">
        <f t="shared" si="35"/>
        <v/>
      </c>
      <c r="M461" s="298" t="str">
        <f t="shared" si="36"/>
        <v/>
      </c>
      <c r="N461" s="310">
        <f t="shared" si="37"/>
        <v>0</v>
      </c>
      <c r="O461" s="311">
        <f t="shared" si="38"/>
        <v>0</v>
      </c>
      <c r="P461" s="14"/>
      <c r="Q461" s="317" t="str">
        <f t="shared" si="39"/>
        <v/>
      </c>
      <c r="R461" s="15"/>
      <c r="S461" s="15"/>
      <c r="T461" s="15"/>
      <c r="U461" s="15"/>
      <c r="V461" s="15"/>
      <c r="W461" s="15"/>
    </row>
    <row r="462" spans="1:23">
      <c r="A462" s="14"/>
      <c r="B462" s="24" t="str">
        <f>IFERROR(T_BDD_Références[REFERENCE],"")</f>
        <v/>
      </c>
      <c r="C462" s="24" t="str">
        <f>IFERROR(T_BDD_Références[DESIGNATION],"")</f>
        <v/>
      </c>
      <c r="D46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2" s="35">
        <f>SUM(T_STOCKS[[#This Row],[HAY SINAII]:[VIDE3]])</f>
        <v>0</v>
      </c>
      <c r="J462" s="15"/>
      <c r="K462" s="14">
        <f>IF((T_STOCKS[[#This Row],[D HAMM]]&gt;=0)*(T_STOCKS[[#This Row],[D HAMM]]&lt;=1.5),ROW())</f>
        <v>462</v>
      </c>
      <c r="L462" s="301" t="str">
        <f t="shared" si="35"/>
        <v/>
      </c>
      <c r="M462" s="302" t="str">
        <f t="shared" si="36"/>
        <v/>
      </c>
      <c r="N462" s="312">
        <f t="shared" si="37"/>
        <v>0</v>
      </c>
      <c r="O462" s="313">
        <f t="shared" si="38"/>
        <v>0</v>
      </c>
      <c r="P462" s="14"/>
      <c r="Q462" s="316" t="str">
        <f t="shared" si="39"/>
        <v/>
      </c>
      <c r="R462" s="15"/>
      <c r="S462" s="15"/>
      <c r="T462" s="15"/>
      <c r="U462" s="15"/>
      <c r="V462" s="15"/>
      <c r="W462" s="15"/>
    </row>
    <row r="463" spans="1:23">
      <c r="A463" s="14"/>
      <c r="B463" s="24" t="str">
        <f>IFERROR(T_BDD_Références[REFERENCE],"")</f>
        <v/>
      </c>
      <c r="C463" s="24" t="str">
        <f>IFERROR(T_BDD_Références[DESIGNATION],"")</f>
        <v/>
      </c>
      <c r="D46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3" s="35">
        <f>SUM(T_STOCKS[[#This Row],[HAY SINAII]:[VIDE3]])</f>
        <v>0</v>
      </c>
      <c r="J463" s="15"/>
      <c r="K463" s="14">
        <f>IF((T_STOCKS[[#This Row],[D HAMM]]&gt;=0)*(T_STOCKS[[#This Row],[D HAMM]]&lt;=1.5),ROW())</f>
        <v>463</v>
      </c>
      <c r="L463" s="297" t="str">
        <f t="shared" si="35"/>
        <v/>
      </c>
      <c r="M463" s="298" t="str">
        <f t="shared" si="36"/>
        <v/>
      </c>
      <c r="N463" s="310">
        <f t="shared" si="37"/>
        <v>0</v>
      </c>
      <c r="O463" s="311">
        <f t="shared" si="38"/>
        <v>0</v>
      </c>
      <c r="P463" s="14"/>
      <c r="Q463" s="317" t="str">
        <f t="shared" si="39"/>
        <v/>
      </c>
      <c r="R463" s="15"/>
      <c r="S463" s="15"/>
      <c r="T463" s="15"/>
      <c r="U463" s="15"/>
      <c r="V463" s="15"/>
      <c r="W463" s="15"/>
    </row>
    <row r="464" spans="1:23">
      <c r="A464" s="14"/>
      <c r="B464" s="24" t="str">
        <f>IFERROR(T_BDD_Références[REFERENCE],"")</f>
        <v/>
      </c>
      <c r="C464" s="24" t="str">
        <f>IFERROR(T_BDD_Références[DESIGNATION],"")</f>
        <v/>
      </c>
      <c r="D46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4" s="35">
        <f>SUM(T_STOCKS[[#This Row],[HAY SINAII]:[VIDE3]])</f>
        <v>0</v>
      </c>
      <c r="J464" s="15"/>
      <c r="K464" s="14">
        <f>IF((T_STOCKS[[#This Row],[D HAMM]]&gt;=0)*(T_STOCKS[[#This Row],[D HAMM]]&lt;=1.5),ROW())</f>
        <v>464</v>
      </c>
      <c r="L464" s="301" t="str">
        <f t="shared" si="35"/>
        <v/>
      </c>
      <c r="M464" s="302" t="str">
        <f t="shared" si="36"/>
        <v/>
      </c>
      <c r="N464" s="312">
        <f t="shared" si="37"/>
        <v>0</v>
      </c>
      <c r="O464" s="313">
        <f t="shared" si="38"/>
        <v>0</v>
      </c>
      <c r="P464" s="14"/>
      <c r="Q464" s="316" t="str">
        <f t="shared" si="39"/>
        <v/>
      </c>
      <c r="R464" s="15"/>
      <c r="S464" s="15"/>
      <c r="T464" s="15"/>
      <c r="U464" s="15"/>
      <c r="V464" s="15"/>
      <c r="W464" s="15"/>
    </row>
    <row r="465" spans="1:23">
      <c r="A465" s="14"/>
      <c r="B465" s="24" t="str">
        <f>IFERROR(T_BDD_Références[REFERENCE],"")</f>
        <v/>
      </c>
      <c r="C465" s="24" t="str">
        <f>IFERROR(T_BDD_Références[DESIGNATION],"")</f>
        <v/>
      </c>
      <c r="D46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5" s="35">
        <f>SUM(T_STOCKS[[#This Row],[HAY SINAII]:[VIDE3]])</f>
        <v>0</v>
      </c>
      <c r="J465" s="15"/>
      <c r="K465" s="14">
        <f>IF((T_STOCKS[[#This Row],[D HAMM]]&gt;=0)*(T_STOCKS[[#This Row],[D HAMM]]&lt;=1.5),ROW())</f>
        <v>465</v>
      </c>
      <c r="L465" s="297" t="str">
        <f t="shared" si="35"/>
        <v/>
      </c>
      <c r="M465" s="298" t="str">
        <f t="shared" si="36"/>
        <v/>
      </c>
      <c r="N465" s="310">
        <f t="shared" si="37"/>
        <v>0</v>
      </c>
      <c r="O465" s="311">
        <f t="shared" si="38"/>
        <v>0</v>
      </c>
      <c r="P465" s="14"/>
      <c r="Q465" s="317" t="str">
        <f t="shared" si="39"/>
        <v/>
      </c>
      <c r="R465" s="15"/>
      <c r="S465" s="15"/>
      <c r="T465" s="15"/>
      <c r="U465" s="15"/>
      <c r="V465" s="15"/>
      <c r="W465" s="15"/>
    </row>
    <row r="466" spans="1:23">
      <c r="A466" s="14"/>
      <c r="B466" s="24" t="str">
        <f>IFERROR(T_BDD_Références[REFERENCE],"")</f>
        <v/>
      </c>
      <c r="C466" s="24" t="str">
        <f>IFERROR(T_BDD_Références[DESIGNATION],"")</f>
        <v/>
      </c>
      <c r="D46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6" s="35">
        <f>SUM(T_STOCKS[[#This Row],[HAY SINAII]:[VIDE3]])</f>
        <v>0</v>
      </c>
      <c r="J466" s="15"/>
      <c r="K466" s="14">
        <f>IF((T_STOCKS[[#This Row],[D HAMM]]&gt;=0)*(T_STOCKS[[#This Row],[D HAMM]]&lt;=1.5),ROW())</f>
        <v>466</v>
      </c>
      <c r="L466" s="301" t="str">
        <f t="shared" si="35"/>
        <v/>
      </c>
      <c r="M466" s="302" t="str">
        <f t="shared" si="36"/>
        <v/>
      </c>
      <c r="N466" s="312">
        <f t="shared" si="37"/>
        <v>0</v>
      </c>
      <c r="O466" s="313">
        <f t="shared" si="38"/>
        <v>0</v>
      </c>
      <c r="P466" s="14"/>
      <c r="Q466" s="316" t="str">
        <f t="shared" si="39"/>
        <v/>
      </c>
      <c r="R466" s="15"/>
      <c r="S466" s="15"/>
      <c r="T466" s="15"/>
      <c r="U466" s="15"/>
      <c r="V466" s="15"/>
      <c r="W466" s="15"/>
    </row>
    <row r="467" spans="1:23">
      <c r="A467" s="14"/>
      <c r="B467" s="24" t="str">
        <f>IFERROR(T_BDD_Références[REFERENCE],"")</f>
        <v/>
      </c>
      <c r="C467" s="24" t="str">
        <f>IFERROR(T_BDD_Références[DESIGNATION],"")</f>
        <v/>
      </c>
      <c r="D46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7" s="35">
        <f>SUM(T_STOCKS[[#This Row],[HAY SINAII]:[VIDE3]])</f>
        <v>0</v>
      </c>
      <c r="J467" s="15"/>
      <c r="K467" s="14">
        <f>IF((T_STOCKS[[#This Row],[D HAMM]]&gt;=0)*(T_STOCKS[[#This Row],[D HAMM]]&lt;=1.5),ROW())</f>
        <v>467</v>
      </c>
      <c r="L467" s="297" t="str">
        <f t="shared" si="35"/>
        <v/>
      </c>
      <c r="M467" s="298" t="str">
        <f t="shared" si="36"/>
        <v/>
      </c>
      <c r="N467" s="310">
        <f t="shared" si="37"/>
        <v>0</v>
      </c>
      <c r="O467" s="311">
        <f t="shared" si="38"/>
        <v>0</v>
      </c>
      <c r="P467" s="14"/>
      <c r="Q467" s="317" t="str">
        <f t="shared" si="39"/>
        <v/>
      </c>
      <c r="R467" s="15"/>
      <c r="S467" s="15"/>
      <c r="T467" s="15"/>
      <c r="U467" s="15"/>
      <c r="V467" s="15"/>
      <c r="W467" s="15"/>
    </row>
    <row r="468" spans="1:23">
      <c r="A468" s="14"/>
      <c r="B468" s="24" t="str">
        <f>IFERROR(T_BDD_Références[REFERENCE],"")</f>
        <v/>
      </c>
      <c r="C468" s="24" t="str">
        <f>IFERROR(T_BDD_Références[DESIGNATION],"")</f>
        <v/>
      </c>
      <c r="D46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8" s="35">
        <f>SUM(T_STOCKS[[#This Row],[HAY SINAII]:[VIDE3]])</f>
        <v>0</v>
      </c>
      <c r="J468" s="15"/>
      <c r="K468" s="14">
        <f>IF((T_STOCKS[[#This Row],[D HAMM]]&gt;=0)*(T_STOCKS[[#This Row],[D HAMM]]&lt;=1.5),ROW())</f>
        <v>468</v>
      </c>
      <c r="L468" s="301" t="str">
        <f t="shared" si="35"/>
        <v/>
      </c>
      <c r="M468" s="302" t="str">
        <f t="shared" si="36"/>
        <v/>
      </c>
      <c r="N468" s="312">
        <f t="shared" si="37"/>
        <v>0</v>
      </c>
      <c r="O468" s="313">
        <f t="shared" si="38"/>
        <v>0</v>
      </c>
      <c r="P468" s="14"/>
      <c r="Q468" s="316" t="str">
        <f t="shared" si="39"/>
        <v/>
      </c>
      <c r="R468" s="15"/>
      <c r="S468" s="15"/>
      <c r="T468" s="15"/>
      <c r="U468" s="15"/>
      <c r="V468" s="15"/>
      <c r="W468" s="15"/>
    </row>
    <row r="469" spans="1:23">
      <c r="A469" s="14"/>
      <c r="B469" s="24" t="str">
        <f>IFERROR(T_BDD_Références[REFERENCE],"")</f>
        <v/>
      </c>
      <c r="C469" s="24" t="str">
        <f>IFERROR(T_BDD_Références[DESIGNATION],"")</f>
        <v/>
      </c>
      <c r="D46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6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6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6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69" s="35">
        <f>SUM(T_STOCKS[[#This Row],[HAY SINAII]:[VIDE3]])</f>
        <v>0</v>
      </c>
      <c r="J469" s="15"/>
      <c r="K469" s="14">
        <f>IF((T_STOCKS[[#This Row],[D HAMM]]&gt;=0)*(T_STOCKS[[#This Row],[D HAMM]]&lt;=1.5),ROW())</f>
        <v>469</v>
      </c>
      <c r="L469" s="297" t="str">
        <f t="shared" si="35"/>
        <v/>
      </c>
      <c r="M469" s="298" t="str">
        <f t="shared" si="36"/>
        <v/>
      </c>
      <c r="N469" s="310">
        <f t="shared" si="37"/>
        <v>0</v>
      </c>
      <c r="O469" s="311">
        <f t="shared" si="38"/>
        <v>0</v>
      </c>
      <c r="P469" s="14"/>
      <c r="Q469" s="317" t="str">
        <f t="shared" si="39"/>
        <v/>
      </c>
      <c r="R469" s="15"/>
      <c r="S469" s="15"/>
      <c r="T469" s="15"/>
      <c r="U469" s="15"/>
      <c r="V469" s="15"/>
      <c r="W469" s="15"/>
    </row>
    <row r="470" spans="1:23">
      <c r="A470" s="14"/>
      <c r="B470" s="24" t="str">
        <f>IFERROR(T_BDD_Références[REFERENCE],"")</f>
        <v/>
      </c>
      <c r="C470" s="24" t="str">
        <f>IFERROR(T_BDD_Références[DESIGNATION],"")</f>
        <v/>
      </c>
      <c r="D47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0" s="35">
        <f>SUM(T_STOCKS[[#This Row],[HAY SINAII]:[VIDE3]])</f>
        <v>0</v>
      </c>
      <c r="J470" s="15"/>
      <c r="K470" s="14">
        <f>IF((T_STOCKS[[#This Row],[D HAMM]]&gt;=0)*(T_STOCKS[[#This Row],[D HAMM]]&lt;=1.5),ROW())</f>
        <v>470</v>
      </c>
      <c r="L470" s="301" t="str">
        <f t="shared" si="35"/>
        <v/>
      </c>
      <c r="M470" s="302" t="str">
        <f t="shared" si="36"/>
        <v/>
      </c>
      <c r="N470" s="312">
        <f t="shared" si="37"/>
        <v>0</v>
      </c>
      <c r="O470" s="313">
        <f t="shared" si="38"/>
        <v>0</v>
      </c>
      <c r="P470" s="14"/>
      <c r="Q470" s="316" t="str">
        <f t="shared" si="39"/>
        <v/>
      </c>
      <c r="R470" s="15"/>
      <c r="S470" s="15"/>
      <c r="T470" s="15"/>
      <c r="U470" s="15"/>
      <c r="V470" s="15"/>
      <c r="W470" s="15"/>
    </row>
    <row r="471" spans="1:23">
      <c r="A471" s="14"/>
      <c r="B471" s="24" t="str">
        <f>IFERROR(T_BDD_Références[REFERENCE],"")</f>
        <v/>
      </c>
      <c r="C471" s="24" t="str">
        <f>IFERROR(T_BDD_Références[DESIGNATION],"")</f>
        <v/>
      </c>
      <c r="D47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1" s="35">
        <f>SUM(T_STOCKS[[#This Row],[HAY SINAII]:[VIDE3]])</f>
        <v>0</v>
      </c>
      <c r="J471" s="15"/>
      <c r="K471" s="14">
        <f>IF((T_STOCKS[[#This Row],[D HAMM]]&gt;=0)*(T_STOCKS[[#This Row],[D HAMM]]&lt;=1.5),ROW())</f>
        <v>471</v>
      </c>
      <c r="L471" s="297" t="str">
        <f t="shared" si="35"/>
        <v/>
      </c>
      <c r="M471" s="298" t="str">
        <f t="shared" si="36"/>
        <v/>
      </c>
      <c r="N471" s="310">
        <f t="shared" si="37"/>
        <v>0</v>
      </c>
      <c r="O471" s="311">
        <f t="shared" si="38"/>
        <v>0</v>
      </c>
      <c r="P471" s="14"/>
      <c r="Q471" s="317" t="str">
        <f t="shared" si="39"/>
        <v/>
      </c>
      <c r="R471" s="15"/>
      <c r="S471" s="15"/>
      <c r="T471" s="15"/>
      <c r="U471" s="15"/>
      <c r="V471" s="15"/>
      <c r="W471" s="15"/>
    </row>
    <row r="472" spans="1:23">
      <c r="A472" s="14"/>
      <c r="B472" s="24" t="str">
        <f>IFERROR(T_BDD_Références[REFERENCE],"")</f>
        <v/>
      </c>
      <c r="C472" s="24" t="str">
        <f>IFERROR(T_BDD_Références[DESIGNATION],"")</f>
        <v/>
      </c>
      <c r="D47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2" s="35">
        <f>SUM(T_STOCKS[[#This Row],[HAY SINAII]:[VIDE3]])</f>
        <v>0</v>
      </c>
      <c r="J472" s="15"/>
      <c r="K472" s="14">
        <f>IF((T_STOCKS[[#This Row],[D HAMM]]&gt;=0)*(T_STOCKS[[#This Row],[D HAMM]]&lt;=1.5),ROW())</f>
        <v>472</v>
      </c>
      <c r="L472" s="301" t="str">
        <f t="shared" si="35"/>
        <v/>
      </c>
      <c r="M472" s="302" t="str">
        <f t="shared" si="36"/>
        <v/>
      </c>
      <c r="N472" s="312">
        <f t="shared" si="37"/>
        <v>0</v>
      </c>
      <c r="O472" s="313">
        <f t="shared" si="38"/>
        <v>0</v>
      </c>
      <c r="P472" s="14"/>
      <c r="Q472" s="316" t="str">
        <f t="shared" si="39"/>
        <v/>
      </c>
      <c r="R472" s="15"/>
      <c r="S472" s="15"/>
      <c r="T472" s="15"/>
      <c r="U472" s="15"/>
      <c r="V472" s="15"/>
      <c r="W472" s="15"/>
    </row>
    <row r="473" spans="1:23">
      <c r="A473" s="14"/>
      <c r="B473" s="24" t="str">
        <f>IFERROR(T_BDD_Références[REFERENCE],"")</f>
        <v/>
      </c>
      <c r="C473" s="24" t="str">
        <f>IFERROR(T_BDD_Références[DESIGNATION],"")</f>
        <v/>
      </c>
      <c r="D47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3" s="35">
        <f>SUM(T_STOCKS[[#This Row],[HAY SINAII]:[VIDE3]])</f>
        <v>0</v>
      </c>
      <c r="J473" s="15"/>
      <c r="K473" s="14">
        <f>IF((T_STOCKS[[#This Row],[D HAMM]]&gt;=0)*(T_STOCKS[[#This Row],[D HAMM]]&lt;=1.5),ROW())</f>
        <v>473</v>
      </c>
      <c r="L473" s="297" t="str">
        <f t="shared" si="35"/>
        <v/>
      </c>
      <c r="M473" s="298" t="str">
        <f t="shared" si="36"/>
        <v/>
      </c>
      <c r="N473" s="310">
        <f t="shared" si="37"/>
        <v>0</v>
      </c>
      <c r="O473" s="311">
        <f t="shared" si="38"/>
        <v>0</v>
      </c>
      <c r="P473" s="14"/>
      <c r="Q473" s="317" t="str">
        <f t="shared" si="39"/>
        <v/>
      </c>
      <c r="R473" s="15"/>
      <c r="S473" s="15"/>
      <c r="T473" s="15"/>
      <c r="U473" s="15"/>
      <c r="V473" s="15"/>
      <c r="W473" s="15"/>
    </row>
    <row r="474" spans="1:23">
      <c r="A474" s="14"/>
      <c r="B474" s="24" t="str">
        <f>IFERROR(T_BDD_Références[REFERENCE],"")</f>
        <v/>
      </c>
      <c r="C474" s="24" t="str">
        <f>IFERROR(T_BDD_Références[DESIGNATION],"")</f>
        <v/>
      </c>
      <c r="D47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4" s="35">
        <f>SUM(T_STOCKS[[#This Row],[HAY SINAII]:[VIDE3]])</f>
        <v>0</v>
      </c>
      <c r="J474" s="15"/>
      <c r="K474" s="14">
        <f>IF((T_STOCKS[[#This Row],[D HAMM]]&gt;=0)*(T_STOCKS[[#This Row],[D HAMM]]&lt;=1.5),ROW())</f>
        <v>474</v>
      </c>
      <c r="L474" s="301" t="str">
        <f t="shared" si="35"/>
        <v/>
      </c>
      <c r="M474" s="302" t="str">
        <f t="shared" si="36"/>
        <v/>
      </c>
      <c r="N474" s="312">
        <f t="shared" si="37"/>
        <v>0</v>
      </c>
      <c r="O474" s="313">
        <f t="shared" si="38"/>
        <v>0</v>
      </c>
      <c r="P474" s="14"/>
      <c r="Q474" s="316" t="str">
        <f t="shared" si="39"/>
        <v/>
      </c>
      <c r="R474" s="15"/>
      <c r="S474" s="15"/>
      <c r="T474" s="15"/>
      <c r="U474" s="15"/>
      <c r="V474" s="15"/>
      <c r="W474" s="15"/>
    </row>
    <row r="475" spans="1:23">
      <c r="A475" s="14"/>
      <c r="B475" s="24" t="str">
        <f>IFERROR(T_BDD_Références[REFERENCE],"")</f>
        <v/>
      </c>
      <c r="C475" s="24" t="str">
        <f>IFERROR(T_BDD_Références[DESIGNATION],"")</f>
        <v/>
      </c>
      <c r="D47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5" s="35">
        <f>SUM(T_STOCKS[[#This Row],[HAY SINAII]:[VIDE3]])</f>
        <v>0</v>
      </c>
      <c r="J475" s="15"/>
      <c r="K475" s="14">
        <f>IF((T_STOCKS[[#This Row],[D HAMM]]&gt;=0)*(T_STOCKS[[#This Row],[D HAMM]]&lt;=1.5),ROW())</f>
        <v>475</v>
      </c>
      <c r="L475" s="297" t="str">
        <f t="shared" si="35"/>
        <v/>
      </c>
      <c r="M475" s="298" t="str">
        <f t="shared" si="36"/>
        <v/>
      </c>
      <c r="N475" s="310">
        <f t="shared" si="37"/>
        <v>0</v>
      </c>
      <c r="O475" s="311">
        <f t="shared" si="38"/>
        <v>0</v>
      </c>
      <c r="P475" s="14"/>
      <c r="Q475" s="317" t="str">
        <f t="shared" si="39"/>
        <v/>
      </c>
      <c r="R475" s="15"/>
      <c r="S475" s="15"/>
      <c r="T475" s="15"/>
      <c r="U475" s="15"/>
      <c r="V475" s="15"/>
      <c r="W475" s="15"/>
    </row>
    <row r="476" spans="1:23">
      <c r="A476" s="14"/>
      <c r="B476" s="24" t="str">
        <f>IFERROR(T_BDD_Références[REFERENCE],"")</f>
        <v/>
      </c>
      <c r="C476" s="24" t="str">
        <f>IFERROR(T_BDD_Références[DESIGNATION],"")</f>
        <v/>
      </c>
      <c r="D47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6" s="35">
        <f>SUM(T_STOCKS[[#This Row],[HAY SINAII]:[VIDE3]])</f>
        <v>0</v>
      </c>
      <c r="J476" s="15"/>
      <c r="K476" s="14">
        <f>IF((T_STOCKS[[#This Row],[D HAMM]]&gt;=0)*(T_STOCKS[[#This Row],[D HAMM]]&lt;=1.5),ROW())</f>
        <v>476</v>
      </c>
      <c r="L476" s="301" t="str">
        <f t="shared" si="35"/>
        <v/>
      </c>
      <c r="M476" s="302" t="str">
        <f t="shared" si="36"/>
        <v/>
      </c>
      <c r="N476" s="312">
        <f t="shared" si="37"/>
        <v>0</v>
      </c>
      <c r="O476" s="313">
        <f t="shared" si="38"/>
        <v>0</v>
      </c>
      <c r="P476" s="14"/>
      <c r="Q476" s="316" t="str">
        <f t="shared" si="39"/>
        <v/>
      </c>
      <c r="R476" s="15"/>
      <c r="S476" s="15"/>
      <c r="T476" s="15"/>
      <c r="U476" s="15"/>
      <c r="V476" s="15"/>
      <c r="W476" s="15"/>
    </row>
    <row r="477" spans="1:23">
      <c r="A477" s="14"/>
      <c r="B477" s="24" t="str">
        <f>IFERROR(T_BDD_Références[REFERENCE],"")</f>
        <v/>
      </c>
      <c r="C477" s="24" t="str">
        <f>IFERROR(T_BDD_Références[DESIGNATION],"")</f>
        <v/>
      </c>
      <c r="D47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7" s="35">
        <f>SUM(T_STOCKS[[#This Row],[HAY SINAII]:[VIDE3]])</f>
        <v>0</v>
      </c>
      <c r="J477" s="15"/>
      <c r="K477" s="14">
        <f>IF((T_STOCKS[[#This Row],[D HAMM]]&gt;=0)*(T_STOCKS[[#This Row],[D HAMM]]&lt;=1.5),ROW())</f>
        <v>477</v>
      </c>
      <c r="L477" s="297" t="str">
        <f t="shared" si="35"/>
        <v/>
      </c>
      <c r="M477" s="298" t="str">
        <f t="shared" si="36"/>
        <v/>
      </c>
      <c r="N477" s="310">
        <f t="shared" si="37"/>
        <v>0</v>
      </c>
      <c r="O477" s="311">
        <f t="shared" si="38"/>
        <v>0</v>
      </c>
      <c r="P477" s="14"/>
      <c r="Q477" s="317" t="str">
        <f t="shared" si="39"/>
        <v/>
      </c>
      <c r="R477" s="15"/>
      <c r="S477" s="15"/>
      <c r="T477" s="15"/>
      <c r="U477" s="15"/>
      <c r="V477" s="15"/>
      <c r="W477" s="15"/>
    </row>
    <row r="478" spans="1:23">
      <c r="A478" s="14"/>
      <c r="B478" s="24" t="str">
        <f>IFERROR(T_BDD_Références[REFERENCE],"")</f>
        <v/>
      </c>
      <c r="C478" s="24" t="str">
        <f>IFERROR(T_BDD_Références[DESIGNATION],"")</f>
        <v/>
      </c>
      <c r="D47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8" s="35">
        <f>SUM(T_STOCKS[[#This Row],[HAY SINAII]:[VIDE3]])</f>
        <v>0</v>
      </c>
      <c r="J478" s="15"/>
      <c r="K478" s="14">
        <f>IF((T_STOCKS[[#This Row],[D HAMM]]&gt;=0)*(T_STOCKS[[#This Row],[D HAMM]]&lt;=1.5),ROW())</f>
        <v>478</v>
      </c>
      <c r="L478" s="301" t="str">
        <f t="shared" si="35"/>
        <v/>
      </c>
      <c r="M478" s="302" t="str">
        <f t="shared" si="36"/>
        <v/>
      </c>
      <c r="N478" s="312">
        <f t="shared" si="37"/>
        <v>0</v>
      </c>
      <c r="O478" s="313">
        <f t="shared" si="38"/>
        <v>0</v>
      </c>
      <c r="P478" s="14"/>
      <c r="Q478" s="316" t="str">
        <f t="shared" si="39"/>
        <v/>
      </c>
      <c r="R478" s="15"/>
      <c r="S478" s="15"/>
      <c r="T478" s="15"/>
      <c r="U478" s="15"/>
      <c r="V478" s="15"/>
      <c r="W478" s="15"/>
    </row>
    <row r="479" spans="1:23">
      <c r="A479" s="14"/>
      <c r="B479" s="24" t="str">
        <f>IFERROR(T_BDD_Références[REFERENCE],"")</f>
        <v/>
      </c>
      <c r="C479" s="24" t="str">
        <f>IFERROR(T_BDD_Références[DESIGNATION],"")</f>
        <v/>
      </c>
      <c r="D47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7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7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7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79" s="35">
        <f>SUM(T_STOCKS[[#This Row],[HAY SINAII]:[VIDE3]])</f>
        <v>0</v>
      </c>
      <c r="J479" s="15"/>
      <c r="K479" s="14">
        <f>IF((T_STOCKS[[#This Row],[D HAMM]]&gt;=0)*(T_STOCKS[[#This Row],[D HAMM]]&lt;=1.5),ROW())</f>
        <v>479</v>
      </c>
      <c r="L479" s="297" t="str">
        <f t="shared" si="35"/>
        <v/>
      </c>
      <c r="M479" s="298" t="str">
        <f t="shared" si="36"/>
        <v/>
      </c>
      <c r="N479" s="310">
        <f t="shared" si="37"/>
        <v>0</v>
      </c>
      <c r="O479" s="311">
        <f t="shared" si="38"/>
        <v>0</v>
      </c>
      <c r="P479" s="14"/>
      <c r="Q479" s="317" t="str">
        <f t="shared" si="39"/>
        <v/>
      </c>
      <c r="R479" s="15"/>
      <c r="S479" s="15"/>
      <c r="T479" s="15"/>
      <c r="U479" s="15"/>
      <c r="V479" s="15"/>
      <c r="W479" s="15"/>
    </row>
    <row r="480" spans="1:23">
      <c r="A480" s="14"/>
      <c r="B480" s="24" t="str">
        <f>IFERROR(T_BDD_Références[REFERENCE],"")</f>
        <v/>
      </c>
      <c r="C480" s="24" t="str">
        <f>IFERROR(T_BDD_Références[DESIGNATION],"")</f>
        <v/>
      </c>
      <c r="D48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0" s="35">
        <f>SUM(T_STOCKS[[#This Row],[HAY SINAII]:[VIDE3]])</f>
        <v>0</v>
      </c>
      <c r="J480" s="15"/>
      <c r="K480" s="14">
        <f>IF((T_STOCKS[[#This Row],[D HAMM]]&gt;=0)*(T_STOCKS[[#This Row],[D HAMM]]&lt;=1.5),ROW())</f>
        <v>480</v>
      </c>
      <c r="L480" s="301" t="str">
        <f t="shared" si="35"/>
        <v/>
      </c>
      <c r="M480" s="302" t="str">
        <f t="shared" si="36"/>
        <v/>
      </c>
      <c r="N480" s="312">
        <f t="shared" si="37"/>
        <v>0</v>
      </c>
      <c r="O480" s="313">
        <f t="shared" si="38"/>
        <v>0</v>
      </c>
      <c r="P480" s="14"/>
      <c r="Q480" s="316" t="str">
        <f t="shared" si="39"/>
        <v/>
      </c>
      <c r="R480" s="15"/>
      <c r="S480" s="15"/>
      <c r="T480" s="15"/>
      <c r="U480" s="15"/>
      <c r="V480" s="15"/>
      <c r="W480" s="15"/>
    </row>
    <row r="481" spans="1:23">
      <c r="A481" s="14"/>
      <c r="B481" s="24" t="str">
        <f>IFERROR(T_BDD_Références[REFERENCE],"")</f>
        <v/>
      </c>
      <c r="C481" s="24" t="str">
        <f>IFERROR(T_BDD_Références[DESIGNATION],"")</f>
        <v/>
      </c>
      <c r="D48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1" s="35">
        <f>SUM(T_STOCKS[[#This Row],[HAY SINAII]:[VIDE3]])</f>
        <v>0</v>
      </c>
      <c r="J481" s="15"/>
      <c r="K481" s="14">
        <f>IF((T_STOCKS[[#This Row],[D HAMM]]&gt;=0)*(T_STOCKS[[#This Row],[D HAMM]]&lt;=1.5),ROW())</f>
        <v>481</v>
      </c>
      <c r="L481" s="297" t="str">
        <f t="shared" si="35"/>
        <v/>
      </c>
      <c r="M481" s="298" t="str">
        <f t="shared" si="36"/>
        <v/>
      </c>
      <c r="N481" s="310">
        <f t="shared" si="37"/>
        <v>0</v>
      </c>
      <c r="O481" s="311">
        <f t="shared" si="38"/>
        <v>0</v>
      </c>
      <c r="P481" s="14"/>
      <c r="Q481" s="317" t="str">
        <f t="shared" si="39"/>
        <v/>
      </c>
      <c r="R481" s="15"/>
      <c r="S481" s="15"/>
      <c r="T481" s="15"/>
      <c r="U481" s="15"/>
      <c r="V481" s="15"/>
      <c r="W481" s="15"/>
    </row>
    <row r="482" spans="1:23">
      <c r="A482" s="14"/>
      <c r="B482" s="24" t="str">
        <f>IFERROR(T_BDD_Références[REFERENCE],"")</f>
        <v/>
      </c>
      <c r="C482" s="24" t="str">
        <f>IFERROR(T_BDD_Références[DESIGNATION],"")</f>
        <v/>
      </c>
      <c r="D48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2" s="35">
        <f>SUM(T_STOCKS[[#This Row],[HAY SINAII]:[VIDE3]])</f>
        <v>0</v>
      </c>
      <c r="J482" s="15"/>
      <c r="K482" s="14">
        <f>IF((T_STOCKS[[#This Row],[D HAMM]]&gt;=0)*(T_STOCKS[[#This Row],[D HAMM]]&lt;=1.5),ROW())</f>
        <v>482</v>
      </c>
      <c r="L482" s="301" t="str">
        <f t="shared" si="35"/>
        <v/>
      </c>
      <c r="M482" s="302" t="str">
        <f t="shared" si="36"/>
        <v/>
      </c>
      <c r="N482" s="312">
        <f t="shared" si="37"/>
        <v>0</v>
      </c>
      <c r="O482" s="313">
        <f t="shared" si="38"/>
        <v>0</v>
      </c>
      <c r="P482" s="14"/>
      <c r="Q482" s="316" t="str">
        <f t="shared" si="39"/>
        <v/>
      </c>
      <c r="R482" s="15"/>
      <c r="S482" s="15"/>
      <c r="T482" s="15"/>
      <c r="U482" s="15"/>
      <c r="V482" s="15"/>
      <c r="W482" s="15"/>
    </row>
    <row r="483" spans="1:23">
      <c r="A483" s="14"/>
      <c r="B483" s="24" t="str">
        <f>IFERROR(T_BDD_Références[REFERENCE],"")</f>
        <v/>
      </c>
      <c r="C483" s="24" t="str">
        <f>IFERROR(T_BDD_Références[DESIGNATION],"")</f>
        <v/>
      </c>
      <c r="D48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3" s="35">
        <f>SUM(T_STOCKS[[#This Row],[HAY SINAII]:[VIDE3]])</f>
        <v>0</v>
      </c>
      <c r="J483" s="15"/>
      <c r="K483" s="14">
        <f>IF((T_STOCKS[[#This Row],[D HAMM]]&gt;=0)*(T_STOCKS[[#This Row],[D HAMM]]&lt;=1.5),ROW())</f>
        <v>483</v>
      </c>
      <c r="L483" s="297" t="str">
        <f t="shared" si="35"/>
        <v/>
      </c>
      <c r="M483" s="298" t="str">
        <f t="shared" si="36"/>
        <v/>
      </c>
      <c r="N483" s="310">
        <f t="shared" si="37"/>
        <v>0</v>
      </c>
      <c r="O483" s="311">
        <f t="shared" si="38"/>
        <v>0</v>
      </c>
      <c r="P483" s="14"/>
      <c r="Q483" s="317" t="str">
        <f t="shared" si="39"/>
        <v/>
      </c>
      <c r="R483" s="15"/>
      <c r="S483" s="15"/>
      <c r="T483" s="15"/>
      <c r="U483" s="15"/>
      <c r="V483" s="15"/>
      <c r="W483" s="15"/>
    </row>
    <row r="484" spans="1:23">
      <c r="A484" s="14"/>
      <c r="B484" s="24" t="str">
        <f>IFERROR(T_BDD_Références[REFERENCE],"")</f>
        <v/>
      </c>
      <c r="C484" s="24" t="str">
        <f>IFERROR(T_BDD_Références[DESIGNATION],"")</f>
        <v/>
      </c>
      <c r="D48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4" s="35">
        <f>SUM(T_STOCKS[[#This Row],[HAY SINAII]:[VIDE3]])</f>
        <v>0</v>
      </c>
      <c r="J484" s="15"/>
      <c r="K484" s="14">
        <f>IF((T_STOCKS[[#This Row],[D HAMM]]&gt;=0)*(T_STOCKS[[#This Row],[D HAMM]]&lt;=1.5),ROW())</f>
        <v>484</v>
      </c>
      <c r="L484" s="301" t="str">
        <f t="shared" si="35"/>
        <v/>
      </c>
      <c r="M484" s="302" t="str">
        <f t="shared" si="36"/>
        <v/>
      </c>
      <c r="N484" s="312">
        <f t="shared" si="37"/>
        <v>0</v>
      </c>
      <c r="O484" s="313">
        <f t="shared" si="38"/>
        <v>0</v>
      </c>
      <c r="P484" s="14"/>
      <c r="Q484" s="316" t="str">
        <f t="shared" si="39"/>
        <v/>
      </c>
      <c r="R484" s="15"/>
      <c r="S484" s="15"/>
      <c r="T484" s="15"/>
      <c r="U484" s="15"/>
      <c r="V484" s="15"/>
      <c r="W484" s="15"/>
    </row>
    <row r="485" spans="1:23">
      <c r="A485" s="14"/>
      <c r="B485" s="24" t="str">
        <f>IFERROR(T_BDD_Références[REFERENCE],"")</f>
        <v/>
      </c>
      <c r="C485" s="24" t="str">
        <f>IFERROR(T_BDD_Références[DESIGNATION],"")</f>
        <v/>
      </c>
      <c r="D48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5" s="35">
        <f>SUM(T_STOCKS[[#This Row],[HAY SINAII]:[VIDE3]])</f>
        <v>0</v>
      </c>
      <c r="J485" s="15"/>
      <c r="K485" s="14">
        <f>IF((T_STOCKS[[#This Row],[D HAMM]]&gt;=0)*(T_STOCKS[[#This Row],[D HAMM]]&lt;=1.5),ROW())</f>
        <v>485</v>
      </c>
      <c r="L485" s="297" t="str">
        <f t="shared" si="35"/>
        <v/>
      </c>
      <c r="M485" s="298" t="str">
        <f t="shared" si="36"/>
        <v/>
      </c>
      <c r="N485" s="310">
        <f t="shared" si="37"/>
        <v>0</v>
      </c>
      <c r="O485" s="311">
        <f t="shared" si="38"/>
        <v>0</v>
      </c>
      <c r="P485" s="14"/>
      <c r="Q485" s="317" t="str">
        <f t="shared" si="39"/>
        <v/>
      </c>
      <c r="R485" s="15"/>
      <c r="S485" s="15"/>
      <c r="T485" s="15"/>
      <c r="U485" s="15"/>
      <c r="V485" s="15"/>
      <c r="W485" s="15"/>
    </row>
    <row r="486" spans="1:23">
      <c r="A486" s="14"/>
      <c r="B486" s="24" t="str">
        <f>IFERROR(T_BDD_Références[REFERENCE],"")</f>
        <v/>
      </c>
      <c r="C486" s="24" t="str">
        <f>IFERROR(T_BDD_Références[DESIGNATION],"")</f>
        <v/>
      </c>
      <c r="D48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6" s="35">
        <f>SUM(T_STOCKS[[#This Row],[HAY SINAII]:[VIDE3]])</f>
        <v>0</v>
      </c>
      <c r="J486" s="15"/>
      <c r="K486" s="14">
        <f>IF((T_STOCKS[[#This Row],[D HAMM]]&gt;=0)*(T_STOCKS[[#This Row],[D HAMM]]&lt;=1.5),ROW())</f>
        <v>486</v>
      </c>
      <c r="L486" s="301" t="str">
        <f t="shared" si="35"/>
        <v/>
      </c>
      <c r="M486" s="302" t="str">
        <f t="shared" si="36"/>
        <v/>
      </c>
      <c r="N486" s="312">
        <f t="shared" si="37"/>
        <v>0</v>
      </c>
      <c r="O486" s="313">
        <f t="shared" si="38"/>
        <v>0</v>
      </c>
      <c r="P486" s="14"/>
      <c r="Q486" s="316" t="str">
        <f t="shared" si="39"/>
        <v/>
      </c>
      <c r="R486" s="15"/>
      <c r="S486" s="15"/>
      <c r="T486" s="15"/>
      <c r="U486" s="15"/>
      <c r="V486" s="15"/>
      <c r="W486" s="15"/>
    </row>
    <row r="487" spans="1:23">
      <c r="A487" s="14"/>
      <c r="B487" s="24" t="str">
        <f>IFERROR(T_BDD_Références[REFERENCE],"")</f>
        <v/>
      </c>
      <c r="C487" s="24" t="str">
        <f>IFERROR(T_BDD_Références[DESIGNATION],"")</f>
        <v/>
      </c>
      <c r="D48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7" s="35">
        <f>SUM(T_STOCKS[[#This Row],[HAY SINAII]:[VIDE3]])</f>
        <v>0</v>
      </c>
      <c r="J487" s="15"/>
      <c r="K487" s="14">
        <f>IF((T_STOCKS[[#This Row],[D HAMM]]&gt;=0)*(T_STOCKS[[#This Row],[D HAMM]]&lt;=1.5),ROW())</f>
        <v>487</v>
      </c>
      <c r="L487" s="297" t="str">
        <f t="shared" si="35"/>
        <v/>
      </c>
      <c r="M487" s="298" t="str">
        <f t="shared" si="36"/>
        <v/>
      </c>
      <c r="N487" s="310">
        <f t="shared" si="37"/>
        <v>0</v>
      </c>
      <c r="O487" s="311">
        <f t="shared" si="38"/>
        <v>0</v>
      </c>
      <c r="P487" s="14"/>
      <c r="Q487" s="317" t="str">
        <f t="shared" si="39"/>
        <v/>
      </c>
      <c r="R487" s="15"/>
      <c r="S487" s="15"/>
      <c r="T487" s="15"/>
      <c r="U487" s="15"/>
      <c r="V487" s="15"/>
      <c r="W487" s="15"/>
    </row>
    <row r="488" spans="1:23">
      <c r="A488" s="14"/>
      <c r="B488" s="24" t="str">
        <f>IFERROR(T_BDD_Références[REFERENCE],"")</f>
        <v/>
      </c>
      <c r="C488" s="24" t="str">
        <f>IFERROR(T_BDD_Références[DESIGNATION],"")</f>
        <v/>
      </c>
      <c r="D48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8" s="35">
        <f>SUM(T_STOCKS[[#This Row],[HAY SINAII]:[VIDE3]])</f>
        <v>0</v>
      </c>
      <c r="J488" s="15"/>
      <c r="K488" s="14">
        <f>IF((T_STOCKS[[#This Row],[D HAMM]]&gt;=0)*(T_STOCKS[[#This Row],[D HAMM]]&lt;=1.5),ROW())</f>
        <v>488</v>
      </c>
      <c r="L488" s="301" t="str">
        <f t="shared" si="35"/>
        <v/>
      </c>
      <c r="M488" s="302" t="str">
        <f t="shared" si="36"/>
        <v/>
      </c>
      <c r="N488" s="312">
        <f t="shared" si="37"/>
        <v>0</v>
      </c>
      <c r="O488" s="313">
        <f t="shared" si="38"/>
        <v>0</v>
      </c>
      <c r="P488" s="14"/>
      <c r="Q488" s="316" t="str">
        <f t="shared" si="39"/>
        <v/>
      </c>
      <c r="R488" s="15"/>
      <c r="S488" s="15"/>
      <c r="T488" s="15"/>
      <c r="U488" s="15"/>
      <c r="V488" s="15"/>
      <c r="W488" s="15"/>
    </row>
    <row r="489" spans="1:23">
      <c r="A489" s="14"/>
      <c r="B489" s="24" t="str">
        <f>IFERROR(T_BDD_Références[REFERENCE],"")</f>
        <v/>
      </c>
      <c r="C489" s="24" t="str">
        <f>IFERROR(T_BDD_Références[DESIGNATION],"")</f>
        <v/>
      </c>
      <c r="D48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8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8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8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89" s="35">
        <f>SUM(T_STOCKS[[#This Row],[HAY SINAII]:[VIDE3]])</f>
        <v>0</v>
      </c>
      <c r="J489" s="15"/>
      <c r="K489" s="14">
        <f>IF((T_STOCKS[[#This Row],[D HAMM]]&gt;=0)*(T_STOCKS[[#This Row],[D HAMM]]&lt;=1.5),ROW())</f>
        <v>489</v>
      </c>
      <c r="L489" s="297" t="str">
        <f t="shared" si="35"/>
        <v/>
      </c>
      <c r="M489" s="298" t="str">
        <f t="shared" si="36"/>
        <v/>
      </c>
      <c r="N489" s="310">
        <f t="shared" si="37"/>
        <v>0</v>
      </c>
      <c r="O489" s="311">
        <f t="shared" si="38"/>
        <v>0</v>
      </c>
      <c r="P489" s="14"/>
      <c r="Q489" s="317" t="str">
        <f t="shared" si="39"/>
        <v/>
      </c>
      <c r="R489" s="15"/>
      <c r="S489" s="15"/>
      <c r="T489" s="15"/>
      <c r="U489" s="15"/>
      <c r="V489" s="15"/>
      <c r="W489" s="15"/>
    </row>
    <row r="490" spans="1:23">
      <c r="A490" s="14"/>
      <c r="B490" s="24" t="str">
        <f>IFERROR(T_BDD_Références[REFERENCE],"")</f>
        <v/>
      </c>
      <c r="C490" s="24" t="str">
        <f>IFERROR(T_BDD_Références[DESIGNATION],"")</f>
        <v/>
      </c>
      <c r="D49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0" s="35">
        <f>SUM(T_STOCKS[[#This Row],[HAY SINAII]:[VIDE3]])</f>
        <v>0</v>
      </c>
      <c r="J490" s="15"/>
      <c r="K490" s="14">
        <f>IF((T_STOCKS[[#This Row],[D HAMM]]&gt;=0)*(T_STOCKS[[#This Row],[D HAMM]]&lt;=1.5),ROW())</f>
        <v>490</v>
      </c>
      <c r="L490" s="301" t="str">
        <f t="shared" si="35"/>
        <v/>
      </c>
      <c r="M490" s="302" t="str">
        <f t="shared" si="36"/>
        <v/>
      </c>
      <c r="N490" s="312">
        <f t="shared" si="37"/>
        <v>0</v>
      </c>
      <c r="O490" s="313">
        <f t="shared" si="38"/>
        <v>0</v>
      </c>
      <c r="P490" s="14"/>
      <c r="Q490" s="316" t="str">
        <f t="shared" si="39"/>
        <v/>
      </c>
      <c r="R490" s="15"/>
      <c r="S490" s="15"/>
      <c r="T490" s="15"/>
      <c r="U490" s="15"/>
      <c r="V490" s="15"/>
      <c r="W490" s="15"/>
    </row>
    <row r="491" spans="1:23">
      <c r="A491" s="14"/>
      <c r="B491" s="24" t="str">
        <f>IFERROR(T_BDD_Références[REFERENCE],"")</f>
        <v/>
      </c>
      <c r="C491" s="24" t="str">
        <f>IFERROR(T_BDD_Références[DESIGNATION],"")</f>
        <v/>
      </c>
      <c r="D49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1" s="35">
        <f>SUM(T_STOCKS[[#This Row],[HAY SINAII]:[VIDE3]])</f>
        <v>0</v>
      </c>
      <c r="J491" s="15"/>
      <c r="K491" s="14">
        <f>IF((T_STOCKS[[#This Row],[D HAMM]]&gt;=0)*(T_STOCKS[[#This Row],[D HAMM]]&lt;=1.5),ROW())</f>
        <v>491</v>
      </c>
      <c r="L491" s="297" t="str">
        <f t="shared" si="35"/>
        <v/>
      </c>
      <c r="M491" s="298" t="str">
        <f t="shared" si="36"/>
        <v/>
      </c>
      <c r="N491" s="310">
        <f t="shared" si="37"/>
        <v>0</v>
      </c>
      <c r="O491" s="311">
        <f t="shared" si="38"/>
        <v>0</v>
      </c>
      <c r="P491" s="14"/>
      <c r="Q491" s="317" t="str">
        <f t="shared" si="39"/>
        <v/>
      </c>
      <c r="R491" s="15"/>
      <c r="S491" s="15"/>
      <c r="T491" s="15"/>
      <c r="U491" s="15"/>
      <c r="V491" s="15"/>
      <c r="W491" s="15"/>
    </row>
    <row r="492" spans="1:23">
      <c r="A492" s="14"/>
      <c r="B492" s="24" t="str">
        <f>IFERROR(T_BDD_Références[REFERENCE],"")</f>
        <v/>
      </c>
      <c r="C492" s="24" t="str">
        <f>IFERROR(T_BDD_Références[DESIGNATION],"")</f>
        <v/>
      </c>
      <c r="D49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2" s="35">
        <f>SUM(T_STOCKS[[#This Row],[HAY SINAII]:[VIDE3]])</f>
        <v>0</v>
      </c>
      <c r="J492" s="15"/>
      <c r="K492" s="14">
        <f>IF((T_STOCKS[[#This Row],[D HAMM]]&gt;=0)*(T_STOCKS[[#This Row],[D HAMM]]&lt;=1.5),ROW())</f>
        <v>492</v>
      </c>
      <c r="L492" s="301" t="str">
        <f t="shared" si="35"/>
        <v/>
      </c>
      <c r="M492" s="302" t="str">
        <f t="shared" si="36"/>
        <v/>
      </c>
      <c r="N492" s="312">
        <f t="shared" si="37"/>
        <v>0</v>
      </c>
      <c r="O492" s="313">
        <f t="shared" si="38"/>
        <v>0</v>
      </c>
      <c r="P492" s="14"/>
      <c r="Q492" s="316" t="str">
        <f t="shared" si="39"/>
        <v/>
      </c>
      <c r="R492" s="15"/>
      <c r="S492" s="15"/>
      <c r="T492" s="15"/>
      <c r="U492" s="15"/>
      <c r="V492" s="15"/>
      <c r="W492" s="15"/>
    </row>
    <row r="493" spans="1:23">
      <c r="A493" s="14"/>
      <c r="B493" s="24" t="str">
        <f>IFERROR(T_BDD_Références[REFERENCE],"")</f>
        <v/>
      </c>
      <c r="C493" s="24" t="str">
        <f>IFERROR(T_BDD_Références[DESIGNATION],"")</f>
        <v/>
      </c>
      <c r="D49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3" s="35">
        <f>SUM(T_STOCKS[[#This Row],[HAY SINAII]:[VIDE3]])</f>
        <v>0</v>
      </c>
      <c r="J493" s="15"/>
      <c r="K493" s="14">
        <f>IF((T_STOCKS[[#This Row],[D HAMM]]&gt;=0)*(T_STOCKS[[#This Row],[D HAMM]]&lt;=1.5),ROW())</f>
        <v>493</v>
      </c>
      <c r="L493" s="297" t="str">
        <f t="shared" si="35"/>
        <v/>
      </c>
      <c r="M493" s="298" t="str">
        <f t="shared" si="36"/>
        <v/>
      </c>
      <c r="N493" s="310">
        <f t="shared" si="37"/>
        <v>0</v>
      </c>
      <c r="O493" s="311">
        <f t="shared" si="38"/>
        <v>0</v>
      </c>
      <c r="P493" s="14"/>
      <c r="Q493" s="317" t="str">
        <f t="shared" si="39"/>
        <v/>
      </c>
      <c r="R493" s="15"/>
      <c r="S493" s="15"/>
      <c r="T493" s="15"/>
      <c r="U493" s="15"/>
      <c r="V493" s="15"/>
      <c r="W493" s="15"/>
    </row>
    <row r="494" spans="1:23">
      <c r="A494" s="14"/>
      <c r="B494" s="24" t="str">
        <f>IFERROR(T_BDD_Références[REFERENCE],"")</f>
        <v/>
      </c>
      <c r="C494" s="24" t="str">
        <f>IFERROR(T_BDD_Références[DESIGNATION],"")</f>
        <v/>
      </c>
      <c r="D494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4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4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4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4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4" s="35">
        <f>SUM(T_STOCKS[[#This Row],[HAY SINAII]:[VIDE3]])</f>
        <v>0</v>
      </c>
      <c r="J494" s="15"/>
      <c r="K494" s="14">
        <f>IF((T_STOCKS[[#This Row],[D HAMM]]&gt;=0)*(T_STOCKS[[#This Row],[D HAMM]]&lt;=1.5),ROW())</f>
        <v>494</v>
      </c>
      <c r="L494" s="301" t="str">
        <f t="shared" si="35"/>
        <v/>
      </c>
      <c r="M494" s="302" t="str">
        <f t="shared" si="36"/>
        <v/>
      </c>
      <c r="N494" s="312">
        <f t="shared" si="37"/>
        <v>0</v>
      </c>
      <c r="O494" s="313">
        <f t="shared" si="38"/>
        <v>0</v>
      </c>
      <c r="P494" s="14"/>
      <c r="Q494" s="316" t="str">
        <f t="shared" si="39"/>
        <v/>
      </c>
      <c r="R494" s="15"/>
      <c r="S494" s="15"/>
      <c r="T494" s="15"/>
      <c r="U494" s="15"/>
      <c r="V494" s="15"/>
      <c r="W494" s="15"/>
    </row>
    <row r="495" spans="1:23">
      <c r="A495" s="14"/>
      <c r="B495" s="24" t="str">
        <f>IFERROR(T_BDD_Références[REFERENCE],"")</f>
        <v/>
      </c>
      <c r="C495" s="24" t="str">
        <f>IFERROR(T_BDD_Références[DESIGNATION],"")</f>
        <v/>
      </c>
      <c r="D495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5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5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5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5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5" s="35">
        <f>SUM(T_STOCKS[[#This Row],[HAY SINAII]:[VIDE3]])</f>
        <v>0</v>
      </c>
      <c r="J495" s="14"/>
      <c r="K495" s="14">
        <f>IF((T_STOCKS[[#This Row],[D HAMM]]&gt;=0)*(T_STOCKS[[#This Row],[D HAMM]]&lt;=1.5),ROW())</f>
        <v>495</v>
      </c>
      <c r="L495" s="297" t="str">
        <f t="shared" si="35"/>
        <v/>
      </c>
      <c r="M495" s="298" t="str">
        <f t="shared" si="36"/>
        <v/>
      </c>
      <c r="N495" s="310">
        <f t="shared" si="37"/>
        <v>0</v>
      </c>
      <c r="O495" s="311">
        <f t="shared" si="38"/>
        <v>0</v>
      </c>
      <c r="P495" s="14"/>
      <c r="Q495" s="317" t="str">
        <f t="shared" si="39"/>
        <v/>
      </c>
      <c r="R495" s="14"/>
      <c r="S495" s="14"/>
      <c r="T495" s="14"/>
      <c r="U495" s="14"/>
      <c r="V495" s="14"/>
      <c r="W495" s="14"/>
    </row>
    <row r="496" spans="1:23">
      <c r="A496" s="14"/>
      <c r="B496" s="24" t="str">
        <f>IFERROR(T_BDD_Références[REFERENCE],"")</f>
        <v/>
      </c>
      <c r="C496" s="24" t="str">
        <f>IFERROR(T_BDD_Références[DESIGNATION],"")</f>
        <v/>
      </c>
      <c r="D496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6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6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6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6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6" s="35">
        <f>SUM(T_STOCKS[[#This Row],[HAY SINAII]:[VIDE3]])</f>
        <v>0</v>
      </c>
      <c r="J496" s="14"/>
      <c r="K496" s="14">
        <f>IF((T_STOCKS[[#This Row],[D HAMM]]&gt;=0)*(T_STOCKS[[#This Row],[D HAMM]]&lt;=1.5),ROW())</f>
        <v>496</v>
      </c>
      <c r="L496" s="301" t="str">
        <f t="shared" si="35"/>
        <v/>
      </c>
      <c r="M496" s="302" t="str">
        <f t="shared" si="36"/>
        <v/>
      </c>
      <c r="N496" s="312">
        <f t="shared" si="37"/>
        <v>0</v>
      </c>
      <c r="O496" s="313">
        <f t="shared" si="38"/>
        <v>0</v>
      </c>
      <c r="P496" s="14"/>
      <c r="Q496" s="316" t="str">
        <f t="shared" si="39"/>
        <v/>
      </c>
      <c r="R496" s="14"/>
      <c r="S496" s="14"/>
      <c r="T496" s="14"/>
      <c r="U496" s="14"/>
      <c r="V496" s="14"/>
      <c r="W496" s="14"/>
    </row>
    <row r="497" spans="1:23">
      <c r="A497" s="14"/>
      <c r="B497" s="24" t="str">
        <f>IFERROR(T_BDD_Références[REFERENCE],"")</f>
        <v/>
      </c>
      <c r="C497" s="24" t="str">
        <f>IFERROR(T_BDD_Références[DESIGNATION],"")</f>
        <v/>
      </c>
      <c r="D497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7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7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7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7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7" s="35">
        <f>SUM(T_STOCKS[[#This Row],[HAY SINAII]:[VIDE3]])</f>
        <v>0</v>
      </c>
      <c r="J497" s="14"/>
      <c r="K497" s="14">
        <f>IF((T_STOCKS[[#This Row],[D HAMM]]&gt;=0)*(T_STOCKS[[#This Row],[D HAMM]]&lt;=1.5),ROW())</f>
        <v>497</v>
      </c>
      <c r="L497" s="297" t="str">
        <f t="shared" si="35"/>
        <v/>
      </c>
      <c r="M497" s="298" t="str">
        <f t="shared" si="36"/>
        <v/>
      </c>
      <c r="N497" s="310">
        <f t="shared" si="37"/>
        <v>0</v>
      </c>
      <c r="O497" s="311">
        <f t="shared" si="38"/>
        <v>0</v>
      </c>
      <c r="P497" s="14"/>
      <c r="Q497" s="317" t="str">
        <f t="shared" si="39"/>
        <v/>
      </c>
      <c r="R497" s="14"/>
      <c r="S497" s="14"/>
      <c r="T497" s="14"/>
      <c r="U497" s="14"/>
      <c r="V497" s="14"/>
      <c r="W497" s="14"/>
    </row>
    <row r="498" spans="1:23">
      <c r="A498" s="14"/>
      <c r="B498" s="24" t="str">
        <f>IFERROR(T_BDD_Références[REFERENCE],"")</f>
        <v/>
      </c>
      <c r="C498" s="24" t="str">
        <f>IFERROR(T_BDD_Références[DESIGNATION],"")</f>
        <v/>
      </c>
      <c r="D498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8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8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8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8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8" s="35">
        <f>SUM(T_STOCKS[[#This Row],[HAY SINAII]:[VIDE3]])</f>
        <v>0</v>
      </c>
      <c r="J498" s="14"/>
      <c r="K498" s="14">
        <f>IF((T_STOCKS[[#This Row],[D HAMM]]&gt;=0)*(T_STOCKS[[#This Row],[D HAMM]]&lt;=1.5),ROW())</f>
        <v>498</v>
      </c>
      <c r="L498" s="301" t="str">
        <f t="shared" si="35"/>
        <v/>
      </c>
      <c r="M498" s="302" t="str">
        <f t="shared" si="36"/>
        <v/>
      </c>
      <c r="N498" s="312">
        <f t="shared" si="37"/>
        <v>0</v>
      </c>
      <c r="O498" s="313">
        <f t="shared" si="38"/>
        <v>0</v>
      </c>
      <c r="P498" s="14"/>
      <c r="Q498" s="316" t="str">
        <f t="shared" si="39"/>
        <v/>
      </c>
      <c r="R498" s="14"/>
      <c r="S498" s="14"/>
      <c r="T498" s="14"/>
      <c r="U498" s="14"/>
      <c r="V498" s="14"/>
      <c r="W498" s="14"/>
    </row>
    <row r="499" spans="1:23">
      <c r="A499" s="14"/>
      <c r="B499" s="24" t="str">
        <f>IFERROR(T_BDD_Références[REFERENCE],"")</f>
        <v/>
      </c>
      <c r="C499" s="24" t="str">
        <f>IFERROR(T_BDD_Références[DESIGNATION],"")</f>
        <v/>
      </c>
      <c r="D499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9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499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499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499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499" s="35">
        <f>SUM(T_STOCKS[[#This Row],[HAY SINAII]:[VIDE3]])</f>
        <v>0</v>
      </c>
      <c r="J499" s="14"/>
      <c r="K499" s="14">
        <f>IF((T_STOCKS[[#This Row],[D HAMM]]&gt;=0)*(T_STOCKS[[#This Row],[D HAMM]]&lt;=1.5),ROW())</f>
        <v>499</v>
      </c>
      <c r="L499" s="297" t="str">
        <f t="shared" si="35"/>
        <v/>
      </c>
      <c r="M499" s="298" t="str">
        <f t="shared" si="36"/>
        <v/>
      </c>
      <c r="N499" s="310">
        <f t="shared" si="37"/>
        <v>0</v>
      </c>
      <c r="O499" s="311">
        <f t="shared" si="38"/>
        <v>0</v>
      </c>
      <c r="P499" s="14"/>
      <c r="Q499" s="317" t="str">
        <f t="shared" si="39"/>
        <v/>
      </c>
      <c r="R499" s="14"/>
      <c r="S499" s="14"/>
      <c r="T499" s="14"/>
      <c r="U499" s="14"/>
      <c r="V499" s="14"/>
      <c r="W499" s="14"/>
    </row>
    <row r="500" spans="1:23">
      <c r="A500" s="14"/>
      <c r="B500" s="24" t="str">
        <f>IFERROR(T_BDD_Références[REFERENCE],"")</f>
        <v/>
      </c>
      <c r="C500" s="24" t="str">
        <f>IFERROR(T_BDD_Références[DESIGNATION],"")</f>
        <v/>
      </c>
      <c r="D500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0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00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00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00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00" s="35">
        <f>SUM(T_STOCKS[[#This Row],[HAY SINAII]:[VIDE3]])</f>
        <v>0</v>
      </c>
      <c r="J500" s="14"/>
      <c r="K500" s="14">
        <f>IF((T_STOCKS[[#This Row],[D HAMM]]&gt;=0)*(T_STOCKS[[#This Row],[D HAMM]]&lt;=1.5),ROW())</f>
        <v>500</v>
      </c>
      <c r="L500" s="301" t="str">
        <f t="shared" si="35"/>
        <v/>
      </c>
      <c r="M500" s="302" t="str">
        <f t="shared" si="36"/>
        <v/>
      </c>
      <c r="N500" s="312">
        <f t="shared" si="37"/>
        <v>0</v>
      </c>
      <c r="O500" s="313">
        <f t="shared" si="38"/>
        <v>0</v>
      </c>
      <c r="P500" s="14"/>
      <c r="Q500" s="316" t="str">
        <f t="shared" si="39"/>
        <v/>
      </c>
      <c r="R500" s="14"/>
      <c r="S500" s="14"/>
      <c r="T500" s="14"/>
      <c r="U500" s="14"/>
      <c r="V500" s="14"/>
      <c r="W500" s="14"/>
    </row>
    <row r="501" spans="1:23">
      <c r="B501" s="24" t="str">
        <f>IFERROR(T_BDD_Références[REFERENCE],"")</f>
        <v/>
      </c>
      <c r="C501" s="24" t="str">
        <f>IFERROR(T_BDD_Références[DESIGNATION],"")</f>
        <v/>
      </c>
      <c r="D501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1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01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01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01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01" s="35">
        <f>SUM(T_STOCKS[[#This Row],[HAY SINAII]:[VIDE3]])</f>
        <v>0</v>
      </c>
      <c r="K501" s="14">
        <f>IF((T_STOCKS[[#This Row],[D HAMM]]&gt;=0)*(T_STOCKS[[#This Row],[D HAMM]]&lt;=1.5),ROW())</f>
        <v>501</v>
      </c>
      <c r="L501" s="297" t="str">
        <f t="shared" si="35"/>
        <v/>
      </c>
      <c r="M501" s="298" t="str">
        <f t="shared" si="36"/>
        <v/>
      </c>
      <c r="N501" s="310">
        <f t="shared" si="37"/>
        <v>0</v>
      </c>
      <c r="O501" s="311">
        <f t="shared" si="38"/>
        <v>0</v>
      </c>
      <c r="P501" s="14"/>
      <c r="Q501" s="317" t="str">
        <f t="shared" si="39"/>
        <v/>
      </c>
    </row>
    <row r="502" spans="1:23">
      <c r="B502" s="24" t="str">
        <f>IFERROR(T_BDD_Références[REFERENCE],"")</f>
        <v/>
      </c>
      <c r="C502" s="24" t="str">
        <f>IFERROR(T_BDD_Références[DESIGNATION],"")</f>
        <v/>
      </c>
      <c r="D502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2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02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02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02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02" s="35">
        <f>SUM(T_STOCKS[[#This Row],[HAY SINAII]:[VIDE3]])</f>
        <v>0</v>
      </c>
      <c r="K502" s="14">
        <f>IF((T_STOCKS[[#This Row],[D HAMM]]&gt;=0)*(T_STOCKS[[#This Row],[D HAMM]]&lt;=1.5),ROW())</f>
        <v>502</v>
      </c>
      <c r="L502" s="301" t="str">
        <f t="shared" si="35"/>
        <v/>
      </c>
      <c r="M502" s="302" t="str">
        <f t="shared" si="36"/>
        <v/>
      </c>
      <c r="N502" s="312">
        <f t="shared" si="37"/>
        <v>0</v>
      </c>
      <c r="O502" s="313">
        <f t="shared" si="38"/>
        <v>0</v>
      </c>
      <c r="P502" s="14"/>
      <c r="Q502" s="316" t="str">
        <f t="shared" si="39"/>
        <v/>
      </c>
    </row>
    <row r="503" spans="1:23">
      <c r="B503" s="24" t="str">
        <f>IFERROR(T_BDD_Références[REFERENCE],"")</f>
        <v/>
      </c>
      <c r="C503" s="24" t="str">
        <f>IFERROR(T_BDD_Références[DESIGNATION],"")</f>
        <v/>
      </c>
      <c r="D503" s="35">
        <f>SUMIFS(T_MOUVEMENTS_Mouvements[Quantite 1],T_MOUVEMENTS_Mouvements[Mouvement],"ENTREE",T_MOUVEMENTS_Mouvements[Reference],T_STOCKS[[#This Row],[REFERENCE]],T_MOUVEMENTS_Mouvements[Depot 1],T_STOCKS[[#Headers],[HAY SINAII]])+SUMIFS(T_MOUVEMENTS_Mouvements[Quantité 2],T_MOUVEMENTS_Mouvements[Mouvement],"TRANSFERT",T_MOUVEMENTS_Mouvements[Reference],T_STOCKS[[#This Row],[REFERENCE]],T_MOUVEMENTS_Mouvements[Depot 2],T_STOCKS[[#Headers],[HAY SINAII]])-SUMIFS(T_MOUVEMENTS_Mouvements[Quantite 1],T_MOUVEMENTS_Mouvements[Mouvement],"TRANSFERT",T_MOUVEMENTS_Mouvements[Reference],T_STOCKS[[#This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3" s="35">
        <f>SUMIFS(T_MOUVEMENTS_Mouvements[Quantite 1],T_MOUVEMENTS_Mouvements[Mouvement],"ENTREE",T_MOUVEMENTS_Mouvements[Reference],T_STOCKS[[#This Row],[REFERENCE]],T_MOUVEMENTS_Mouvements[Depot 1],T_STOCKS[[#Headers],[D HAMM]])+SUMIFS(T_MOUVEMENTS_Mouvements[Quantité 2],T_MOUVEMENTS_Mouvements[Mouvement],"TRANSFERT",T_MOUVEMENTS_Mouvements[Reference],T_STOCKS[[#This Row],[REFERENCE]],T_MOUVEMENTS_Mouvements[Depot 2],T_STOCKS[[#Headers],[D HAMM]])-SUMIFS(T_MOUVEMENTS_Mouvements[Quantite 1],T_MOUVEMENTS_Mouvements[Mouvement],"TRANSFERT",T_MOUVEMENTS_Mouvements[Reference],T_STOCKS[[#This Row],[REFERENCE]],T_MOUVEMENTS_Mouvements[Depot 1],T_STOCKS[[#Headers],[D HAMM]])-SUMIFS(T_LIVRAISONS_Livraisons[Quantité],T_LIVRAISONS_Livraisons[Référence],T_STOCKS[[#This Row],[REFERENCE]],T_LIVRAISONS_Livraisons[Dépôt],T_STOCKS[[#Headers],[D HAMM]])</f>
        <v>0</v>
      </c>
      <c r="F503" s="35">
        <f>SUMIFS(T_MOUVEMENTS_Mouvements[Quantite 1],T_MOUVEMENTS_Mouvements[Mouvement],"ENTREE",T_MOUVEMENTS_Mouvements[Reference],T_STOCKS[[#This Row],[REFERENCE]],T_MOUVEMENTS_Mouvements[Depot 1],T_STOCKS[[#Headers],[Roche NR]])+SUMIFS(T_MOUVEMENTS_Mouvements[Quantité 2],T_MOUVEMENTS_Mouvements[Mouvement],"TRANSFERT",T_MOUVEMENTS_Mouvements[Reference],T_STOCKS[[#This Row],[REFERENCE]],T_MOUVEMENTS_Mouvements[Depot 2],T_STOCKS[[#Headers],[Roche NR]])-SUMIFS(T_MOUVEMENTS_Mouvements[Quantite 1],T_MOUVEMENTS_Mouvements[Mouvement],"TRANSFERT",T_MOUVEMENTS_Mouvements[Reference],T_STOCKS[[#This Row],[REFERENCE]],T_MOUVEMENTS_Mouvements[Depot 1],T_STOCKS[[#Headers],[Roche NR]])-SUMIFS(T_LIVRAISONS_Livraisons[Quantité],T_LIVRAISONS_Livraisons[Référence],T_STOCKS[[#This Row],[REFERENCE]],T_LIVRAISONS_Livraisons[Dépôt],T_STOCKS[[#Headers],[Roche NR]])</f>
        <v>0</v>
      </c>
      <c r="G503" s="35">
        <f>SUMIFS(T_MOUVEMENTS_Mouvements[Quantite 1],T_MOUVEMENTS_Mouvements[Mouvement],"ENTREE",T_MOUVEMENTS_Mouvements[Reference],T_STOCKS[[#This Row],[REFERENCE]],T_MOUVEMENTS_Mouvements[Depot 1],T_STOCKS[[#Headers],[VIDE2]])+SUMIFS(T_MOUVEMENTS_Mouvements[Quantité 2],T_MOUVEMENTS_Mouvements[Mouvement],"TRANSFERT",T_MOUVEMENTS_Mouvements[Reference],T_STOCKS[[#This Row],[REFERENCE]],T_MOUVEMENTS_Mouvements[Depot 2],T_STOCKS[[#Headers],[VIDE2]])-SUMIFS(T_MOUVEMENTS_Mouvements[Quantite 1],T_MOUVEMENTS_Mouvements[Mouvement],"TRANSFERT",T_MOUVEMENTS_Mouvements[Reference],T_STOCKS[[#This Row],[REFERENCE]],T_MOUVEMENTS_Mouvements[Depot 1],T_STOCKS[[#Headers],[VIDE2]])-SUMIFS(T_LIVRAISONS_Livraisons[Quantité],T_LIVRAISONS_Livraisons[Référence],T_STOCKS[[#This Row],[REFERENCE]],T_LIVRAISONS_Livraisons[Dépôt],T_STOCKS[[#Headers],[VIDE2]])</f>
        <v>0</v>
      </c>
      <c r="H503" s="35">
        <f>SUMIFS(T_MOUVEMENTS_Mouvements[Quantite 1],T_MOUVEMENTS_Mouvements[Mouvement],"ENTREE",T_MOUVEMENTS_Mouvements[Reference],T_STOCKS[[#This Row],[REFERENCE]],T_MOUVEMENTS_Mouvements[Depot 1],T_STOCKS[[#Headers],[VIDE3]])+SUMIFS(T_MOUVEMENTS_Mouvements[Quantité 2],T_MOUVEMENTS_Mouvements[Mouvement],"TRANSFERT",T_MOUVEMENTS_Mouvements[Reference],T_STOCKS[[#This Row],[REFERENCE]],T_MOUVEMENTS_Mouvements[Depot 2],T_STOCKS[[#Headers],[VIDE3]])-SUMIFS(T_MOUVEMENTS_Mouvements[Quantite 1],T_MOUVEMENTS_Mouvements[Mouvement],"TRANSFERT",T_MOUVEMENTS_Mouvements[Reference],T_STOCKS[[#This Row],[REFERENCE]],T_MOUVEMENTS_Mouvements[Depot 1],T_STOCKS[[#Headers],[VIDE3]])-SUMIFS(T_LIVRAISONS_Livraisons[Quantité],T_LIVRAISONS_Livraisons[Référence],T_STOCKS[[#This Row],[REFERENCE]],T_LIVRAISONS_Livraisons[Dépôt],T_STOCKS[[#Headers],[VIDE3]])</f>
        <v>0</v>
      </c>
      <c r="I503" s="35">
        <f>SUM(T_STOCKS[[#This Row],[HAY SINAII]:[VIDE3]])</f>
        <v>0</v>
      </c>
      <c r="K503" s="14">
        <f>IF((T_STOCKS[[#This Row],[D HAMM]]&gt;=0)*(T_STOCKS[[#This Row],[D HAMM]]&lt;=1.5),ROW())</f>
        <v>503</v>
      </c>
      <c r="L503" s="297" t="str">
        <f t="shared" si="35"/>
        <v/>
      </c>
      <c r="M503" s="298" t="str">
        <f t="shared" si="36"/>
        <v/>
      </c>
      <c r="N503" s="310">
        <f t="shared" si="37"/>
        <v>0</v>
      </c>
      <c r="O503" s="311">
        <f t="shared" si="38"/>
        <v>0</v>
      </c>
      <c r="P503" s="14"/>
      <c r="Q503" s="317" t="str">
        <f t="shared" si="39"/>
        <v/>
      </c>
    </row>
  </sheetData>
  <conditionalFormatting sqref="C1:E1">
    <cfRule type="expression" dxfId="67" priority="13">
      <formula>$C$1&lt;&gt;""</formula>
    </cfRule>
  </conditionalFormatting>
  <conditionalFormatting sqref="D4:I503">
    <cfRule type="expression" dxfId="66" priority="11">
      <formula>D4=0</formula>
    </cfRule>
  </conditionalFormatting>
  <conditionalFormatting sqref="D1:I1048576">
    <cfRule type="cellIs" dxfId="65" priority="10" operator="lessThan">
      <formula>0</formula>
    </cfRule>
  </conditionalFormatting>
  <conditionalFormatting sqref="E1:E1048576">
    <cfRule type="cellIs" dxfId="64" priority="9" operator="between">
      <formula>0.5</formula>
      <formula>1.5</formula>
    </cfRule>
  </conditionalFormatting>
  <conditionalFormatting sqref="L4:O503">
    <cfRule type="expression" dxfId="63" priority="7">
      <formula>AND(#REF!=0)</formula>
    </cfRule>
  </conditionalFormatting>
  <conditionalFormatting sqref="L4:O503">
    <cfRule type="expression" dxfId="62" priority="6">
      <formula>AND(#REF!=0)</formula>
    </cfRule>
  </conditionalFormatting>
  <conditionalFormatting sqref="N3:O3">
    <cfRule type="cellIs" dxfId="61" priority="5" operator="lessThan">
      <formula>0</formula>
    </cfRule>
  </conditionalFormatting>
  <conditionalFormatting sqref="O3">
    <cfRule type="cellIs" dxfId="60" priority="4" operator="between">
      <formula>0.5</formula>
      <formula>1.5</formula>
    </cfRule>
  </conditionalFormatting>
  <conditionalFormatting sqref="Q1:Q1048576">
    <cfRule type="cellIs" dxfId="59" priority="3" operator="greaterThan">
      <formula>0</formula>
    </cfRule>
  </conditionalFormatting>
  <conditionalFormatting sqref="Q3">
    <cfRule type="cellIs" dxfId="58" priority="2" operator="lessThan">
      <formula>0</formula>
    </cfRule>
  </conditionalFormatting>
  <conditionalFormatting sqref="Q3">
    <cfRule type="cellIs" dxfId="57" priority="1" operator="between">
      <formula>0.5</formula>
      <formula>1.5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>
    <tabColor theme="0"/>
  </sheetPr>
  <dimension ref="A1:Z667"/>
  <sheetViews>
    <sheetView showGridLines="0" topLeftCell="A3" workbookViewId="0">
      <pane ySplit="1" topLeftCell="A4" activePane="bottomLeft" state="frozenSplit"/>
      <selection activeCell="A37" sqref="A37"/>
      <selection pane="bottomLeft" activeCell="H275" sqref="E4:H275"/>
    </sheetView>
  </sheetViews>
  <sheetFormatPr baseColWidth="10" defaultRowHeight="15"/>
  <cols>
    <col min="1" max="1" width="10" style="19" customWidth="1"/>
    <col min="2" max="2" width="24.85546875" style="419" customWidth="1"/>
    <col min="3" max="3" width="16.140625" style="419" customWidth="1"/>
    <col min="4" max="4" width="4" style="419" customWidth="1"/>
    <col min="5" max="5" width="20" style="426" bestFit="1" customWidth="1"/>
    <col min="6" max="6" width="25.5703125" style="426" bestFit="1" customWidth="1"/>
    <col min="7" max="7" width="11.42578125" style="420" bestFit="1" customWidth="1"/>
    <col min="8" max="8" width="8.7109375" style="427" bestFit="1" customWidth="1"/>
    <col min="9" max="9" width="7.7109375" style="420" customWidth="1"/>
    <col min="10" max="10" width="11.28515625" style="420" customWidth="1"/>
    <col min="11" max="11" width="2.42578125" style="420" customWidth="1"/>
    <col min="12" max="12" width="14.28515625" style="420" customWidth="1"/>
    <col min="13" max="13" width="2.42578125" style="420" customWidth="1"/>
    <col min="14" max="14" width="14.85546875" style="419" customWidth="1"/>
    <col min="15" max="15" width="2" style="19" customWidth="1"/>
    <col min="16" max="16" width="6.140625" style="19" customWidth="1"/>
    <col min="17" max="17" width="9.28515625" style="19" customWidth="1"/>
    <col min="18" max="18" width="11.42578125" style="19" customWidth="1"/>
    <col min="19" max="19" width="11.42578125" style="20" customWidth="1"/>
    <col min="20" max="23" width="11.42578125" style="19" customWidth="1"/>
    <col min="24" max="16384" width="11.42578125" style="19"/>
  </cols>
  <sheetData>
    <row r="1" spans="1:26">
      <c r="A1" s="14"/>
      <c r="B1" s="422"/>
      <c r="C1" s="422"/>
      <c r="D1" s="422"/>
      <c r="E1" s="423"/>
      <c r="F1" s="423"/>
      <c r="G1" s="424"/>
      <c r="H1" s="425"/>
      <c r="I1" s="424"/>
      <c r="J1" s="424"/>
      <c r="K1" s="424"/>
      <c r="L1" s="424"/>
      <c r="M1" s="424"/>
      <c r="N1" s="422"/>
      <c r="O1" s="14"/>
      <c r="P1" s="14"/>
      <c r="Q1" s="14"/>
      <c r="R1" s="14"/>
      <c r="S1" s="15"/>
      <c r="U1" s="14"/>
      <c r="V1" s="14"/>
      <c r="W1" s="14"/>
      <c r="X1" s="14"/>
      <c r="Y1" s="14"/>
      <c r="Z1" s="14"/>
    </row>
    <row r="2" spans="1:26" ht="18" customHeight="1">
      <c r="A2" s="14"/>
      <c r="B2" s="422"/>
      <c r="C2" s="422"/>
      <c r="D2" s="422"/>
      <c r="E2" s="423"/>
      <c r="F2" s="423"/>
      <c r="G2" s="424"/>
      <c r="H2" s="425"/>
      <c r="I2" s="424"/>
      <c r="J2" s="424"/>
      <c r="K2" s="424"/>
      <c r="L2" s="424"/>
      <c r="M2" s="424"/>
      <c r="N2" s="422"/>
      <c r="O2" s="14"/>
      <c r="P2" s="14"/>
      <c r="Q2" s="14"/>
      <c r="R2" s="14"/>
      <c r="S2" s="15"/>
      <c r="U2" s="14"/>
      <c r="V2" s="14"/>
      <c r="W2" s="14"/>
      <c r="X2" s="14"/>
      <c r="Y2" s="14"/>
      <c r="Z2" s="14"/>
    </row>
    <row r="3" spans="1:26" ht="51" customHeight="1">
      <c r="A3" s="14"/>
      <c r="B3" s="412" t="s">
        <v>39</v>
      </c>
      <c r="C3" s="413" t="s">
        <v>27</v>
      </c>
      <c r="D3" s="414" t="s">
        <v>327</v>
      </c>
      <c r="E3" s="415" t="s">
        <v>6</v>
      </c>
      <c r="F3" s="413" t="s">
        <v>7</v>
      </c>
      <c r="G3" s="413" t="s">
        <v>9</v>
      </c>
      <c r="H3" s="416" t="s">
        <v>8</v>
      </c>
      <c r="I3" s="421" t="s">
        <v>394</v>
      </c>
      <c r="J3" s="417" t="s">
        <v>13</v>
      </c>
      <c r="K3" s="414"/>
      <c r="L3" s="418" t="s">
        <v>22</v>
      </c>
      <c r="M3" s="414"/>
      <c r="N3" s="418" t="s">
        <v>51</v>
      </c>
      <c r="O3" s="14"/>
      <c r="P3" s="14"/>
      <c r="Q3" s="14"/>
      <c r="R3" s="14"/>
      <c r="S3" s="14"/>
      <c r="U3" s="14"/>
      <c r="V3" s="14"/>
      <c r="W3" s="14"/>
      <c r="X3" s="14"/>
      <c r="Y3" s="14"/>
      <c r="Z3" s="14"/>
    </row>
    <row r="4" spans="1:26" ht="19.5" customHeight="1">
      <c r="A4" s="14"/>
      <c r="B4" s="419" t="s">
        <v>74</v>
      </c>
      <c r="D4" s="422"/>
      <c r="I4" s="428"/>
      <c r="J4" s="420" t="s">
        <v>4</v>
      </c>
      <c r="K4" s="422"/>
      <c r="L4" s="420" t="s">
        <v>20</v>
      </c>
      <c r="M4" s="422"/>
      <c r="N4" s="420" t="s">
        <v>44</v>
      </c>
      <c r="O4" s="14"/>
      <c r="P4" s="293"/>
      <c r="Q4" s="14"/>
      <c r="R4" s="14"/>
      <c r="S4" s="14"/>
      <c r="T4" s="420" t="str">
        <f ca="1">CELL("adresse",I4)</f>
        <v>$I$4</v>
      </c>
      <c r="U4" s="14"/>
      <c r="V4" s="14"/>
      <c r="W4" s="14"/>
      <c r="X4" s="14"/>
      <c r="Y4" s="14"/>
      <c r="Z4" s="14"/>
    </row>
    <row r="5" spans="1:26" ht="19.5" customHeight="1">
      <c r="A5" s="14"/>
      <c r="B5" s="419" t="s">
        <v>57</v>
      </c>
      <c r="D5" s="422"/>
      <c r="I5" s="428"/>
      <c r="J5" s="420" t="s">
        <v>5</v>
      </c>
      <c r="K5" s="422"/>
      <c r="L5" s="420" t="s">
        <v>23</v>
      </c>
      <c r="M5" s="422"/>
      <c r="N5" s="420" t="s">
        <v>45</v>
      </c>
      <c r="O5" s="14"/>
      <c r="P5" s="293"/>
      <c r="Q5" s="14"/>
      <c r="R5" s="14"/>
      <c r="S5" s="14"/>
      <c r="T5" s="420" t="str">
        <f t="shared" ref="T5:T68" ca="1" si="0">CELL("adresse",I5)</f>
        <v>$I$5</v>
      </c>
      <c r="U5" s="14"/>
      <c r="V5" s="14"/>
      <c r="W5" s="14"/>
      <c r="X5" s="14"/>
      <c r="Y5" s="14"/>
      <c r="Z5" s="14"/>
    </row>
    <row r="6" spans="1:26" ht="19.5" customHeight="1">
      <c r="A6" s="14"/>
      <c r="D6" s="422"/>
      <c r="I6" s="428"/>
      <c r="J6" s="420" t="s">
        <v>393</v>
      </c>
      <c r="K6" s="422"/>
      <c r="L6" s="420" t="s">
        <v>24</v>
      </c>
      <c r="M6" s="422"/>
      <c r="N6" s="424"/>
      <c r="O6" s="14"/>
      <c r="P6" s="293"/>
      <c r="Q6" s="14"/>
      <c r="R6" s="14"/>
      <c r="S6" s="14"/>
      <c r="T6" s="420" t="str">
        <f t="shared" ca="1" si="0"/>
        <v>$I$6</v>
      </c>
      <c r="U6" s="14"/>
      <c r="V6" s="14"/>
      <c r="W6" s="14"/>
      <c r="X6" s="14"/>
      <c r="Y6" s="14"/>
      <c r="Z6" s="14"/>
    </row>
    <row r="7" spans="1:26" ht="19.5" customHeight="1">
      <c r="A7" s="14"/>
      <c r="D7" s="422"/>
      <c r="I7" s="428"/>
      <c r="J7" s="420" t="s">
        <v>85</v>
      </c>
      <c r="K7" s="422"/>
      <c r="L7" s="420" t="s">
        <v>26</v>
      </c>
      <c r="M7" s="422"/>
      <c r="N7" s="424"/>
      <c r="O7" s="14"/>
      <c r="P7" s="293"/>
      <c r="Q7" s="14"/>
      <c r="R7" s="14"/>
      <c r="S7" s="14"/>
      <c r="T7" s="420" t="str">
        <f t="shared" ca="1" si="0"/>
        <v>$I$7</v>
      </c>
      <c r="U7" s="14"/>
      <c r="V7" s="14"/>
      <c r="W7" s="14"/>
      <c r="X7" s="14"/>
      <c r="Y7" s="14"/>
      <c r="Z7" s="14"/>
    </row>
    <row r="8" spans="1:26" ht="19.5" customHeight="1">
      <c r="A8" s="14"/>
      <c r="D8" s="422"/>
      <c r="I8" s="428"/>
      <c r="J8" s="420" t="s">
        <v>86</v>
      </c>
      <c r="K8" s="422"/>
      <c r="L8" s="420" t="s">
        <v>25</v>
      </c>
      <c r="M8" s="422"/>
      <c r="N8" s="424"/>
      <c r="O8" s="14"/>
      <c r="P8" s="293"/>
      <c r="Q8" s="14"/>
      <c r="R8" s="14"/>
      <c r="S8" s="14"/>
      <c r="T8" s="420" t="str">
        <f t="shared" ca="1" si="0"/>
        <v>$I$8</v>
      </c>
      <c r="U8" s="14"/>
      <c r="V8" s="14"/>
      <c r="W8" s="14"/>
      <c r="X8" s="14"/>
      <c r="Y8" s="14"/>
      <c r="Z8" s="14"/>
    </row>
    <row r="9" spans="1:26" ht="19.5" customHeight="1">
      <c r="A9" s="14"/>
      <c r="B9" s="419" t="s">
        <v>73</v>
      </c>
      <c r="D9" s="422"/>
      <c r="I9" s="428"/>
      <c r="J9" s="420" t="s">
        <v>58</v>
      </c>
      <c r="K9" s="422"/>
      <c r="L9" s="422"/>
      <c r="M9" s="422"/>
      <c r="N9" s="424"/>
      <c r="O9" s="14"/>
      <c r="P9" s="293"/>
      <c r="Q9" s="14"/>
      <c r="R9" s="14"/>
      <c r="S9" s="14"/>
      <c r="T9" s="420" t="str">
        <f t="shared" ca="1" si="0"/>
        <v>$I$9</v>
      </c>
      <c r="U9" s="14"/>
      <c r="V9" s="14"/>
      <c r="W9" s="14"/>
      <c r="X9" s="14"/>
      <c r="Y9" s="14"/>
      <c r="Z9" s="14"/>
    </row>
    <row r="10" spans="1:26" ht="19.5" customHeight="1">
      <c r="A10" s="14"/>
      <c r="B10" s="419" t="s">
        <v>63</v>
      </c>
      <c r="D10" s="422"/>
      <c r="I10" s="428"/>
      <c r="J10" s="422"/>
      <c r="K10" s="422"/>
      <c r="L10" s="422"/>
      <c r="M10" s="422"/>
      <c r="N10" s="424"/>
      <c r="O10" s="14"/>
      <c r="P10" s="293"/>
      <c r="Q10" s="14"/>
      <c r="R10" s="14"/>
      <c r="S10" s="14"/>
      <c r="T10" s="420" t="str">
        <f t="shared" ca="1" si="0"/>
        <v>$I$10</v>
      </c>
      <c r="U10" s="14"/>
      <c r="V10" s="14"/>
      <c r="W10" s="14"/>
      <c r="X10" s="14"/>
      <c r="Y10" s="14"/>
      <c r="Z10" s="14"/>
    </row>
    <row r="11" spans="1:26" ht="19.5" customHeight="1">
      <c r="A11" s="14"/>
      <c r="B11" s="419" t="s">
        <v>99</v>
      </c>
      <c r="D11" s="422"/>
      <c r="I11" s="428"/>
      <c r="J11" s="422"/>
      <c r="K11" s="422"/>
      <c r="L11" s="422"/>
      <c r="M11" s="422"/>
      <c r="N11" s="424"/>
      <c r="O11" s="14"/>
      <c r="P11" s="293"/>
      <c r="Q11" s="14"/>
      <c r="R11" s="14"/>
      <c r="S11" s="14"/>
      <c r="T11" s="420" t="str">
        <f t="shared" ca="1" si="0"/>
        <v>$I$11</v>
      </c>
      <c r="U11" s="14"/>
      <c r="V11" s="14"/>
      <c r="W11" s="14"/>
      <c r="X11" s="14"/>
      <c r="Y11" s="14"/>
      <c r="Z11" s="14"/>
    </row>
    <row r="12" spans="1:26" ht="19.5" customHeight="1">
      <c r="A12" s="14"/>
      <c r="B12" s="419" t="s">
        <v>330</v>
      </c>
      <c r="D12" s="422"/>
      <c r="I12" s="428"/>
      <c r="J12" s="422"/>
      <c r="K12" s="422"/>
      <c r="L12" s="422"/>
      <c r="M12" s="422"/>
      <c r="N12" s="424"/>
      <c r="O12" s="14"/>
      <c r="P12" s="293"/>
      <c r="Q12" s="14"/>
      <c r="R12" s="14"/>
      <c r="S12" s="14"/>
      <c r="T12" s="420" t="str">
        <f t="shared" ca="1" si="0"/>
        <v>$I$12</v>
      </c>
      <c r="U12" s="14"/>
      <c r="V12" s="14"/>
      <c r="W12" s="14"/>
      <c r="X12" s="14"/>
      <c r="Y12" s="14"/>
      <c r="Z12" s="14"/>
    </row>
    <row r="13" spans="1:26" ht="19.5" customHeight="1">
      <c r="A13" s="14"/>
      <c r="B13" s="419" t="s">
        <v>267</v>
      </c>
      <c r="C13" s="419" t="s">
        <v>268</v>
      </c>
      <c r="D13" s="422"/>
      <c r="I13" s="428"/>
      <c r="J13" s="422"/>
      <c r="K13" s="422"/>
      <c r="L13" s="422"/>
      <c r="M13" s="422"/>
      <c r="N13" s="424"/>
      <c r="O13" s="14"/>
      <c r="P13" s="293"/>
      <c r="Q13" s="14"/>
      <c r="R13" s="14"/>
      <c r="S13" s="14"/>
      <c r="T13" s="420" t="str">
        <f t="shared" ca="1" si="0"/>
        <v>$I$13</v>
      </c>
      <c r="U13" s="14"/>
      <c r="V13" s="14"/>
      <c r="W13" s="14"/>
      <c r="X13" s="14"/>
      <c r="Y13" s="14"/>
      <c r="Z13" s="14"/>
    </row>
    <row r="14" spans="1:26" ht="19.5" customHeight="1">
      <c r="A14" s="14"/>
      <c r="B14" s="419" t="s">
        <v>160</v>
      </c>
      <c r="D14" s="422"/>
      <c r="I14" s="428"/>
      <c r="J14" s="422"/>
      <c r="K14" s="422"/>
      <c r="L14" s="422"/>
      <c r="M14" s="422"/>
      <c r="N14" s="424"/>
      <c r="O14" s="14"/>
      <c r="P14" s="293"/>
      <c r="Q14" s="14"/>
      <c r="R14" s="14"/>
      <c r="S14" s="14"/>
      <c r="T14" s="420" t="str">
        <f t="shared" ca="1" si="0"/>
        <v>$I$14</v>
      </c>
      <c r="U14" s="14"/>
      <c r="V14" s="14"/>
      <c r="W14" s="14"/>
      <c r="X14" s="14"/>
      <c r="Y14" s="14"/>
      <c r="Z14" s="14"/>
    </row>
    <row r="15" spans="1:26" ht="19.5" customHeight="1">
      <c r="A15" s="14"/>
      <c r="B15" s="419" t="s">
        <v>359</v>
      </c>
      <c r="D15" s="422"/>
      <c r="I15" s="428"/>
      <c r="J15" s="422"/>
      <c r="K15" s="422"/>
      <c r="L15" s="422"/>
      <c r="M15" s="422"/>
      <c r="N15" s="424"/>
      <c r="O15" s="14"/>
      <c r="P15" s="293"/>
      <c r="Q15" s="14"/>
      <c r="R15" s="14"/>
      <c r="S15" s="14"/>
      <c r="T15" s="420" t="str">
        <f t="shared" ca="1" si="0"/>
        <v>$I$15</v>
      </c>
      <c r="U15" s="14"/>
      <c r="V15" s="14"/>
      <c r="W15" s="14"/>
      <c r="X15" s="14"/>
      <c r="Y15" s="14"/>
      <c r="Z15" s="14"/>
    </row>
    <row r="16" spans="1:26" ht="19.5" customHeight="1">
      <c r="A16" s="14"/>
      <c r="B16" s="419" t="s">
        <v>128</v>
      </c>
      <c r="D16" s="422"/>
      <c r="I16" s="428"/>
      <c r="J16" s="422"/>
      <c r="K16" s="422"/>
      <c r="L16" s="422"/>
      <c r="M16" s="422"/>
      <c r="N16" s="424"/>
      <c r="O16" s="14"/>
      <c r="P16" s="293"/>
      <c r="Q16" s="14"/>
      <c r="R16" s="14"/>
      <c r="S16" s="14"/>
      <c r="T16" s="420" t="str">
        <f t="shared" ca="1" si="0"/>
        <v>$I$16</v>
      </c>
      <c r="U16" s="14"/>
      <c r="V16" s="14"/>
      <c r="W16" s="14"/>
      <c r="X16" s="14"/>
      <c r="Y16" s="14"/>
      <c r="Z16" s="14"/>
    </row>
    <row r="17" spans="1:26" ht="19.5" customHeight="1">
      <c r="A17" s="14"/>
      <c r="B17" s="419" t="s">
        <v>154</v>
      </c>
      <c r="D17" s="422"/>
      <c r="I17" s="428"/>
      <c r="J17" s="422"/>
      <c r="K17" s="422"/>
      <c r="L17" s="422"/>
      <c r="M17" s="422"/>
      <c r="N17" s="424"/>
      <c r="O17" s="14"/>
      <c r="P17" s="293"/>
      <c r="Q17" s="14"/>
      <c r="R17" s="14"/>
      <c r="S17" s="14"/>
      <c r="T17" s="420" t="str">
        <f t="shared" ca="1" si="0"/>
        <v>$I$17</v>
      </c>
      <c r="U17" s="14"/>
      <c r="V17" s="14"/>
      <c r="W17" s="14"/>
      <c r="X17" s="14"/>
      <c r="Y17" s="14"/>
      <c r="Z17" s="14"/>
    </row>
    <row r="18" spans="1:26" ht="19.5" customHeight="1">
      <c r="A18" s="14"/>
      <c r="B18" s="419" t="s">
        <v>104</v>
      </c>
      <c r="D18" s="422"/>
      <c r="I18" s="428"/>
      <c r="J18" s="422"/>
      <c r="K18" s="422"/>
      <c r="L18" s="422"/>
      <c r="M18" s="422"/>
      <c r="N18" s="424"/>
      <c r="O18" s="14"/>
      <c r="P18" s="293"/>
      <c r="Q18" s="14"/>
      <c r="R18" s="14"/>
      <c r="S18" s="14"/>
      <c r="T18" s="420" t="str">
        <f t="shared" ca="1" si="0"/>
        <v>$I$18</v>
      </c>
      <c r="U18" s="14"/>
      <c r="V18" s="14"/>
      <c r="W18" s="14"/>
      <c r="X18" s="14"/>
      <c r="Y18" s="14"/>
      <c r="Z18" s="14"/>
    </row>
    <row r="19" spans="1:26" ht="19.5" customHeight="1">
      <c r="A19" s="14"/>
      <c r="B19" s="419" t="s">
        <v>140</v>
      </c>
      <c r="D19" s="422"/>
      <c r="I19" s="428"/>
      <c r="J19" s="422"/>
      <c r="K19" s="422"/>
      <c r="L19" s="422"/>
      <c r="M19" s="422"/>
      <c r="N19" s="424"/>
      <c r="O19" s="14"/>
      <c r="P19" s="293"/>
      <c r="Q19" s="14"/>
      <c r="R19" s="14"/>
      <c r="S19" s="14"/>
      <c r="T19" s="420" t="str">
        <f t="shared" ca="1" si="0"/>
        <v>$I$19</v>
      </c>
      <c r="U19" s="14"/>
      <c r="V19" s="14"/>
      <c r="W19" s="14"/>
      <c r="X19" s="14"/>
      <c r="Y19" s="14"/>
      <c r="Z19" s="14"/>
    </row>
    <row r="20" spans="1:26" ht="19.5" customHeight="1">
      <c r="A20" s="14"/>
      <c r="B20" s="419" t="s">
        <v>161</v>
      </c>
      <c r="D20" s="422"/>
      <c r="I20" s="428"/>
      <c r="J20" s="422"/>
      <c r="K20" s="422"/>
      <c r="L20" s="422"/>
      <c r="M20" s="422"/>
      <c r="N20" s="424"/>
      <c r="O20" s="14"/>
      <c r="P20" s="293"/>
      <c r="Q20" s="14"/>
      <c r="R20" s="14"/>
      <c r="S20" s="14"/>
      <c r="T20" s="420" t="str">
        <f t="shared" ca="1" si="0"/>
        <v>$I$20</v>
      </c>
      <c r="U20" s="14"/>
      <c r="V20" s="14"/>
      <c r="W20" s="14"/>
      <c r="X20" s="14"/>
      <c r="Y20" s="14"/>
      <c r="Z20" s="14"/>
    </row>
    <row r="21" spans="1:26" ht="19.5" customHeight="1">
      <c r="A21" s="14"/>
      <c r="B21" s="419" t="s">
        <v>162</v>
      </c>
      <c r="D21" s="422"/>
      <c r="I21" s="428"/>
      <c r="J21" s="422"/>
      <c r="K21" s="422"/>
      <c r="L21" s="422"/>
      <c r="M21" s="422"/>
      <c r="N21" s="424"/>
      <c r="O21" s="14"/>
      <c r="P21" s="293"/>
      <c r="Q21" s="14"/>
      <c r="R21" s="14"/>
      <c r="S21" s="14"/>
      <c r="T21" s="420" t="str">
        <f t="shared" ca="1" si="0"/>
        <v>$I$21</v>
      </c>
      <c r="U21" s="14"/>
      <c r="V21" s="14"/>
      <c r="W21" s="14"/>
      <c r="X21" s="14"/>
      <c r="Y21" s="14"/>
      <c r="Z21" s="14"/>
    </row>
    <row r="22" spans="1:26" ht="19.5" customHeight="1">
      <c r="A22" s="14"/>
      <c r="B22" s="419" t="s">
        <v>152</v>
      </c>
      <c r="D22" s="422"/>
      <c r="I22" s="428"/>
      <c r="J22" s="422"/>
      <c r="K22" s="422"/>
      <c r="L22" s="422"/>
      <c r="M22" s="422"/>
      <c r="N22" s="424"/>
      <c r="O22" s="14"/>
      <c r="P22" s="293"/>
      <c r="Q22" s="14"/>
      <c r="R22" s="14"/>
      <c r="S22" s="14"/>
      <c r="T22" s="420" t="str">
        <f t="shared" ca="1" si="0"/>
        <v>$I$22</v>
      </c>
      <c r="U22" s="14"/>
      <c r="V22" s="14"/>
      <c r="W22" s="14"/>
      <c r="X22" s="14"/>
      <c r="Y22" s="14"/>
      <c r="Z22" s="14"/>
    </row>
    <row r="23" spans="1:26" ht="19.5" customHeight="1">
      <c r="A23" s="14"/>
      <c r="B23" s="419" t="s">
        <v>163</v>
      </c>
      <c r="D23" s="422"/>
      <c r="I23" s="428"/>
      <c r="J23" s="422"/>
      <c r="K23" s="422"/>
      <c r="L23" s="422"/>
      <c r="M23" s="422"/>
      <c r="N23" s="424"/>
      <c r="O23" s="14"/>
      <c r="P23" s="293"/>
      <c r="Q23" s="14"/>
      <c r="R23" s="14"/>
      <c r="S23" s="14"/>
      <c r="T23" s="420" t="str">
        <f t="shared" ca="1" si="0"/>
        <v>$I$23</v>
      </c>
      <c r="U23" s="14"/>
      <c r="V23" s="14"/>
      <c r="W23" s="14"/>
      <c r="X23" s="14"/>
      <c r="Y23" s="14"/>
      <c r="Z23" s="14"/>
    </row>
    <row r="24" spans="1:26" ht="19.5" customHeight="1">
      <c r="A24" s="14"/>
      <c r="B24" s="419" t="s">
        <v>332</v>
      </c>
      <c r="C24" s="419" t="s">
        <v>333</v>
      </c>
      <c r="D24" s="422"/>
      <c r="I24" s="428"/>
      <c r="J24" s="422"/>
      <c r="K24" s="422"/>
      <c r="L24" s="422"/>
      <c r="M24" s="422"/>
      <c r="N24" s="424"/>
      <c r="O24" s="14"/>
      <c r="P24" s="293"/>
      <c r="Q24" s="14"/>
      <c r="R24" s="14"/>
      <c r="S24" s="14"/>
      <c r="T24" s="420" t="str">
        <f t="shared" ca="1" si="0"/>
        <v>$I$24</v>
      </c>
      <c r="U24" s="14"/>
      <c r="V24" s="14"/>
      <c r="W24" s="14"/>
      <c r="X24" s="14"/>
      <c r="Y24" s="14"/>
      <c r="Z24" s="14"/>
    </row>
    <row r="25" spans="1:26" ht="19.5" customHeight="1">
      <c r="A25" s="14"/>
      <c r="B25" s="419" t="s">
        <v>164</v>
      </c>
      <c r="D25" s="422"/>
      <c r="I25" s="428"/>
      <c r="J25" s="422"/>
      <c r="K25" s="422"/>
      <c r="L25" s="422"/>
      <c r="M25" s="422"/>
      <c r="N25" s="424"/>
      <c r="O25" s="14"/>
      <c r="P25" s="293"/>
      <c r="Q25" s="14"/>
      <c r="R25" s="14"/>
      <c r="S25" s="14"/>
      <c r="T25" s="420" t="str">
        <f t="shared" ca="1" si="0"/>
        <v>$I$25</v>
      </c>
      <c r="U25" s="14"/>
      <c r="V25" s="14"/>
      <c r="W25" s="14"/>
      <c r="X25" s="14"/>
      <c r="Y25" s="14"/>
      <c r="Z25" s="14"/>
    </row>
    <row r="26" spans="1:26" ht="19.5" customHeight="1">
      <c r="A26" s="14"/>
      <c r="B26" s="419" t="s">
        <v>165</v>
      </c>
      <c r="D26" s="422"/>
      <c r="I26" s="428"/>
      <c r="J26" s="422"/>
      <c r="K26" s="422"/>
      <c r="L26" s="422"/>
      <c r="M26" s="422"/>
      <c r="N26" s="424"/>
      <c r="O26" s="14"/>
      <c r="P26" s="293"/>
      <c r="Q26" s="14"/>
      <c r="R26" s="14"/>
      <c r="S26" s="14"/>
      <c r="T26" s="420" t="str">
        <f t="shared" ca="1" si="0"/>
        <v>$I$26</v>
      </c>
      <c r="U26" s="14"/>
      <c r="V26" s="14"/>
      <c r="W26" s="14"/>
      <c r="X26" s="14"/>
      <c r="Y26" s="14"/>
      <c r="Z26" s="14"/>
    </row>
    <row r="27" spans="1:26" ht="19.5" customHeight="1">
      <c r="A27" s="14"/>
      <c r="B27" s="419" t="s">
        <v>166</v>
      </c>
      <c r="D27" s="422"/>
      <c r="I27" s="428"/>
      <c r="J27" s="422"/>
      <c r="K27" s="422"/>
      <c r="L27" s="422"/>
      <c r="M27" s="422"/>
      <c r="N27" s="424"/>
      <c r="O27" s="14"/>
      <c r="P27" s="293"/>
      <c r="Q27" s="14"/>
      <c r="R27" s="14"/>
      <c r="S27" s="14"/>
      <c r="T27" s="420" t="str">
        <f t="shared" ca="1" si="0"/>
        <v>$I$27</v>
      </c>
      <c r="U27" s="14"/>
      <c r="V27" s="14"/>
      <c r="W27" s="14"/>
      <c r="X27" s="14"/>
      <c r="Y27" s="14"/>
      <c r="Z27" s="14"/>
    </row>
    <row r="28" spans="1:26" ht="19.5" customHeight="1">
      <c r="A28" s="14"/>
      <c r="B28" s="419" t="s">
        <v>167</v>
      </c>
      <c r="D28" s="422"/>
      <c r="I28" s="428"/>
      <c r="J28" s="422"/>
      <c r="K28" s="422"/>
      <c r="L28" s="422"/>
      <c r="M28" s="422"/>
      <c r="N28" s="424"/>
      <c r="O28" s="14"/>
      <c r="P28" s="293"/>
      <c r="Q28" s="14"/>
      <c r="R28" s="14"/>
      <c r="S28" s="14"/>
      <c r="T28" s="420" t="str">
        <f t="shared" ca="1" si="0"/>
        <v>$I$28</v>
      </c>
      <c r="U28" s="14"/>
      <c r="V28" s="14"/>
      <c r="W28" s="14"/>
      <c r="X28" s="14"/>
      <c r="Y28" s="14"/>
      <c r="Z28" s="14"/>
    </row>
    <row r="29" spans="1:26" ht="19.5" customHeight="1">
      <c r="A29" s="14"/>
      <c r="B29" s="419" t="s">
        <v>278</v>
      </c>
      <c r="C29" s="419" t="s">
        <v>279</v>
      </c>
      <c r="D29" s="422"/>
      <c r="I29" s="428"/>
      <c r="J29" s="422"/>
      <c r="K29" s="422"/>
      <c r="L29" s="422"/>
      <c r="M29" s="422"/>
      <c r="N29" s="424"/>
      <c r="O29" s="14"/>
      <c r="P29" s="293"/>
      <c r="Q29" s="14"/>
      <c r="R29" s="14"/>
      <c r="S29" s="14"/>
      <c r="T29" s="420" t="str">
        <f t="shared" ca="1" si="0"/>
        <v>$I$29</v>
      </c>
      <c r="U29" s="14"/>
      <c r="V29" s="14"/>
      <c r="W29" s="14"/>
      <c r="X29" s="14"/>
      <c r="Y29" s="14"/>
      <c r="Z29" s="14"/>
    </row>
    <row r="30" spans="1:26" ht="19.5" customHeight="1">
      <c r="A30" s="14"/>
      <c r="B30" s="419" t="s">
        <v>141</v>
      </c>
      <c r="D30" s="422"/>
      <c r="I30" s="428"/>
      <c r="J30" s="422"/>
      <c r="K30" s="422"/>
      <c r="L30" s="422"/>
      <c r="M30" s="422"/>
      <c r="N30" s="424"/>
      <c r="O30" s="14"/>
      <c r="P30" s="293"/>
      <c r="Q30" s="14"/>
      <c r="R30" s="14"/>
      <c r="S30" s="14"/>
      <c r="T30" s="420" t="str">
        <f t="shared" ca="1" si="0"/>
        <v>$I$30</v>
      </c>
      <c r="U30" s="14"/>
      <c r="V30" s="14"/>
      <c r="W30" s="14"/>
      <c r="X30" s="14"/>
      <c r="Y30" s="14"/>
      <c r="Z30" s="14"/>
    </row>
    <row r="31" spans="1:26" ht="19.5" customHeight="1">
      <c r="A31" s="14"/>
      <c r="B31" s="419" t="s">
        <v>168</v>
      </c>
      <c r="D31" s="422"/>
      <c r="I31" s="428"/>
      <c r="J31" s="422"/>
      <c r="K31" s="422"/>
      <c r="L31" s="422"/>
      <c r="M31" s="422"/>
      <c r="N31" s="424"/>
      <c r="O31" s="14"/>
      <c r="P31" s="293"/>
      <c r="Q31" s="14"/>
      <c r="R31" s="14"/>
      <c r="S31" s="14"/>
      <c r="T31" s="420" t="str">
        <f t="shared" ca="1" si="0"/>
        <v>$I$31</v>
      </c>
      <c r="U31" s="14"/>
      <c r="V31" s="14"/>
      <c r="W31" s="14"/>
      <c r="X31" s="14"/>
      <c r="Y31" s="14"/>
      <c r="Z31" s="14"/>
    </row>
    <row r="32" spans="1:26" ht="19.5" customHeight="1">
      <c r="A32" s="14"/>
      <c r="B32" s="419" t="s">
        <v>169</v>
      </c>
      <c r="C32" s="419" t="s">
        <v>305</v>
      </c>
      <c r="D32" s="422"/>
      <c r="I32" s="428"/>
      <c r="J32" s="422"/>
      <c r="K32" s="422"/>
      <c r="L32" s="422"/>
      <c r="M32" s="422"/>
      <c r="N32" s="424"/>
      <c r="O32" s="14"/>
      <c r="P32" s="293"/>
      <c r="Q32" s="14"/>
      <c r="R32" s="14"/>
      <c r="S32" s="14"/>
      <c r="T32" s="420" t="str">
        <f t="shared" ca="1" si="0"/>
        <v>$I$32</v>
      </c>
      <c r="U32" s="14"/>
      <c r="V32" s="14"/>
      <c r="W32" s="14"/>
      <c r="X32" s="14"/>
      <c r="Y32" s="14"/>
      <c r="Z32" s="14"/>
    </row>
    <row r="33" spans="1:26" ht="19.5" customHeight="1">
      <c r="A33" s="14"/>
      <c r="B33" s="419" t="s">
        <v>170</v>
      </c>
      <c r="C33" s="419" t="s">
        <v>356</v>
      </c>
      <c r="D33" s="422"/>
      <c r="I33" s="428"/>
      <c r="J33" s="422"/>
      <c r="K33" s="422"/>
      <c r="L33" s="422"/>
      <c r="M33" s="422"/>
      <c r="N33" s="424"/>
      <c r="O33" s="14"/>
      <c r="P33" s="293"/>
      <c r="Q33" s="14"/>
      <c r="R33" s="14"/>
      <c r="S33" s="14"/>
      <c r="T33" s="420" t="str">
        <f t="shared" ca="1" si="0"/>
        <v>$I$33</v>
      </c>
      <c r="U33" s="14"/>
      <c r="V33" s="14"/>
      <c r="W33" s="14"/>
      <c r="X33" s="14"/>
      <c r="Y33" s="14"/>
      <c r="Z33" s="14"/>
    </row>
    <row r="34" spans="1:26" ht="19.5" customHeight="1">
      <c r="A34" s="14"/>
      <c r="B34" s="419" t="s">
        <v>171</v>
      </c>
      <c r="D34" s="422"/>
      <c r="I34" s="428"/>
      <c r="J34" s="422"/>
      <c r="K34" s="422"/>
      <c r="L34" s="422"/>
      <c r="M34" s="422"/>
      <c r="N34" s="424"/>
      <c r="O34" s="14"/>
      <c r="P34" s="293"/>
      <c r="Q34" s="14"/>
      <c r="R34" s="14"/>
      <c r="S34" s="14"/>
      <c r="T34" s="420" t="str">
        <f t="shared" ca="1" si="0"/>
        <v>$I$34</v>
      </c>
      <c r="U34" s="14"/>
      <c r="V34" s="14"/>
      <c r="W34" s="14"/>
      <c r="X34" s="14"/>
      <c r="Y34" s="14"/>
      <c r="Z34" s="14"/>
    </row>
    <row r="35" spans="1:26" ht="19.5" customHeight="1">
      <c r="A35" s="14"/>
      <c r="B35" s="419" t="s">
        <v>134</v>
      </c>
      <c r="D35" s="422"/>
      <c r="I35" s="428"/>
      <c r="J35" s="422"/>
      <c r="K35" s="422"/>
      <c r="L35" s="422"/>
      <c r="M35" s="422"/>
      <c r="N35" s="424"/>
      <c r="O35" s="14"/>
      <c r="P35" s="293"/>
      <c r="Q35" s="14"/>
      <c r="R35" s="14"/>
      <c r="S35" s="14"/>
      <c r="T35" s="420" t="str">
        <f t="shared" ca="1" si="0"/>
        <v>$I$35</v>
      </c>
      <c r="U35" s="14"/>
      <c r="V35" s="14"/>
      <c r="W35" s="14"/>
      <c r="X35" s="14"/>
      <c r="Y35" s="14"/>
      <c r="Z35" s="14"/>
    </row>
    <row r="36" spans="1:26" ht="19.5" customHeight="1">
      <c r="A36" s="14"/>
      <c r="B36" s="419" t="s">
        <v>111</v>
      </c>
      <c r="D36" s="422"/>
      <c r="I36" s="428"/>
      <c r="J36" s="422"/>
      <c r="K36" s="422"/>
      <c r="L36" s="422"/>
      <c r="M36" s="422"/>
      <c r="N36" s="424"/>
      <c r="O36" s="14"/>
      <c r="P36" s="293"/>
      <c r="Q36" s="14"/>
      <c r="R36" s="14"/>
      <c r="S36" s="14"/>
      <c r="T36" s="420" t="str">
        <f t="shared" ca="1" si="0"/>
        <v>$I$36</v>
      </c>
      <c r="U36" s="14"/>
      <c r="V36" s="14"/>
      <c r="W36" s="14"/>
      <c r="X36" s="14"/>
      <c r="Y36" s="14"/>
      <c r="Z36" s="14"/>
    </row>
    <row r="37" spans="1:26" ht="19.5" customHeight="1">
      <c r="A37" s="14"/>
      <c r="B37" s="419" t="s">
        <v>123</v>
      </c>
      <c r="D37" s="422"/>
      <c r="I37" s="428"/>
      <c r="J37" s="422"/>
      <c r="K37" s="422"/>
      <c r="L37" s="422"/>
      <c r="M37" s="422"/>
      <c r="N37" s="424"/>
      <c r="O37" s="14"/>
      <c r="P37" s="293"/>
      <c r="Q37" s="14"/>
      <c r="R37" s="14"/>
      <c r="S37" s="14"/>
      <c r="T37" s="420" t="str">
        <f t="shared" ca="1" si="0"/>
        <v>$I$37</v>
      </c>
      <c r="U37" s="14"/>
      <c r="V37" s="14"/>
      <c r="W37" s="14"/>
      <c r="X37" s="14"/>
      <c r="Y37" s="14"/>
      <c r="Z37" s="14"/>
    </row>
    <row r="38" spans="1:26" ht="19.5" customHeight="1">
      <c r="A38" s="14"/>
      <c r="B38" s="419" t="s">
        <v>144</v>
      </c>
      <c r="D38" s="422"/>
      <c r="I38" s="428"/>
      <c r="J38" s="422"/>
      <c r="K38" s="422"/>
      <c r="L38" s="422"/>
      <c r="M38" s="422"/>
      <c r="N38" s="424"/>
      <c r="O38" s="14"/>
      <c r="P38" s="293"/>
      <c r="Q38" s="14"/>
      <c r="R38" s="14"/>
      <c r="S38" s="14"/>
      <c r="T38" s="420" t="str">
        <f t="shared" ca="1" si="0"/>
        <v>$I$38</v>
      </c>
      <c r="U38" s="14"/>
      <c r="V38" s="14"/>
      <c r="W38" s="14"/>
      <c r="X38" s="14"/>
      <c r="Y38" s="14"/>
      <c r="Z38" s="14"/>
    </row>
    <row r="39" spans="1:26" ht="19.5" customHeight="1">
      <c r="A39" s="14"/>
      <c r="B39" s="419" t="s">
        <v>172</v>
      </c>
      <c r="D39" s="422"/>
      <c r="I39" s="428"/>
      <c r="J39" s="422"/>
      <c r="K39" s="422"/>
      <c r="L39" s="422"/>
      <c r="M39" s="422"/>
      <c r="N39" s="424"/>
      <c r="O39" s="14"/>
      <c r="P39" s="293"/>
      <c r="Q39" s="14"/>
      <c r="R39" s="14"/>
      <c r="S39" s="14"/>
      <c r="T39" s="420" t="str">
        <f t="shared" ca="1" si="0"/>
        <v>$I$39</v>
      </c>
      <c r="U39" s="14"/>
      <c r="V39" s="14"/>
      <c r="W39" s="14"/>
      <c r="X39" s="14"/>
      <c r="Y39" s="14"/>
      <c r="Z39" s="14"/>
    </row>
    <row r="40" spans="1:26" ht="19.5" customHeight="1">
      <c r="A40" s="14"/>
      <c r="B40" s="419" t="s">
        <v>173</v>
      </c>
      <c r="D40" s="422"/>
      <c r="I40" s="428"/>
      <c r="J40" s="422"/>
      <c r="K40" s="422"/>
      <c r="L40" s="422"/>
      <c r="M40" s="422"/>
      <c r="N40" s="424"/>
      <c r="O40" s="14"/>
      <c r="P40" s="293"/>
      <c r="Q40" s="14"/>
      <c r="R40" s="14"/>
      <c r="S40" s="14"/>
      <c r="T40" s="420" t="str">
        <f t="shared" ca="1" si="0"/>
        <v>$I$40</v>
      </c>
      <c r="U40" s="14"/>
      <c r="V40" s="14"/>
      <c r="W40" s="14"/>
      <c r="X40" s="14"/>
      <c r="Y40" s="14"/>
      <c r="Z40" s="14"/>
    </row>
    <row r="41" spans="1:26" ht="19.5" customHeight="1">
      <c r="A41" s="14"/>
      <c r="B41" s="419" t="s">
        <v>151</v>
      </c>
      <c r="C41" s="419" t="s">
        <v>263</v>
      </c>
      <c r="D41" s="422"/>
      <c r="I41" s="428"/>
      <c r="J41" s="422"/>
      <c r="K41" s="422"/>
      <c r="L41" s="422"/>
      <c r="M41" s="422"/>
      <c r="N41" s="424"/>
      <c r="O41" s="14"/>
      <c r="P41" s="293"/>
      <c r="Q41" s="14"/>
      <c r="R41" s="14"/>
      <c r="S41" s="14"/>
      <c r="T41" s="420" t="str">
        <f t="shared" ca="1" si="0"/>
        <v>$I$41</v>
      </c>
      <c r="U41" s="14"/>
      <c r="V41" s="14"/>
      <c r="W41" s="14"/>
      <c r="X41" s="14"/>
      <c r="Y41" s="14"/>
      <c r="Z41" s="14"/>
    </row>
    <row r="42" spans="1:26" ht="19.5" customHeight="1">
      <c r="A42" s="14"/>
      <c r="B42" s="419" t="s">
        <v>174</v>
      </c>
      <c r="D42" s="422"/>
      <c r="I42" s="428"/>
      <c r="J42" s="422"/>
      <c r="K42" s="422"/>
      <c r="L42" s="422"/>
      <c r="M42" s="422"/>
      <c r="N42" s="424"/>
      <c r="O42" s="14"/>
      <c r="P42" s="293"/>
      <c r="Q42" s="14"/>
      <c r="R42" s="14"/>
      <c r="S42" s="14"/>
      <c r="T42" s="420" t="str">
        <f t="shared" ca="1" si="0"/>
        <v>$I$42</v>
      </c>
      <c r="U42" s="14"/>
      <c r="V42" s="14"/>
      <c r="W42" s="14"/>
      <c r="X42" s="14"/>
      <c r="Y42" s="14"/>
      <c r="Z42" s="14"/>
    </row>
    <row r="43" spans="1:26" ht="19.5" customHeight="1">
      <c r="A43" s="14"/>
      <c r="B43" s="419" t="s">
        <v>175</v>
      </c>
      <c r="D43" s="422"/>
      <c r="I43" s="428"/>
      <c r="J43" s="422"/>
      <c r="K43" s="422"/>
      <c r="L43" s="422"/>
      <c r="M43" s="422"/>
      <c r="N43" s="424"/>
      <c r="O43" s="14"/>
      <c r="P43" s="293"/>
      <c r="Q43" s="14"/>
      <c r="R43" s="14"/>
      <c r="S43" s="14"/>
      <c r="T43" s="420" t="str">
        <f t="shared" ca="1" si="0"/>
        <v>$I$43</v>
      </c>
      <c r="U43" s="14"/>
      <c r="V43" s="14"/>
      <c r="W43" s="14"/>
      <c r="X43" s="14"/>
      <c r="Y43" s="14"/>
      <c r="Z43" s="14"/>
    </row>
    <row r="44" spans="1:26" ht="19.5" customHeight="1">
      <c r="A44" s="14"/>
      <c r="B44" s="419" t="s">
        <v>116</v>
      </c>
      <c r="D44" s="422"/>
      <c r="I44" s="428"/>
      <c r="J44" s="422"/>
      <c r="K44" s="422"/>
      <c r="L44" s="422"/>
      <c r="M44" s="422"/>
      <c r="N44" s="424"/>
      <c r="O44" s="14"/>
      <c r="P44" s="293"/>
      <c r="Q44" s="14"/>
      <c r="R44" s="14"/>
      <c r="S44" s="14"/>
      <c r="T44" s="420" t="str">
        <f t="shared" ca="1" si="0"/>
        <v>$I$44</v>
      </c>
      <c r="U44" s="14"/>
      <c r="V44" s="14"/>
      <c r="W44" s="14"/>
      <c r="X44" s="14"/>
      <c r="Y44" s="14"/>
      <c r="Z44" s="14"/>
    </row>
    <row r="45" spans="1:26" ht="19.5" customHeight="1">
      <c r="A45" s="14"/>
      <c r="B45" s="419" t="s">
        <v>285</v>
      </c>
      <c r="C45" s="419" t="s">
        <v>286</v>
      </c>
      <c r="D45" s="422"/>
      <c r="I45" s="428"/>
      <c r="J45" s="422"/>
      <c r="K45" s="422"/>
      <c r="L45" s="422"/>
      <c r="M45" s="422"/>
      <c r="N45" s="424"/>
      <c r="O45" s="14"/>
      <c r="P45" s="293"/>
      <c r="Q45" s="14"/>
      <c r="R45" s="14"/>
      <c r="S45" s="14"/>
      <c r="T45" s="420" t="str">
        <f t="shared" ca="1" si="0"/>
        <v>$I$45</v>
      </c>
      <c r="U45" s="14"/>
      <c r="V45" s="14"/>
      <c r="W45" s="14"/>
      <c r="X45" s="14"/>
      <c r="Y45" s="14"/>
      <c r="Z45" s="14"/>
    </row>
    <row r="46" spans="1:26" ht="19.5" customHeight="1">
      <c r="A46" s="14"/>
      <c r="B46" s="419" t="s">
        <v>122</v>
      </c>
      <c r="D46" s="422"/>
      <c r="I46" s="428"/>
      <c r="J46" s="422"/>
      <c r="K46" s="422"/>
      <c r="L46" s="422"/>
      <c r="M46" s="422"/>
      <c r="N46" s="424"/>
      <c r="O46" s="14"/>
      <c r="P46" s="293"/>
      <c r="Q46" s="14"/>
      <c r="R46" s="14"/>
      <c r="S46" s="14"/>
      <c r="T46" s="420" t="str">
        <f t="shared" ca="1" si="0"/>
        <v>$I$46</v>
      </c>
      <c r="U46" s="14"/>
      <c r="V46" s="14"/>
      <c r="W46" s="14"/>
      <c r="X46" s="14"/>
      <c r="Y46" s="14"/>
      <c r="Z46" s="14"/>
    </row>
    <row r="47" spans="1:26" ht="19.5" customHeight="1">
      <c r="A47" s="14"/>
      <c r="B47" s="419" t="s">
        <v>311</v>
      </c>
      <c r="C47" s="419" t="s">
        <v>310</v>
      </c>
      <c r="D47" s="422"/>
      <c r="I47" s="428"/>
      <c r="J47" s="422"/>
      <c r="K47" s="422"/>
      <c r="L47" s="422"/>
      <c r="M47" s="422"/>
      <c r="N47" s="424"/>
      <c r="O47" s="14"/>
      <c r="P47" s="293"/>
      <c r="Q47" s="14"/>
      <c r="R47" s="14"/>
      <c r="S47" s="14"/>
      <c r="T47" s="420" t="str">
        <f t="shared" ca="1" si="0"/>
        <v>$I$47</v>
      </c>
      <c r="U47" s="14"/>
      <c r="V47" s="14"/>
      <c r="W47" s="14"/>
      <c r="X47" s="14"/>
      <c r="Y47" s="14"/>
      <c r="Z47" s="14"/>
    </row>
    <row r="48" spans="1:26" ht="19.5" customHeight="1">
      <c r="A48" s="14"/>
      <c r="B48" s="419" t="s">
        <v>176</v>
      </c>
      <c r="D48" s="422"/>
      <c r="I48" s="428"/>
      <c r="J48" s="422"/>
      <c r="K48" s="422"/>
      <c r="L48" s="422"/>
      <c r="M48" s="422"/>
      <c r="N48" s="424"/>
      <c r="O48" s="14"/>
      <c r="P48" s="293"/>
      <c r="Q48" s="14"/>
      <c r="R48" s="14"/>
      <c r="S48" s="14"/>
      <c r="T48" s="420" t="str">
        <f t="shared" ca="1" si="0"/>
        <v>$I$48</v>
      </c>
      <c r="U48" s="14"/>
      <c r="V48" s="14"/>
      <c r="W48" s="14"/>
      <c r="X48" s="14"/>
      <c r="Y48" s="14"/>
      <c r="Z48" s="14"/>
    </row>
    <row r="49" spans="1:26" ht="19.5" customHeight="1">
      <c r="A49" s="14"/>
      <c r="B49" s="419" t="s">
        <v>292</v>
      </c>
      <c r="C49" s="419" t="s">
        <v>293</v>
      </c>
      <c r="D49" s="422"/>
      <c r="I49" s="428"/>
      <c r="J49" s="422"/>
      <c r="K49" s="422"/>
      <c r="L49" s="422"/>
      <c r="M49" s="422"/>
      <c r="N49" s="424"/>
      <c r="O49" s="14"/>
      <c r="P49" s="293"/>
      <c r="Q49" s="14"/>
      <c r="R49" s="14"/>
      <c r="S49" s="14"/>
      <c r="T49" s="420" t="str">
        <f t="shared" ca="1" si="0"/>
        <v>$I$49</v>
      </c>
      <c r="U49" s="14"/>
      <c r="V49" s="14"/>
      <c r="W49" s="14"/>
      <c r="X49" s="14"/>
      <c r="Y49" s="14"/>
      <c r="Z49" s="14"/>
    </row>
    <row r="50" spans="1:26" ht="19.5" customHeight="1">
      <c r="A50" s="14"/>
      <c r="B50" s="419" t="s">
        <v>353</v>
      </c>
      <c r="D50" s="422"/>
      <c r="I50" s="428"/>
      <c r="J50" s="422"/>
      <c r="K50" s="422"/>
      <c r="L50" s="422"/>
      <c r="M50" s="422"/>
      <c r="N50" s="424"/>
      <c r="O50" s="14"/>
      <c r="P50" s="293"/>
      <c r="Q50" s="14"/>
      <c r="R50" s="14"/>
      <c r="S50" s="14"/>
      <c r="T50" s="420" t="str">
        <f t="shared" ca="1" si="0"/>
        <v>$I$50</v>
      </c>
      <c r="U50" s="14"/>
      <c r="V50" s="14"/>
      <c r="W50" s="14"/>
      <c r="X50" s="14"/>
      <c r="Y50" s="14"/>
      <c r="Z50" s="14"/>
    </row>
    <row r="51" spans="1:26" ht="19.5" customHeight="1">
      <c r="A51" s="14"/>
      <c r="B51" s="419" t="s">
        <v>177</v>
      </c>
      <c r="D51" s="422"/>
      <c r="I51" s="428"/>
      <c r="J51" s="422"/>
      <c r="K51" s="422"/>
      <c r="L51" s="422"/>
      <c r="M51" s="422"/>
      <c r="N51" s="424"/>
      <c r="O51" s="14"/>
      <c r="P51" s="293"/>
      <c r="Q51" s="14"/>
      <c r="R51" s="14"/>
      <c r="S51" s="14"/>
      <c r="T51" s="420" t="str">
        <f t="shared" ca="1" si="0"/>
        <v>$I$51</v>
      </c>
      <c r="U51" s="14"/>
      <c r="V51" s="14"/>
      <c r="W51" s="14"/>
      <c r="X51" s="14"/>
      <c r="Y51" s="14"/>
      <c r="Z51" s="14"/>
    </row>
    <row r="52" spans="1:26" ht="19.5" customHeight="1">
      <c r="A52" s="14"/>
      <c r="B52" s="419" t="s">
        <v>178</v>
      </c>
      <c r="D52" s="422"/>
      <c r="I52" s="428"/>
      <c r="J52" s="422"/>
      <c r="K52" s="422"/>
      <c r="L52" s="422"/>
      <c r="M52" s="422"/>
      <c r="N52" s="424"/>
      <c r="O52" s="14"/>
      <c r="P52" s="293"/>
      <c r="Q52" s="14"/>
      <c r="R52" s="14"/>
      <c r="S52" s="14"/>
      <c r="T52" s="420" t="str">
        <f t="shared" ca="1" si="0"/>
        <v>$I$52</v>
      </c>
      <c r="U52" s="14"/>
      <c r="V52" s="14"/>
      <c r="W52" s="14"/>
      <c r="X52" s="14"/>
      <c r="Y52" s="14"/>
      <c r="Z52" s="14"/>
    </row>
    <row r="53" spans="1:26" ht="19.5" customHeight="1">
      <c r="A53" s="14"/>
      <c r="B53" s="419" t="s">
        <v>179</v>
      </c>
      <c r="D53" s="422"/>
      <c r="I53" s="428"/>
      <c r="J53" s="422"/>
      <c r="K53" s="422"/>
      <c r="L53" s="422"/>
      <c r="M53" s="422"/>
      <c r="N53" s="424"/>
      <c r="O53" s="14"/>
      <c r="P53" s="293"/>
      <c r="Q53" s="14"/>
      <c r="R53" s="14"/>
      <c r="S53" s="14"/>
      <c r="T53" s="420" t="str">
        <f t="shared" ca="1" si="0"/>
        <v>$I$53</v>
      </c>
      <c r="U53" s="14"/>
      <c r="V53" s="14"/>
      <c r="W53" s="14"/>
      <c r="X53" s="14"/>
      <c r="Y53" s="14"/>
      <c r="Z53" s="14"/>
    </row>
    <row r="54" spans="1:26" ht="19.5" customHeight="1">
      <c r="A54" s="14"/>
      <c r="B54" s="419" t="s">
        <v>180</v>
      </c>
      <c r="D54" s="422"/>
      <c r="I54" s="428"/>
      <c r="J54" s="422"/>
      <c r="K54" s="422"/>
      <c r="L54" s="422"/>
      <c r="M54" s="422"/>
      <c r="N54" s="424"/>
      <c r="O54" s="14"/>
      <c r="P54" s="293"/>
      <c r="Q54" s="14"/>
      <c r="R54" s="14"/>
      <c r="S54" s="14"/>
      <c r="T54" s="420" t="str">
        <f t="shared" ca="1" si="0"/>
        <v>$I$54</v>
      </c>
      <c r="U54" s="14"/>
      <c r="V54" s="14"/>
      <c r="W54" s="14"/>
      <c r="X54" s="14"/>
      <c r="Y54" s="14"/>
      <c r="Z54" s="14"/>
    </row>
    <row r="55" spans="1:26" ht="19.5" customHeight="1">
      <c r="A55" s="14"/>
      <c r="B55" s="419" t="s">
        <v>181</v>
      </c>
      <c r="D55" s="422"/>
      <c r="I55" s="428"/>
      <c r="J55" s="422"/>
      <c r="K55" s="422"/>
      <c r="L55" s="422"/>
      <c r="M55" s="422"/>
      <c r="N55" s="424"/>
      <c r="O55" s="14"/>
      <c r="P55" s="293"/>
      <c r="Q55" s="14"/>
      <c r="R55" s="14"/>
      <c r="S55" s="14"/>
      <c r="T55" s="420" t="str">
        <f t="shared" ca="1" si="0"/>
        <v>$I$55</v>
      </c>
      <c r="U55" s="14"/>
      <c r="V55" s="14"/>
      <c r="W55" s="14"/>
      <c r="X55" s="14"/>
      <c r="Y55" s="14"/>
      <c r="Z55" s="14"/>
    </row>
    <row r="56" spans="1:26" ht="19.5" customHeight="1">
      <c r="A56" s="14"/>
      <c r="B56" s="419" t="s">
        <v>182</v>
      </c>
      <c r="D56" s="422"/>
      <c r="I56" s="428"/>
      <c r="J56" s="422"/>
      <c r="K56" s="422"/>
      <c r="L56" s="422"/>
      <c r="M56" s="422"/>
      <c r="N56" s="424"/>
      <c r="O56" s="14"/>
      <c r="P56" s="293"/>
      <c r="Q56" s="14"/>
      <c r="R56" s="14"/>
      <c r="S56" s="14"/>
      <c r="T56" s="420" t="str">
        <f t="shared" ca="1" si="0"/>
        <v>$I$56</v>
      </c>
      <c r="U56" s="14"/>
      <c r="V56" s="14"/>
      <c r="W56" s="14"/>
      <c r="X56" s="14"/>
      <c r="Y56" s="14"/>
      <c r="Z56" s="14"/>
    </row>
    <row r="57" spans="1:26" ht="19.5" customHeight="1">
      <c r="A57" s="14"/>
      <c r="B57" s="419" t="s">
        <v>183</v>
      </c>
      <c r="D57" s="422"/>
      <c r="I57" s="428"/>
      <c r="J57" s="422"/>
      <c r="K57" s="422"/>
      <c r="L57" s="422"/>
      <c r="M57" s="422"/>
      <c r="N57" s="424"/>
      <c r="O57" s="14"/>
      <c r="P57" s="293"/>
      <c r="Q57" s="14"/>
      <c r="R57" s="14"/>
      <c r="S57" s="14"/>
      <c r="T57" s="420" t="str">
        <f t="shared" ca="1" si="0"/>
        <v>$I$57</v>
      </c>
      <c r="U57" s="14"/>
      <c r="V57" s="14"/>
      <c r="W57" s="14"/>
      <c r="X57" s="14"/>
      <c r="Y57" s="14"/>
      <c r="Z57" s="14"/>
    </row>
    <row r="58" spans="1:26" ht="19.5" customHeight="1">
      <c r="A58" s="14"/>
      <c r="B58" s="419" t="s">
        <v>184</v>
      </c>
      <c r="D58" s="422"/>
      <c r="I58" s="428"/>
      <c r="J58" s="422"/>
      <c r="K58" s="422"/>
      <c r="L58" s="422"/>
      <c r="M58" s="422"/>
      <c r="N58" s="424"/>
      <c r="O58" s="14"/>
      <c r="P58" s="293"/>
      <c r="Q58" s="14"/>
      <c r="R58" s="14"/>
      <c r="S58" s="14"/>
      <c r="T58" s="420" t="str">
        <f t="shared" ca="1" si="0"/>
        <v>$I$58</v>
      </c>
      <c r="U58" s="14"/>
      <c r="V58" s="14"/>
      <c r="W58" s="14"/>
      <c r="X58" s="14"/>
      <c r="Y58" s="14"/>
      <c r="Z58" s="14"/>
    </row>
    <row r="59" spans="1:26" ht="19.5" customHeight="1">
      <c r="A59" s="14"/>
      <c r="B59" s="419" t="s">
        <v>100</v>
      </c>
      <c r="D59" s="422"/>
      <c r="I59" s="428"/>
      <c r="J59" s="422"/>
      <c r="K59" s="422"/>
      <c r="L59" s="422"/>
      <c r="M59" s="422"/>
      <c r="N59" s="424"/>
      <c r="O59" s="14"/>
      <c r="P59" s="293"/>
      <c r="Q59" s="14"/>
      <c r="R59" s="14"/>
      <c r="S59" s="14"/>
      <c r="T59" s="420" t="str">
        <f t="shared" ca="1" si="0"/>
        <v>$I$59</v>
      </c>
      <c r="U59" s="14"/>
      <c r="V59" s="14"/>
      <c r="W59" s="14"/>
      <c r="X59" s="14"/>
      <c r="Y59" s="14"/>
      <c r="Z59" s="14"/>
    </row>
    <row r="60" spans="1:26" ht="19.5" customHeight="1">
      <c r="A60" s="14"/>
      <c r="B60" s="419" t="s">
        <v>107</v>
      </c>
      <c r="D60" s="422"/>
      <c r="I60" s="428"/>
      <c r="J60" s="422"/>
      <c r="K60" s="422"/>
      <c r="L60" s="422"/>
      <c r="M60" s="422"/>
      <c r="N60" s="424"/>
      <c r="O60" s="14"/>
      <c r="P60" s="293"/>
      <c r="Q60" s="14"/>
      <c r="R60" s="14"/>
      <c r="S60" s="14"/>
      <c r="T60" s="420" t="str">
        <f t="shared" ca="1" si="0"/>
        <v>$I$60</v>
      </c>
      <c r="U60" s="14"/>
      <c r="V60" s="14"/>
      <c r="W60" s="14"/>
      <c r="X60" s="14"/>
      <c r="Y60" s="14"/>
      <c r="Z60" s="14"/>
    </row>
    <row r="61" spans="1:26" ht="19.5" customHeight="1">
      <c r="A61" s="14"/>
      <c r="B61" s="419" t="s">
        <v>185</v>
      </c>
      <c r="D61" s="422"/>
      <c r="I61" s="428"/>
      <c r="J61" s="422"/>
      <c r="K61" s="422"/>
      <c r="L61" s="422"/>
      <c r="M61" s="422"/>
      <c r="N61" s="424"/>
      <c r="O61" s="14"/>
      <c r="P61" s="293"/>
      <c r="Q61" s="14"/>
      <c r="R61" s="14"/>
      <c r="S61" s="14"/>
      <c r="T61" s="420" t="str">
        <f t="shared" ca="1" si="0"/>
        <v>$I$61</v>
      </c>
      <c r="U61" s="14"/>
      <c r="V61" s="14"/>
      <c r="W61" s="14"/>
      <c r="X61" s="14"/>
      <c r="Y61" s="14"/>
      <c r="Z61" s="14"/>
    </row>
    <row r="62" spans="1:26" ht="19.5" customHeight="1">
      <c r="A62" s="14"/>
      <c r="B62" s="419" t="s">
        <v>135</v>
      </c>
      <c r="D62" s="422"/>
      <c r="I62" s="428"/>
      <c r="J62" s="422"/>
      <c r="K62" s="422"/>
      <c r="L62" s="422"/>
      <c r="M62" s="422"/>
      <c r="N62" s="424"/>
      <c r="O62" s="14"/>
      <c r="P62" s="293"/>
      <c r="Q62" s="14"/>
      <c r="R62" s="14"/>
      <c r="S62" s="14"/>
      <c r="T62" s="420" t="str">
        <f t="shared" ca="1" si="0"/>
        <v>$I$62</v>
      </c>
      <c r="U62" s="14"/>
      <c r="V62" s="14"/>
      <c r="W62" s="14"/>
      <c r="X62" s="14"/>
      <c r="Y62" s="14"/>
      <c r="Z62" s="14"/>
    </row>
    <row r="63" spans="1:26" ht="19.5" customHeight="1">
      <c r="A63" s="14"/>
      <c r="B63" s="419" t="s">
        <v>110</v>
      </c>
      <c r="D63" s="422"/>
      <c r="I63" s="428"/>
      <c r="J63" s="422"/>
      <c r="K63" s="422"/>
      <c r="L63" s="422"/>
      <c r="M63" s="422"/>
      <c r="N63" s="424"/>
      <c r="O63" s="14"/>
      <c r="P63" s="293"/>
      <c r="Q63" s="14"/>
      <c r="R63" s="14"/>
      <c r="S63" s="14"/>
      <c r="T63" s="420" t="str">
        <f t="shared" ca="1" si="0"/>
        <v>$I$63</v>
      </c>
      <c r="U63" s="14"/>
      <c r="V63" s="14"/>
      <c r="W63" s="14"/>
      <c r="X63" s="14"/>
      <c r="Y63" s="14"/>
      <c r="Z63" s="14"/>
    </row>
    <row r="64" spans="1:26" ht="19.5" customHeight="1">
      <c r="A64" s="14"/>
      <c r="B64" s="419" t="s">
        <v>186</v>
      </c>
      <c r="D64" s="422"/>
      <c r="I64" s="428"/>
      <c r="J64" s="422"/>
      <c r="K64" s="422"/>
      <c r="L64" s="422"/>
      <c r="M64" s="422"/>
      <c r="N64" s="424"/>
      <c r="O64" s="14"/>
      <c r="P64" s="293"/>
      <c r="Q64" s="14"/>
      <c r="R64" s="14"/>
      <c r="S64" s="14"/>
      <c r="T64" s="420" t="str">
        <f t="shared" ca="1" si="0"/>
        <v>$I$64</v>
      </c>
      <c r="U64" s="14"/>
      <c r="V64" s="14"/>
      <c r="W64" s="14"/>
      <c r="X64" s="14"/>
      <c r="Y64" s="14"/>
      <c r="Z64" s="14"/>
    </row>
    <row r="65" spans="1:26" ht="19.5" customHeight="1">
      <c r="A65" s="14"/>
      <c r="B65" s="419" t="s">
        <v>187</v>
      </c>
      <c r="D65" s="422"/>
      <c r="I65" s="428"/>
      <c r="J65" s="422"/>
      <c r="K65" s="422"/>
      <c r="L65" s="422"/>
      <c r="M65" s="422"/>
      <c r="N65" s="424"/>
      <c r="O65" s="14"/>
      <c r="P65" s="293"/>
      <c r="Q65" s="14"/>
      <c r="R65" s="14"/>
      <c r="S65" s="14"/>
      <c r="T65" s="420" t="str">
        <f t="shared" ca="1" si="0"/>
        <v>$I$65</v>
      </c>
      <c r="U65" s="14"/>
      <c r="V65" s="14"/>
      <c r="W65" s="14"/>
      <c r="X65" s="14"/>
      <c r="Y65" s="14"/>
      <c r="Z65" s="14"/>
    </row>
    <row r="66" spans="1:26" ht="19.5" customHeight="1">
      <c r="A66" s="14"/>
      <c r="B66" s="419" t="s">
        <v>188</v>
      </c>
      <c r="D66" s="422"/>
      <c r="I66" s="428"/>
      <c r="J66" s="422"/>
      <c r="K66" s="422"/>
      <c r="L66" s="422"/>
      <c r="M66" s="422"/>
      <c r="N66" s="424"/>
      <c r="O66" s="14"/>
      <c r="P66" s="293"/>
      <c r="Q66" s="14"/>
      <c r="R66" s="14"/>
      <c r="S66" s="14"/>
      <c r="T66" s="420" t="str">
        <f t="shared" ca="1" si="0"/>
        <v>$I$66</v>
      </c>
      <c r="U66" s="14"/>
      <c r="V66" s="14"/>
      <c r="W66" s="14"/>
      <c r="X66" s="14"/>
      <c r="Y66" s="14"/>
      <c r="Z66" s="14"/>
    </row>
    <row r="67" spans="1:26" ht="19.5" customHeight="1">
      <c r="A67" s="14"/>
      <c r="B67" s="419" t="s">
        <v>189</v>
      </c>
      <c r="D67" s="422"/>
      <c r="I67" s="428"/>
      <c r="J67" s="422"/>
      <c r="K67" s="422"/>
      <c r="L67" s="422"/>
      <c r="M67" s="422"/>
      <c r="N67" s="424"/>
      <c r="O67" s="14"/>
      <c r="P67" s="293"/>
      <c r="Q67" s="14"/>
      <c r="R67" s="14"/>
      <c r="S67" s="14"/>
      <c r="T67" s="420" t="str">
        <f t="shared" ca="1" si="0"/>
        <v>$I$67</v>
      </c>
      <c r="U67" s="14"/>
      <c r="V67" s="14"/>
      <c r="W67" s="14"/>
      <c r="X67" s="14"/>
      <c r="Y67" s="14"/>
      <c r="Z67" s="14"/>
    </row>
    <row r="68" spans="1:26" ht="19.5" customHeight="1">
      <c r="A68" s="14"/>
      <c r="B68" s="419" t="s">
        <v>190</v>
      </c>
      <c r="D68" s="422"/>
      <c r="I68" s="428"/>
      <c r="J68" s="422"/>
      <c r="K68" s="422"/>
      <c r="L68" s="422"/>
      <c r="M68" s="422"/>
      <c r="N68" s="424"/>
      <c r="O68" s="14"/>
      <c r="P68" s="293"/>
      <c r="Q68" s="14"/>
      <c r="R68" s="14"/>
      <c r="S68" s="14"/>
      <c r="T68" s="420" t="str">
        <f t="shared" ca="1" si="0"/>
        <v>$I$68</v>
      </c>
      <c r="U68" s="14"/>
      <c r="V68" s="14"/>
      <c r="W68" s="14"/>
      <c r="X68" s="14"/>
      <c r="Y68" s="14"/>
      <c r="Z68" s="14"/>
    </row>
    <row r="69" spans="1:26" ht="19.5" customHeight="1">
      <c r="A69" s="14"/>
      <c r="B69" s="419" t="s">
        <v>191</v>
      </c>
      <c r="D69" s="422"/>
      <c r="I69" s="428"/>
      <c r="J69" s="422"/>
      <c r="K69" s="422"/>
      <c r="L69" s="422"/>
      <c r="M69" s="422"/>
      <c r="N69" s="424"/>
      <c r="O69" s="14"/>
      <c r="P69" s="293"/>
      <c r="Q69" s="14"/>
      <c r="R69" s="14"/>
      <c r="S69" s="14"/>
      <c r="T69" s="420" t="str">
        <f t="shared" ref="T69:T132" ca="1" si="1">CELL("adresse",I69)</f>
        <v>$I$69</v>
      </c>
      <c r="U69" s="14"/>
      <c r="V69" s="14"/>
      <c r="W69" s="14"/>
      <c r="X69" s="14"/>
      <c r="Y69" s="14"/>
      <c r="Z69" s="14"/>
    </row>
    <row r="70" spans="1:26" ht="19.5" customHeight="1">
      <c r="A70" s="14"/>
      <c r="B70" s="419" t="s">
        <v>192</v>
      </c>
      <c r="D70" s="422"/>
      <c r="I70" s="428"/>
      <c r="J70" s="422"/>
      <c r="K70" s="422"/>
      <c r="L70" s="422"/>
      <c r="M70" s="422"/>
      <c r="N70" s="424"/>
      <c r="O70" s="14"/>
      <c r="P70" s="293"/>
      <c r="Q70" s="14"/>
      <c r="R70" s="14"/>
      <c r="S70" s="14"/>
      <c r="T70" s="420" t="str">
        <f t="shared" ca="1" si="1"/>
        <v>$I$70</v>
      </c>
      <c r="U70" s="14"/>
      <c r="V70" s="14"/>
      <c r="W70" s="14"/>
      <c r="X70" s="14"/>
      <c r="Y70" s="14"/>
      <c r="Z70" s="14"/>
    </row>
    <row r="71" spans="1:26" ht="19.5" customHeight="1">
      <c r="A71" s="14"/>
      <c r="B71" s="419" t="s">
        <v>193</v>
      </c>
      <c r="D71" s="422"/>
      <c r="I71" s="428"/>
      <c r="J71" s="422"/>
      <c r="K71" s="422"/>
      <c r="L71" s="422"/>
      <c r="M71" s="422"/>
      <c r="N71" s="424"/>
      <c r="O71" s="14"/>
      <c r="P71" s="293"/>
      <c r="Q71" s="14"/>
      <c r="R71" s="14"/>
      <c r="S71" s="14"/>
      <c r="T71" s="420" t="str">
        <f t="shared" ca="1" si="1"/>
        <v>$I$71</v>
      </c>
      <c r="U71" s="14"/>
      <c r="V71" s="14"/>
      <c r="W71" s="14"/>
      <c r="X71" s="14"/>
      <c r="Y71" s="14"/>
      <c r="Z71" s="14"/>
    </row>
    <row r="72" spans="1:26" ht="19.5" customHeight="1">
      <c r="A72" s="14"/>
      <c r="B72" s="419" t="s">
        <v>270</v>
      </c>
      <c r="C72" s="419" t="s">
        <v>271</v>
      </c>
      <c r="D72" s="422"/>
      <c r="I72" s="428"/>
      <c r="J72" s="422"/>
      <c r="K72" s="422"/>
      <c r="L72" s="422"/>
      <c r="M72" s="422"/>
      <c r="N72" s="424"/>
      <c r="O72" s="14"/>
      <c r="P72" s="293"/>
      <c r="Q72" s="14"/>
      <c r="R72" s="14"/>
      <c r="S72" s="14"/>
      <c r="T72" s="420" t="str">
        <f t="shared" ca="1" si="1"/>
        <v>$I$72</v>
      </c>
      <c r="U72" s="14"/>
      <c r="V72" s="14"/>
      <c r="W72" s="14"/>
      <c r="X72" s="14"/>
      <c r="Y72" s="14"/>
      <c r="Z72" s="14"/>
    </row>
    <row r="73" spans="1:26" ht="19.5" customHeight="1">
      <c r="A73" s="14"/>
      <c r="B73" s="419" t="s">
        <v>194</v>
      </c>
      <c r="D73" s="422"/>
      <c r="I73" s="428"/>
      <c r="J73" s="422"/>
      <c r="K73" s="422"/>
      <c r="L73" s="422"/>
      <c r="M73" s="422"/>
      <c r="N73" s="424"/>
      <c r="O73" s="14"/>
      <c r="P73" s="293"/>
      <c r="Q73" s="14"/>
      <c r="R73" s="14"/>
      <c r="S73" s="14"/>
      <c r="T73" s="420" t="str">
        <f t="shared" ca="1" si="1"/>
        <v>$I$73</v>
      </c>
      <c r="U73" s="14"/>
      <c r="V73" s="14"/>
      <c r="W73" s="14"/>
      <c r="X73" s="14"/>
      <c r="Y73" s="14"/>
      <c r="Z73" s="14"/>
    </row>
    <row r="74" spans="1:26" ht="19.5" customHeight="1">
      <c r="A74" s="14"/>
      <c r="B74" s="419" t="s">
        <v>195</v>
      </c>
      <c r="D74" s="422"/>
      <c r="I74" s="428"/>
      <c r="J74" s="422"/>
      <c r="K74" s="422"/>
      <c r="L74" s="422"/>
      <c r="M74" s="422"/>
      <c r="N74" s="424"/>
      <c r="O74" s="14"/>
      <c r="P74" s="293"/>
      <c r="Q74" s="14"/>
      <c r="R74" s="14"/>
      <c r="S74" s="14"/>
      <c r="T74" s="420" t="str">
        <f t="shared" ca="1" si="1"/>
        <v>$I$74</v>
      </c>
      <c r="U74" s="14"/>
      <c r="V74" s="14"/>
      <c r="W74" s="14"/>
      <c r="X74" s="14"/>
      <c r="Y74" s="14"/>
      <c r="Z74" s="14"/>
    </row>
    <row r="75" spans="1:26" ht="19.5" customHeight="1">
      <c r="A75" s="14"/>
      <c r="B75" s="419" t="s">
        <v>196</v>
      </c>
      <c r="D75" s="422"/>
      <c r="I75" s="428"/>
      <c r="J75" s="422"/>
      <c r="K75" s="422"/>
      <c r="L75" s="422"/>
      <c r="M75" s="422"/>
      <c r="N75" s="424"/>
      <c r="O75" s="14"/>
      <c r="P75" s="293"/>
      <c r="Q75" s="14"/>
      <c r="R75" s="14"/>
      <c r="S75" s="14"/>
      <c r="T75" s="420" t="str">
        <f t="shared" ca="1" si="1"/>
        <v>$I$75</v>
      </c>
      <c r="U75" s="14"/>
      <c r="V75" s="14"/>
      <c r="W75" s="14"/>
      <c r="X75" s="14"/>
      <c r="Y75" s="14"/>
      <c r="Z75" s="14"/>
    </row>
    <row r="76" spans="1:26" ht="19.5" customHeight="1">
      <c r="A76" s="14"/>
      <c r="B76" s="419" t="s">
        <v>197</v>
      </c>
      <c r="D76" s="422"/>
      <c r="I76" s="428"/>
      <c r="J76" s="422"/>
      <c r="K76" s="422"/>
      <c r="L76" s="422"/>
      <c r="M76" s="422"/>
      <c r="N76" s="424"/>
      <c r="O76" s="14"/>
      <c r="P76" s="293"/>
      <c r="Q76" s="14"/>
      <c r="R76" s="14"/>
      <c r="S76" s="14"/>
      <c r="T76" s="420" t="str">
        <f t="shared" ca="1" si="1"/>
        <v>$I$76</v>
      </c>
      <c r="U76" s="14"/>
      <c r="V76" s="14"/>
      <c r="W76" s="14"/>
      <c r="X76" s="14"/>
      <c r="Y76" s="14"/>
      <c r="Z76" s="14"/>
    </row>
    <row r="77" spans="1:26" ht="19.5" customHeight="1">
      <c r="A77" s="14"/>
      <c r="B77" s="419" t="s">
        <v>198</v>
      </c>
      <c r="D77" s="422"/>
      <c r="I77" s="428"/>
      <c r="J77" s="422"/>
      <c r="K77" s="422"/>
      <c r="L77" s="422"/>
      <c r="M77" s="422"/>
      <c r="N77" s="424"/>
      <c r="O77" s="14"/>
      <c r="P77" s="293"/>
      <c r="Q77" s="14"/>
      <c r="R77" s="14"/>
      <c r="S77" s="14"/>
      <c r="T77" s="420" t="str">
        <f t="shared" ca="1" si="1"/>
        <v>$I$77</v>
      </c>
      <c r="U77" s="14"/>
      <c r="V77" s="14"/>
      <c r="W77" s="14"/>
      <c r="X77" s="14"/>
      <c r="Y77" s="14"/>
      <c r="Z77" s="14"/>
    </row>
    <row r="78" spans="1:26" ht="19.5" customHeight="1">
      <c r="A78" s="14"/>
      <c r="B78" s="419" t="s">
        <v>329</v>
      </c>
      <c r="D78" s="422"/>
      <c r="I78" s="428"/>
      <c r="J78" s="422"/>
      <c r="K78" s="422"/>
      <c r="L78" s="422"/>
      <c r="M78" s="422"/>
      <c r="N78" s="424"/>
      <c r="O78" s="14"/>
      <c r="P78" s="293"/>
      <c r="Q78" s="14"/>
      <c r="R78" s="14"/>
      <c r="S78" s="14"/>
      <c r="T78" s="420" t="str">
        <f t="shared" ca="1" si="1"/>
        <v>$I$78</v>
      </c>
      <c r="U78" s="14"/>
      <c r="V78" s="14"/>
      <c r="W78" s="14"/>
      <c r="X78" s="14"/>
      <c r="Y78" s="14"/>
      <c r="Z78" s="14"/>
    </row>
    <row r="79" spans="1:26" ht="19.5" customHeight="1">
      <c r="A79" s="14"/>
      <c r="B79" s="419" t="s">
        <v>199</v>
      </c>
      <c r="D79" s="422"/>
      <c r="I79" s="428"/>
      <c r="J79" s="422"/>
      <c r="K79" s="422"/>
      <c r="L79" s="422"/>
      <c r="M79" s="422"/>
      <c r="N79" s="424"/>
      <c r="O79" s="14"/>
      <c r="P79" s="293"/>
      <c r="Q79" s="14"/>
      <c r="R79" s="14"/>
      <c r="S79" s="14"/>
      <c r="T79" s="420" t="str">
        <f t="shared" ca="1" si="1"/>
        <v>$I$79</v>
      </c>
      <c r="U79" s="14"/>
      <c r="V79" s="14"/>
      <c r="W79" s="14"/>
      <c r="X79" s="14"/>
      <c r="Y79" s="14"/>
      <c r="Z79" s="14"/>
    </row>
    <row r="80" spans="1:26" ht="19.5" customHeight="1">
      <c r="A80" s="14"/>
      <c r="B80" s="419" t="s">
        <v>200</v>
      </c>
      <c r="D80" s="422"/>
      <c r="I80" s="428"/>
      <c r="J80" s="422"/>
      <c r="K80" s="422"/>
      <c r="L80" s="422"/>
      <c r="M80" s="422"/>
      <c r="N80" s="424"/>
      <c r="O80" s="14"/>
      <c r="P80" s="293"/>
      <c r="Q80" s="14"/>
      <c r="R80" s="14"/>
      <c r="S80" s="14"/>
      <c r="T80" s="420" t="str">
        <f t="shared" ca="1" si="1"/>
        <v>$I$80</v>
      </c>
      <c r="U80" s="14"/>
      <c r="V80" s="14"/>
      <c r="W80" s="14"/>
      <c r="X80" s="14"/>
      <c r="Y80" s="14"/>
      <c r="Z80" s="14"/>
    </row>
    <row r="81" spans="1:26" ht="19.5" customHeight="1">
      <c r="A81" s="14"/>
      <c r="B81" s="419" t="s">
        <v>201</v>
      </c>
      <c r="D81" s="422"/>
      <c r="I81" s="428"/>
      <c r="J81" s="422"/>
      <c r="K81" s="422"/>
      <c r="L81" s="422"/>
      <c r="M81" s="422"/>
      <c r="N81" s="424"/>
      <c r="O81" s="14"/>
      <c r="P81" s="293"/>
      <c r="Q81" s="14"/>
      <c r="R81" s="14"/>
      <c r="S81" s="14"/>
      <c r="T81" s="420" t="str">
        <f t="shared" ca="1" si="1"/>
        <v>$I$81</v>
      </c>
      <c r="U81" s="14"/>
      <c r="V81" s="14"/>
      <c r="W81" s="14"/>
      <c r="X81" s="14"/>
      <c r="Y81" s="14"/>
      <c r="Z81" s="14"/>
    </row>
    <row r="82" spans="1:26" ht="19.5" customHeight="1">
      <c r="A82" s="14"/>
      <c r="B82" s="419" t="s">
        <v>202</v>
      </c>
      <c r="D82" s="422"/>
      <c r="I82" s="428"/>
      <c r="J82" s="422"/>
      <c r="K82" s="422"/>
      <c r="L82" s="422"/>
      <c r="M82" s="422"/>
      <c r="N82" s="424"/>
      <c r="O82" s="14"/>
      <c r="P82" s="293"/>
      <c r="Q82" s="14"/>
      <c r="R82" s="14"/>
      <c r="S82" s="14"/>
      <c r="T82" s="420" t="str">
        <f t="shared" ca="1" si="1"/>
        <v>$I$82</v>
      </c>
      <c r="U82" s="14"/>
      <c r="V82" s="14"/>
      <c r="W82" s="14"/>
      <c r="X82" s="14"/>
      <c r="Y82" s="14"/>
      <c r="Z82" s="14"/>
    </row>
    <row r="83" spans="1:26" ht="19.5" customHeight="1">
      <c r="A83" s="14"/>
      <c r="B83" s="419" t="s">
        <v>203</v>
      </c>
      <c r="C83" s="419" t="s">
        <v>282</v>
      </c>
      <c r="D83" s="422"/>
      <c r="I83" s="428"/>
      <c r="J83" s="422"/>
      <c r="K83" s="422"/>
      <c r="L83" s="422"/>
      <c r="M83" s="422"/>
      <c r="N83" s="424"/>
      <c r="O83" s="14"/>
      <c r="P83" s="293"/>
      <c r="Q83" s="14"/>
      <c r="R83" s="14"/>
      <c r="S83" s="14"/>
      <c r="T83" s="420" t="str">
        <f t="shared" ca="1" si="1"/>
        <v>$I$83</v>
      </c>
      <c r="U83" s="14"/>
      <c r="V83" s="14"/>
      <c r="W83" s="14"/>
      <c r="X83" s="14"/>
      <c r="Y83" s="14"/>
      <c r="Z83" s="14"/>
    </row>
    <row r="84" spans="1:26" ht="19.5" customHeight="1">
      <c r="A84" s="14"/>
      <c r="B84" s="419" t="s">
        <v>334</v>
      </c>
      <c r="C84" s="419" t="s">
        <v>335</v>
      </c>
      <c r="D84" s="422"/>
      <c r="I84" s="428"/>
      <c r="J84" s="422"/>
      <c r="K84" s="422"/>
      <c r="L84" s="422"/>
      <c r="M84" s="422"/>
      <c r="N84" s="424"/>
      <c r="O84" s="14"/>
      <c r="P84" s="293"/>
      <c r="Q84" s="14"/>
      <c r="R84" s="14"/>
      <c r="S84" s="14"/>
      <c r="T84" s="420" t="str">
        <f t="shared" ca="1" si="1"/>
        <v>$I$84</v>
      </c>
      <c r="U84" s="14"/>
      <c r="V84" s="14"/>
      <c r="W84" s="14"/>
      <c r="X84" s="14"/>
      <c r="Y84" s="14"/>
      <c r="Z84" s="14"/>
    </row>
    <row r="85" spans="1:26" ht="19.5" customHeight="1">
      <c r="A85" s="14"/>
      <c r="B85" s="419" t="s">
        <v>204</v>
      </c>
      <c r="D85" s="422"/>
      <c r="I85" s="428"/>
      <c r="J85" s="422"/>
      <c r="K85" s="422"/>
      <c r="L85" s="422"/>
      <c r="M85" s="422"/>
      <c r="N85" s="424"/>
      <c r="O85" s="14"/>
      <c r="P85" s="293"/>
      <c r="Q85" s="14"/>
      <c r="R85" s="14"/>
      <c r="S85" s="14"/>
      <c r="T85" s="420" t="str">
        <f t="shared" ca="1" si="1"/>
        <v>$I$85</v>
      </c>
      <c r="U85" s="14"/>
      <c r="V85" s="14"/>
      <c r="W85" s="14"/>
      <c r="X85" s="14"/>
      <c r="Y85" s="14"/>
      <c r="Z85" s="14"/>
    </row>
    <row r="86" spans="1:26" ht="19.5" customHeight="1">
      <c r="A86" s="14"/>
      <c r="B86" s="419" t="s">
        <v>129</v>
      </c>
      <c r="D86" s="422"/>
      <c r="I86" s="428"/>
      <c r="J86" s="422"/>
      <c r="K86" s="422"/>
      <c r="L86" s="422"/>
      <c r="M86" s="422"/>
      <c r="N86" s="424"/>
      <c r="O86" s="14"/>
      <c r="P86" s="293"/>
      <c r="Q86" s="14"/>
      <c r="R86" s="14"/>
      <c r="S86" s="14"/>
      <c r="T86" s="420" t="str">
        <f t="shared" ca="1" si="1"/>
        <v>$I$86</v>
      </c>
      <c r="U86" s="14"/>
      <c r="V86" s="14"/>
      <c r="W86" s="14"/>
      <c r="X86" s="14"/>
      <c r="Y86" s="14"/>
      <c r="Z86" s="14"/>
    </row>
    <row r="87" spans="1:26" ht="19.5" customHeight="1">
      <c r="A87" s="14"/>
      <c r="B87" s="419" t="s">
        <v>205</v>
      </c>
      <c r="D87" s="422"/>
      <c r="I87" s="428"/>
      <c r="J87" s="422"/>
      <c r="K87" s="422"/>
      <c r="L87" s="422"/>
      <c r="M87" s="422"/>
      <c r="N87" s="424"/>
      <c r="O87" s="14"/>
      <c r="P87" s="293"/>
      <c r="Q87" s="14"/>
      <c r="R87" s="14"/>
      <c r="S87" s="14"/>
      <c r="T87" s="420" t="str">
        <f t="shared" ca="1" si="1"/>
        <v>$I$87</v>
      </c>
      <c r="U87" s="14"/>
      <c r="V87" s="14"/>
      <c r="W87" s="14"/>
      <c r="X87" s="14"/>
      <c r="Y87" s="14"/>
      <c r="Z87" s="14"/>
    </row>
    <row r="88" spans="1:26" ht="19.5" customHeight="1">
      <c r="A88" s="14"/>
      <c r="B88" s="419" t="s">
        <v>206</v>
      </c>
      <c r="D88" s="422"/>
      <c r="I88" s="428"/>
      <c r="J88" s="422"/>
      <c r="K88" s="422"/>
      <c r="L88" s="422"/>
      <c r="M88" s="422"/>
      <c r="N88" s="424"/>
      <c r="O88" s="14"/>
      <c r="P88" s="293"/>
      <c r="Q88" s="14"/>
      <c r="R88" s="14"/>
      <c r="S88" s="14"/>
      <c r="T88" s="420" t="str">
        <f t="shared" ca="1" si="1"/>
        <v>$I$88</v>
      </c>
      <c r="U88" s="14"/>
      <c r="V88" s="14"/>
      <c r="W88" s="14"/>
      <c r="X88" s="14"/>
      <c r="Y88" s="14"/>
      <c r="Z88" s="14"/>
    </row>
    <row r="89" spans="1:26" ht="19.5" customHeight="1">
      <c r="A89" s="14"/>
      <c r="B89" s="419" t="s">
        <v>136</v>
      </c>
      <c r="D89" s="422"/>
      <c r="I89" s="428"/>
      <c r="J89" s="422"/>
      <c r="K89" s="422"/>
      <c r="L89" s="422"/>
      <c r="M89" s="422"/>
      <c r="N89" s="424"/>
      <c r="O89" s="14"/>
      <c r="P89" s="293"/>
      <c r="Q89" s="14"/>
      <c r="R89" s="14"/>
      <c r="S89" s="14"/>
      <c r="T89" s="420" t="str">
        <f t="shared" ca="1" si="1"/>
        <v>$I$89</v>
      </c>
      <c r="U89" s="14"/>
      <c r="V89" s="14"/>
      <c r="W89" s="14"/>
      <c r="X89" s="14"/>
      <c r="Y89" s="14"/>
      <c r="Z89" s="14"/>
    </row>
    <row r="90" spans="1:26" ht="19.5" customHeight="1">
      <c r="A90" s="14"/>
      <c r="B90" s="419" t="s">
        <v>326</v>
      </c>
      <c r="D90" s="422"/>
      <c r="I90" s="428"/>
      <c r="J90" s="422"/>
      <c r="K90" s="422"/>
      <c r="L90" s="422"/>
      <c r="M90" s="422"/>
      <c r="N90" s="424"/>
      <c r="O90" s="14"/>
      <c r="P90" s="293"/>
      <c r="Q90" s="14"/>
      <c r="R90" s="14"/>
      <c r="S90" s="14"/>
      <c r="T90" s="420" t="str">
        <f t="shared" ca="1" si="1"/>
        <v>$I$90</v>
      </c>
      <c r="U90" s="14"/>
      <c r="V90" s="14"/>
      <c r="W90" s="14"/>
      <c r="X90" s="14"/>
      <c r="Y90" s="14"/>
      <c r="Z90" s="14"/>
    </row>
    <row r="91" spans="1:26" ht="19.5" customHeight="1">
      <c r="A91" s="14"/>
      <c r="B91" s="419" t="s">
        <v>109</v>
      </c>
      <c r="D91" s="422"/>
      <c r="I91" s="428"/>
      <c r="J91" s="422"/>
      <c r="K91" s="422"/>
      <c r="L91" s="422"/>
      <c r="M91" s="422"/>
      <c r="N91" s="424"/>
      <c r="O91" s="14"/>
      <c r="P91" s="293"/>
      <c r="Q91" s="14"/>
      <c r="R91" s="14"/>
      <c r="S91" s="14"/>
      <c r="T91" s="420" t="str">
        <f t="shared" ca="1" si="1"/>
        <v>$I$91</v>
      </c>
      <c r="U91" s="14"/>
      <c r="V91" s="14"/>
      <c r="W91" s="14"/>
      <c r="X91" s="14"/>
      <c r="Y91" s="14"/>
      <c r="Z91" s="14"/>
    </row>
    <row r="92" spans="1:26" ht="19.5" customHeight="1">
      <c r="A92" s="14"/>
      <c r="B92" s="419" t="s">
        <v>207</v>
      </c>
      <c r="D92" s="422"/>
      <c r="I92" s="428"/>
      <c r="J92" s="422"/>
      <c r="K92" s="422"/>
      <c r="L92" s="422"/>
      <c r="M92" s="422"/>
      <c r="N92" s="424"/>
      <c r="O92" s="14"/>
      <c r="P92" s="293"/>
      <c r="Q92" s="14"/>
      <c r="R92" s="14"/>
      <c r="S92" s="14"/>
      <c r="T92" s="420" t="str">
        <f t="shared" ca="1" si="1"/>
        <v>$I$92</v>
      </c>
      <c r="U92" s="14"/>
      <c r="V92" s="14"/>
      <c r="W92" s="14"/>
      <c r="X92" s="14"/>
      <c r="Y92" s="14"/>
      <c r="Z92" s="14"/>
    </row>
    <row r="93" spans="1:26" ht="19.5" customHeight="1">
      <c r="A93" s="14"/>
      <c r="B93" s="419" t="s">
        <v>208</v>
      </c>
      <c r="D93" s="422"/>
      <c r="I93" s="428"/>
      <c r="J93" s="422"/>
      <c r="K93" s="422"/>
      <c r="L93" s="422"/>
      <c r="M93" s="422"/>
      <c r="N93" s="424"/>
      <c r="O93" s="14"/>
      <c r="P93" s="293"/>
      <c r="Q93" s="14"/>
      <c r="R93" s="14"/>
      <c r="S93" s="14"/>
      <c r="T93" s="420" t="str">
        <f t="shared" ca="1" si="1"/>
        <v>$I$93</v>
      </c>
      <c r="U93" s="14"/>
      <c r="V93" s="14"/>
      <c r="W93" s="14"/>
      <c r="X93" s="14"/>
      <c r="Y93" s="14"/>
      <c r="Z93" s="14"/>
    </row>
    <row r="94" spans="1:26" ht="19.5" customHeight="1">
      <c r="A94" s="14"/>
      <c r="B94" s="419" t="s">
        <v>102</v>
      </c>
      <c r="D94" s="422"/>
      <c r="I94" s="428"/>
      <c r="J94" s="422"/>
      <c r="K94" s="422"/>
      <c r="L94" s="422"/>
      <c r="M94" s="422"/>
      <c r="N94" s="424"/>
      <c r="O94" s="14"/>
      <c r="P94" s="293"/>
      <c r="Q94" s="14"/>
      <c r="R94" s="14"/>
      <c r="S94" s="14"/>
      <c r="T94" s="420" t="str">
        <f t="shared" ca="1" si="1"/>
        <v>$I$94</v>
      </c>
      <c r="U94" s="14"/>
      <c r="V94" s="14"/>
      <c r="W94" s="14"/>
      <c r="X94" s="14"/>
      <c r="Y94" s="14"/>
      <c r="Z94" s="14"/>
    </row>
    <row r="95" spans="1:26" ht="19.5" customHeight="1">
      <c r="A95" s="14"/>
      <c r="B95" s="419" t="s">
        <v>209</v>
      </c>
      <c r="D95" s="422"/>
      <c r="I95" s="428"/>
      <c r="J95" s="422"/>
      <c r="K95" s="422"/>
      <c r="L95" s="422"/>
      <c r="M95" s="422"/>
      <c r="N95" s="424"/>
      <c r="O95" s="14"/>
      <c r="P95" s="293"/>
      <c r="Q95" s="14"/>
      <c r="R95" s="14"/>
      <c r="S95" s="14"/>
      <c r="T95" s="420" t="str">
        <f t="shared" ca="1" si="1"/>
        <v>$I$95</v>
      </c>
      <c r="U95" s="14"/>
      <c r="V95" s="14"/>
      <c r="W95" s="14"/>
      <c r="X95" s="14"/>
      <c r="Y95" s="14"/>
      <c r="Z95" s="14"/>
    </row>
    <row r="96" spans="1:26" ht="19.5" customHeight="1">
      <c r="A96" s="14"/>
      <c r="B96" s="419" t="s">
        <v>210</v>
      </c>
      <c r="D96" s="422"/>
      <c r="I96" s="428"/>
      <c r="J96" s="422"/>
      <c r="K96" s="422"/>
      <c r="L96" s="422"/>
      <c r="M96" s="422"/>
      <c r="N96" s="424"/>
      <c r="O96" s="14"/>
      <c r="P96" s="293"/>
      <c r="Q96" s="14"/>
      <c r="R96" s="14"/>
      <c r="S96" s="14"/>
      <c r="T96" s="420" t="str">
        <f t="shared" ca="1" si="1"/>
        <v>$I$96</v>
      </c>
      <c r="U96" s="14"/>
      <c r="V96" s="14"/>
      <c r="W96" s="14"/>
      <c r="X96" s="14"/>
      <c r="Y96" s="14"/>
      <c r="Z96" s="14"/>
    </row>
    <row r="97" spans="1:26" ht="19.5" customHeight="1">
      <c r="A97" s="14"/>
      <c r="B97" s="419" t="s">
        <v>150</v>
      </c>
      <c r="D97" s="422"/>
      <c r="I97" s="428"/>
      <c r="J97" s="422"/>
      <c r="K97" s="422"/>
      <c r="L97" s="422"/>
      <c r="M97" s="422"/>
      <c r="N97" s="424"/>
      <c r="O97" s="14"/>
      <c r="P97" s="293"/>
      <c r="Q97" s="14"/>
      <c r="R97" s="14"/>
      <c r="S97" s="14"/>
      <c r="T97" s="420" t="str">
        <f t="shared" ca="1" si="1"/>
        <v>$I$97</v>
      </c>
      <c r="U97" s="14"/>
      <c r="V97" s="14"/>
      <c r="W97" s="14"/>
      <c r="X97" s="14"/>
      <c r="Y97" s="14"/>
      <c r="Z97" s="14"/>
    </row>
    <row r="98" spans="1:26" ht="19.5" customHeight="1">
      <c r="A98" s="14"/>
      <c r="B98" s="419" t="s">
        <v>211</v>
      </c>
      <c r="D98" s="422"/>
      <c r="I98" s="428"/>
      <c r="J98" s="422"/>
      <c r="K98" s="422"/>
      <c r="L98" s="422"/>
      <c r="M98" s="422"/>
      <c r="N98" s="424"/>
      <c r="O98" s="14"/>
      <c r="P98" s="293"/>
      <c r="Q98" s="14"/>
      <c r="R98" s="14"/>
      <c r="S98" s="14"/>
      <c r="T98" s="420" t="str">
        <f t="shared" ca="1" si="1"/>
        <v>$I$98</v>
      </c>
      <c r="U98" s="14"/>
      <c r="V98" s="14"/>
      <c r="W98" s="14"/>
      <c r="X98" s="14"/>
      <c r="Y98" s="14"/>
      <c r="Z98" s="14"/>
    </row>
    <row r="99" spans="1:26" ht="19.5" customHeight="1">
      <c r="A99" s="14"/>
      <c r="B99" s="419" t="s">
        <v>212</v>
      </c>
      <c r="D99" s="422"/>
      <c r="I99" s="428"/>
      <c r="J99" s="422"/>
      <c r="K99" s="422"/>
      <c r="L99" s="422"/>
      <c r="M99" s="422"/>
      <c r="N99" s="424"/>
      <c r="O99" s="14"/>
      <c r="P99" s="293"/>
      <c r="Q99" s="14"/>
      <c r="R99" s="14"/>
      <c r="S99" s="14"/>
      <c r="T99" s="420" t="str">
        <f t="shared" ca="1" si="1"/>
        <v>$I$99</v>
      </c>
      <c r="U99" s="14"/>
      <c r="V99" s="14"/>
      <c r="W99" s="14"/>
      <c r="X99" s="14"/>
      <c r="Y99" s="14"/>
      <c r="Z99" s="14"/>
    </row>
    <row r="100" spans="1:26" ht="19.5" customHeight="1">
      <c r="A100" s="14"/>
      <c r="B100" s="419" t="s">
        <v>354</v>
      </c>
      <c r="C100" s="419" t="s">
        <v>355</v>
      </c>
      <c r="D100" s="422"/>
      <c r="I100" s="428"/>
      <c r="J100" s="422"/>
      <c r="K100" s="422"/>
      <c r="L100" s="422"/>
      <c r="M100" s="422"/>
      <c r="N100" s="424"/>
      <c r="O100" s="14"/>
      <c r="P100" s="293"/>
      <c r="Q100" s="14"/>
      <c r="R100" s="14"/>
      <c r="S100" s="14"/>
      <c r="T100" s="420" t="str">
        <f t="shared" ca="1" si="1"/>
        <v>$I$100</v>
      </c>
      <c r="U100" s="14"/>
      <c r="V100" s="14"/>
      <c r="W100" s="14"/>
      <c r="X100" s="14"/>
      <c r="Y100" s="14"/>
      <c r="Z100" s="14"/>
    </row>
    <row r="101" spans="1:26" ht="19.5" customHeight="1">
      <c r="A101" s="14"/>
      <c r="B101" s="419" t="s">
        <v>148</v>
      </c>
      <c r="D101" s="422"/>
      <c r="I101" s="428"/>
      <c r="J101" s="422"/>
      <c r="K101" s="422"/>
      <c r="L101" s="422"/>
      <c r="M101" s="422"/>
      <c r="N101" s="424"/>
      <c r="O101" s="14"/>
      <c r="P101" s="293"/>
      <c r="Q101" s="14"/>
      <c r="R101" s="14"/>
      <c r="S101" s="14"/>
      <c r="T101" s="420" t="str">
        <f t="shared" ca="1" si="1"/>
        <v>$I$101</v>
      </c>
      <c r="U101" s="14"/>
      <c r="V101" s="14"/>
      <c r="W101" s="14"/>
      <c r="X101" s="14"/>
      <c r="Y101" s="14"/>
      <c r="Z101" s="14"/>
    </row>
    <row r="102" spans="1:26" ht="19.5" customHeight="1">
      <c r="A102" s="14"/>
      <c r="B102" s="419" t="s">
        <v>143</v>
      </c>
      <c r="C102" s="419" t="s">
        <v>331</v>
      </c>
      <c r="D102" s="422"/>
      <c r="I102" s="428"/>
      <c r="J102" s="422"/>
      <c r="K102" s="422"/>
      <c r="L102" s="422"/>
      <c r="M102" s="422"/>
      <c r="N102" s="424"/>
      <c r="O102" s="14"/>
      <c r="P102" s="293"/>
      <c r="Q102" s="14"/>
      <c r="R102" s="14"/>
      <c r="S102" s="14"/>
      <c r="T102" s="420" t="str">
        <f t="shared" ca="1" si="1"/>
        <v>$I$102</v>
      </c>
      <c r="U102" s="14"/>
      <c r="V102" s="14"/>
      <c r="W102" s="14"/>
      <c r="X102" s="14"/>
      <c r="Y102" s="14"/>
      <c r="Z102" s="14"/>
    </row>
    <row r="103" spans="1:26" ht="19.5" customHeight="1">
      <c r="A103" s="14"/>
      <c r="B103" s="419" t="s">
        <v>213</v>
      </c>
      <c r="D103" s="422"/>
      <c r="I103" s="428"/>
      <c r="J103" s="422"/>
      <c r="K103" s="422"/>
      <c r="L103" s="422"/>
      <c r="M103" s="422"/>
      <c r="N103" s="424"/>
      <c r="O103" s="14"/>
      <c r="P103" s="293"/>
      <c r="Q103" s="14"/>
      <c r="R103" s="14"/>
      <c r="S103" s="14"/>
      <c r="T103" s="420" t="str">
        <f t="shared" ca="1" si="1"/>
        <v>$I$103</v>
      </c>
      <c r="U103" s="14"/>
      <c r="V103" s="14"/>
      <c r="W103" s="14"/>
      <c r="X103" s="14"/>
      <c r="Y103" s="14"/>
      <c r="Z103" s="14"/>
    </row>
    <row r="104" spans="1:26" ht="19.5" customHeight="1">
      <c r="A104" s="14"/>
      <c r="B104" s="419" t="s">
        <v>214</v>
      </c>
      <c r="D104" s="422"/>
      <c r="I104" s="428"/>
      <c r="J104" s="422"/>
      <c r="K104" s="422"/>
      <c r="L104" s="422"/>
      <c r="M104" s="422"/>
      <c r="N104" s="424"/>
      <c r="O104" s="14"/>
      <c r="P104" s="293"/>
      <c r="Q104" s="14"/>
      <c r="R104" s="14"/>
      <c r="S104" s="14"/>
      <c r="T104" s="420" t="str">
        <f t="shared" ca="1" si="1"/>
        <v>$I$104</v>
      </c>
      <c r="U104" s="14"/>
      <c r="V104" s="14"/>
      <c r="W104" s="14"/>
      <c r="X104" s="14"/>
      <c r="Y104" s="14"/>
      <c r="Z104" s="14"/>
    </row>
    <row r="105" spans="1:26" ht="19.5" customHeight="1">
      <c r="A105" s="14"/>
      <c r="B105" s="419" t="s">
        <v>215</v>
      </c>
      <c r="D105" s="422"/>
      <c r="I105" s="428"/>
      <c r="J105" s="422"/>
      <c r="K105" s="422"/>
      <c r="L105" s="422"/>
      <c r="M105" s="422"/>
      <c r="N105" s="424"/>
      <c r="O105" s="14"/>
      <c r="P105" s="293"/>
      <c r="Q105" s="14"/>
      <c r="R105" s="14"/>
      <c r="S105" s="14"/>
      <c r="T105" s="420" t="str">
        <f t="shared" ca="1" si="1"/>
        <v>$I$105</v>
      </c>
      <c r="U105" s="14"/>
      <c r="V105" s="14"/>
      <c r="W105" s="14"/>
      <c r="X105" s="14"/>
      <c r="Y105" s="14"/>
      <c r="Z105" s="14"/>
    </row>
    <row r="106" spans="1:26" ht="19.5" customHeight="1">
      <c r="A106" s="14"/>
      <c r="B106" s="419" t="s">
        <v>314</v>
      </c>
      <c r="C106" s="419" t="s">
        <v>313</v>
      </c>
      <c r="D106" s="422"/>
      <c r="I106" s="428"/>
      <c r="J106" s="422"/>
      <c r="K106" s="422"/>
      <c r="L106" s="422"/>
      <c r="M106" s="422"/>
      <c r="N106" s="424"/>
      <c r="O106" s="14"/>
      <c r="P106" s="293"/>
      <c r="Q106" s="14"/>
      <c r="R106" s="14"/>
      <c r="S106" s="14"/>
      <c r="T106" s="420" t="str">
        <f t="shared" ca="1" si="1"/>
        <v>$I$106</v>
      </c>
      <c r="U106" s="14"/>
      <c r="V106" s="14"/>
      <c r="W106" s="14"/>
      <c r="X106" s="14"/>
      <c r="Y106" s="14"/>
      <c r="Z106" s="14"/>
    </row>
    <row r="107" spans="1:26" ht="19.5" customHeight="1">
      <c r="A107" s="14"/>
      <c r="B107" s="419" t="s">
        <v>216</v>
      </c>
      <c r="D107" s="422"/>
      <c r="I107" s="428"/>
      <c r="J107" s="422"/>
      <c r="K107" s="422"/>
      <c r="L107" s="422"/>
      <c r="M107" s="422"/>
      <c r="N107" s="424"/>
      <c r="O107" s="14"/>
      <c r="P107" s="293"/>
      <c r="Q107" s="14"/>
      <c r="R107" s="14"/>
      <c r="S107" s="14"/>
      <c r="T107" s="420" t="str">
        <f t="shared" ca="1" si="1"/>
        <v>$I$107</v>
      </c>
      <c r="U107" s="14"/>
      <c r="V107" s="14"/>
      <c r="W107" s="14"/>
      <c r="X107" s="14"/>
      <c r="Y107" s="14"/>
      <c r="Z107" s="14"/>
    </row>
    <row r="108" spans="1:26" ht="19.5" customHeight="1">
      <c r="A108" s="14"/>
      <c r="B108" s="419" t="s">
        <v>217</v>
      </c>
      <c r="D108" s="422"/>
      <c r="I108" s="428"/>
      <c r="J108" s="422"/>
      <c r="K108" s="422"/>
      <c r="L108" s="422"/>
      <c r="M108" s="422"/>
      <c r="N108" s="424"/>
      <c r="O108" s="14"/>
      <c r="P108" s="293"/>
      <c r="Q108" s="14"/>
      <c r="R108" s="14"/>
      <c r="S108" s="14"/>
      <c r="T108" s="420" t="str">
        <f t="shared" ca="1" si="1"/>
        <v>$I$108</v>
      </c>
      <c r="U108" s="14"/>
      <c r="V108" s="14"/>
      <c r="W108" s="14"/>
      <c r="X108" s="14"/>
      <c r="Y108" s="14"/>
      <c r="Z108" s="14"/>
    </row>
    <row r="109" spans="1:26" ht="19.5" customHeight="1">
      <c r="A109" s="14"/>
      <c r="B109" s="419" t="s">
        <v>139</v>
      </c>
      <c r="D109" s="422"/>
      <c r="I109" s="428"/>
      <c r="J109" s="422"/>
      <c r="K109" s="422"/>
      <c r="L109" s="422"/>
      <c r="M109" s="422"/>
      <c r="N109" s="424"/>
      <c r="O109" s="14"/>
      <c r="P109" s="293"/>
      <c r="Q109" s="14"/>
      <c r="R109" s="14"/>
      <c r="S109" s="14"/>
      <c r="T109" s="420" t="str">
        <f t="shared" ca="1" si="1"/>
        <v>$I$109</v>
      </c>
      <c r="U109" s="14"/>
      <c r="V109" s="14"/>
      <c r="W109" s="14"/>
      <c r="X109" s="14"/>
      <c r="Y109" s="14"/>
      <c r="Z109" s="14"/>
    </row>
    <row r="110" spans="1:26" ht="19.5" customHeight="1">
      <c r="A110" s="14"/>
      <c r="B110" s="419" t="s">
        <v>133</v>
      </c>
      <c r="D110" s="422"/>
      <c r="I110" s="428"/>
      <c r="J110" s="422"/>
      <c r="K110" s="422"/>
      <c r="L110" s="422"/>
      <c r="M110" s="422"/>
      <c r="N110" s="424"/>
      <c r="O110" s="14"/>
      <c r="P110" s="293"/>
      <c r="Q110" s="14"/>
      <c r="R110" s="14"/>
      <c r="S110" s="14"/>
      <c r="T110" s="420" t="str">
        <f t="shared" ca="1" si="1"/>
        <v>$I$110</v>
      </c>
      <c r="U110" s="14"/>
      <c r="V110" s="14"/>
      <c r="W110" s="14"/>
      <c r="X110" s="14"/>
      <c r="Y110" s="14"/>
      <c r="Z110" s="14"/>
    </row>
    <row r="111" spans="1:26" ht="19.5" customHeight="1">
      <c r="A111" s="14"/>
      <c r="B111" s="419" t="s">
        <v>218</v>
      </c>
      <c r="D111" s="422"/>
      <c r="I111" s="428"/>
      <c r="J111" s="422"/>
      <c r="K111" s="422"/>
      <c r="L111" s="422"/>
      <c r="M111" s="422"/>
      <c r="N111" s="424"/>
      <c r="O111" s="14"/>
      <c r="P111" s="293"/>
      <c r="Q111" s="14"/>
      <c r="R111" s="14"/>
      <c r="S111" s="14"/>
      <c r="T111" s="420" t="str">
        <f t="shared" ca="1" si="1"/>
        <v>$I$111</v>
      </c>
      <c r="U111" s="14"/>
      <c r="V111" s="14"/>
      <c r="W111" s="14"/>
      <c r="X111" s="14"/>
      <c r="Y111" s="14"/>
      <c r="Z111" s="14"/>
    </row>
    <row r="112" spans="1:26" ht="19.5" customHeight="1">
      <c r="A112" s="14"/>
      <c r="B112" s="419" t="s">
        <v>113</v>
      </c>
      <c r="D112" s="422"/>
      <c r="I112" s="428"/>
      <c r="J112" s="422"/>
      <c r="K112" s="422"/>
      <c r="L112" s="422"/>
      <c r="M112" s="422"/>
      <c r="N112" s="424"/>
      <c r="O112" s="14"/>
      <c r="P112" s="293"/>
      <c r="Q112" s="14"/>
      <c r="R112" s="14"/>
      <c r="S112" s="14"/>
      <c r="T112" s="420" t="str">
        <f t="shared" ca="1" si="1"/>
        <v>$I$112</v>
      </c>
      <c r="U112" s="14"/>
      <c r="V112" s="14"/>
      <c r="W112" s="14"/>
      <c r="X112" s="14"/>
      <c r="Y112" s="14"/>
      <c r="Z112" s="14"/>
    </row>
    <row r="113" spans="1:26" ht="19.5" customHeight="1">
      <c r="A113" s="14"/>
      <c r="B113" s="419" t="s">
        <v>219</v>
      </c>
      <c r="D113" s="422"/>
      <c r="I113" s="428"/>
      <c r="J113" s="422"/>
      <c r="K113" s="422"/>
      <c r="L113" s="422"/>
      <c r="M113" s="422"/>
      <c r="N113" s="424"/>
      <c r="O113" s="14"/>
      <c r="P113" s="293"/>
      <c r="Q113" s="14"/>
      <c r="R113" s="14"/>
      <c r="S113" s="14"/>
      <c r="T113" s="420" t="str">
        <f t="shared" ca="1" si="1"/>
        <v>$I$113</v>
      </c>
      <c r="U113" s="14"/>
      <c r="V113" s="14"/>
      <c r="W113" s="14"/>
      <c r="X113" s="14"/>
      <c r="Y113" s="14"/>
      <c r="Z113" s="14"/>
    </row>
    <row r="114" spans="1:26" ht="19.5" customHeight="1">
      <c r="A114" s="14"/>
      <c r="B114" s="419" t="s">
        <v>274</v>
      </c>
      <c r="C114" s="419" t="s">
        <v>275</v>
      </c>
      <c r="D114" s="422"/>
      <c r="I114" s="428"/>
      <c r="J114" s="422"/>
      <c r="K114" s="422"/>
      <c r="L114" s="422"/>
      <c r="M114" s="422"/>
      <c r="N114" s="424"/>
      <c r="O114" s="14"/>
      <c r="P114" s="293"/>
      <c r="Q114" s="14"/>
      <c r="R114" s="14"/>
      <c r="S114" s="14"/>
      <c r="T114" s="420" t="str">
        <f t="shared" ca="1" si="1"/>
        <v>$I$114</v>
      </c>
      <c r="U114" s="14"/>
      <c r="V114" s="14"/>
      <c r="W114" s="14"/>
      <c r="X114" s="14"/>
      <c r="Y114" s="14"/>
      <c r="Z114" s="14"/>
    </row>
    <row r="115" spans="1:26" ht="19.5" customHeight="1">
      <c r="A115" s="14"/>
      <c r="B115" s="419" t="s">
        <v>138</v>
      </c>
      <c r="D115" s="422"/>
      <c r="I115" s="428"/>
      <c r="J115" s="422"/>
      <c r="K115" s="422"/>
      <c r="L115" s="422"/>
      <c r="M115" s="422"/>
      <c r="N115" s="424"/>
      <c r="O115" s="14"/>
      <c r="P115" s="293"/>
      <c r="Q115" s="14"/>
      <c r="R115" s="14"/>
      <c r="S115" s="14"/>
      <c r="T115" s="420" t="str">
        <f t="shared" ca="1" si="1"/>
        <v>$I$115</v>
      </c>
      <c r="U115" s="14"/>
      <c r="V115" s="14"/>
      <c r="W115" s="14"/>
      <c r="X115" s="14"/>
      <c r="Y115" s="14"/>
      <c r="Z115" s="14"/>
    </row>
    <row r="116" spans="1:26" ht="19.5" customHeight="1">
      <c r="A116" s="14"/>
      <c r="B116" s="419" t="s">
        <v>220</v>
      </c>
      <c r="D116" s="422"/>
      <c r="I116" s="428"/>
      <c r="J116" s="422"/>
      <c r="K116" s="422"/>
      <c r="L116" s="422"/>
      <c r="M116" s="422"/>
      <c r="N116" s="424"/>
      <c r="O116" s="14"/>
      <c r="P116" s="293"/>
      <c r="Q116" s="14"/>
      <c r="R116" s="14"/>
      <c r="S116" s="14"/>
      <c r="T116" s="420" t="str">
        <f t="shared" ca="1" si="1"/>
        <v>$I$116</v>
      </c>
      <c r="U116" s="14"/>
      <c r="V116" s="14"/>
      <c r="W116" s="14"/>
      <c r="X116" s="14"/>
      <c r="Y116" s="14"/>
      <c r="Z116" s="14"/>
    </row>
    <row r="117" spans="1:26" ht="19.5" customHeight="1">
      <c r="A117" s="14"/>
      <c r="B117" s="419" t="s">
        <v>221</v>
      </c>
      <c r="D117" s="422"/>
      <c r="I117" s="428"/>
      <c r="J117" s="422"/>
      <c r="K117" s="422"/>
      <c r="L117" s="422"/>
      <c r="M117" s="422"/>
      <c r="N117" s="424"/>
      <c r="O117" s="14"/>
      <c r="P117" s="293"/>
      <c r="Q117" s="14"/>
      <c r="R117" s="14"/>
      <c r="S117" s="14"/>
      <c r="T117" s="420" t="str">
        <f t="shared" ca="1" si="1"/>
        <v>$I$117</v>
      </c>
      <c r="U117" s="14"/>
      <c r="V117" s="14"/>
      <c r="W117" s="14"/>
      <c r="X117" s="14"/>
      <c r="Y117" s="14"/>
      <c r="Z117" s="14"/>
    </row>
    <row r="118" spans="1:26" ht="19.5" customHeight="1">
      <c r="A118" s="14"/>
      <c r="B118" s="419" t="s">
        <v>121</v>
      </c>
      <c r="D118" s="422"/>
      <c r="I118" s="428"/>
      <c r="J118" s="422"/>
      <c r="K118" s="422"/>
      <c r="L118" s="422"/>
      <c r="M118" s="422"/>
      <c r="N118" s="424"/>
      <c r="O118" s="14"/>
      <c r="P118" s="293"/>
      <c r="Q118" s="14"/>
      <c r="R118" s="14"/>
      <c r="S118" s="14"/>
      <c r="T118" s="420" t="str">
        <f t="shared" ca="1" si="1"/>
        <v>$I$118</v>
      </c>
      <c r="U118" s="14"/>
      <c r="V118" s="14"/>
      <c r="W118" s="14"/>
      <c r="X118" s="14"/>
      <c r="Y118" s="14"/>
      <c r="Z118" s="14"/>
    </row>
    <row r="119" spans="1:26" ht="19.5" customHeight="1">
      <c r="A119" s="14"/>
      <c r="B119" s="419" t="s">
        <v>222</v>
      </c>
      <c r="D119" s="422"/>
      <c r="I119" s="428"/>
      <c r="J119" s="422"/>
      <c r="K119" s="422"/>
      <c r="L119" s="422"/>
      <c r="M119" s="422"/>
      <c r="N119" s="424"/>
      <c r="O119" s="14"/>
      <c r="P119" s="293"/>
      <c r="Q119" s="14"/>
      <c r="R119" s="14"/>
      <c r="S119" s="14"/>
      <c r="T119" s="420" t="str">
        <f t="shared" ca="1" si="1"/>
        <v>$I$119</v>
      </c>
      <c r="U119" s="14"/>
      <c r="V119" s="14"/>
      <c r="W119" s="14"/>
      <c r="X119" s="14"/>
      <c r="Y119" s="14"/>
      <c r="Z119" s="14"/>
    </row>
    <row r="120" spans="1:26" ht="19.5" customHeight="1">
      <c r="A120" s="14"/>
      <c r="B120" s="419" t="s">
        <v>58</v>
      </c>
      <c r="D120" s="422"/>
      <c r="I120" s="428"/>
      <c r="J120" s="422"/>
      <c r="K120" s="422"/>
      <c r="L120" s="422"/>
      <c r="M120" s="422"/>
      <c r="N120" s="424"/>
      <c r="O120" s="14"/>
      <c r="P120" s="293"/>
      <c r="Q120" s="14"/>
      <c r="R120" s="14"/>
      <c r="S120" s="14"/>
      <c r="T120" s="420" t="str">
        <f t="shared" ca="1" si="1"/>
        <v>$I$120</v>
      </c>
      <c r="U120" s="14"/>
      <c r="V120" s="14"/>
      <c r="W120" s="14"/>
      <c r="X120" s="14"/>
      <c r="Y120" s="14"/>
      <c r="Z120" s="14"/>
    </row>
    <row r="121" spans="1:26" ht="19.5" customHeight="1">
      <c r="A121" s="14"/>
      <c r="B121" s="419" t="s">
        <v>223</v>
      </c>
      <c r="D121" s="422"/>
      <c r="I121" s="428"/>
      <c r="J121" s="422"/>
      <c r="K121" s="422"/>
      <c r="L121" s="422"/>
      <c r="M121" s="422"/>
      <c r="N121" s="424"/>
      <c r="O121" s="14"/>
      <c r="P121" s="293"/>
      <c r="Q121" s="14"/>
      <c r="R121" s="14"/>
      <c r="S121" s="14"/>
      <c r="T121" s="420" t="str">
        <f t="shared" ca="1" si="1"/>
        <v>$I$121</v>
      </c>
      <c r="U121" s="14"/>
      <c r="V121" s="14"/>
      <c r="W121" s="14"/>
      <c r="X121" s="14"/>
      <c r="Y121" s="14"/>
      <c r="Z121" s="14"/>
    </row>
    <row r="122" spans="1:26" ht="19.5" customHeight="1">
      <c r="A122" s="14"/>
      <c r="B122" s="419" t="s">
        <v>224</v>
      </c>
      <c r="D122" s="422"/>
      <c r="I122" s="428"/>
      <c r="J122" s="422"/>
      <c r="K122" s="422"/>
      <c r="L122" s="422"/>
      <c r="M122" s="422"/>
      <c r="N122" s="424"/>
      <c r="O122" s="14"/>
      <c r="P122" s="293"/>
      <c r="Q122" s="14"/>
      <c r="R122" s="14"/>
      <c r="S122" s="14"/>
      <c r="T122" s="420" t="str">
        <f t="shared" ca="1" si="1"/>
        <v>$I$122</v>
      </c>
      <c r="U122" s="14"/>
      <c r="V122" s="14"/>
      <c r="W122" s="14"/>
      <c r="X122" s="14"/>
      <c r="Y122" s="14"/>
      <c r="Z122" s="14"/>
    </row>
    <row r="123" spans="1:26" ht="19.5" customHeight="1">
      <c r="A123" s="14"/>
      <c r="B123" s="419" t="s">
        <v>299</v>
      </c>
      <c r="C123" s="419" t="s">
        <v>300</v>
      </c>
      <c r="D123" s="422"/>
      <c r="I123" s="428"/>
      <c r="J123" s="422"/>
      <c r="K123" s="422"/>
      <c r="L123" s="422"/>
      <c r="M123" s="422"/>
      <c r="N123" s="424"/>
      <c r="O123" s="14"/>
      <c r="P123" s="293"/>
      <c r="Q123" s="14"/>
      <c r="R123" s="14"/>
      <c r="S123" s="14"/>
      <c r="T123" s="420" t="str">
        <f t="shared" ca="1" si="1"/>
        <v>$I$123</v>
      </c>
      <c r="U123" s="14"/>
      <c r="V123" s="14"/>
      <c r="W123" s="14"/>
      <c r="X123" s="14"/>
      <c r="Y123" s="14"/>
      <c r="Z123" s="14"/>
    </row>
    <row r="124" spans="1:26" ht="19.5" customHeight="1">
      <c r="A124" s="14"/>
      <c r="B124" s="419" t="s">
        <v>225</v>
      </c>
      <c r="D124" s="422"/>
      <c r="I124" s="428"/>
      <c r="J124" s="422"/>
      <c r="K124" s="422"/>
      <c r="L124" s="422"/>
      <c r="M124" s="422"/>
      <c r="N124" s="424"/>
      <c r="O124" s="14"/>
      <c r="P124" s="293"/>
      <c r="Q124" s="14"/>
      <c r="R124" s="14"/>
      <c r="S124" s="14"/>
      <c r="T124" s="420" t="str">
        <f t="shared" ca="1" si="1"/>
        <v>$I$124</v>
      </c>
      <c r="U124" s="14"/>
      <c r="V124" s="14"/>
      <c r="W124" s="14"/>
      <c r="X124" s="14"/>
      <c r="Y124" s="14"/>
      <c r="Z124" s="14"/>
    </row>
    <row r="125" spans="1:26" ht="19.5" customHeight="1">
      <c r="A125" s="14"/>
      <c r="B125" s="419" t="s">
        <v>155</v>
      </c>
      <c r="D125" s="422"/>
      <c r="I125" s="428"/>
      <c r="J125" s="422"/>
      <c r="K125" s="422"/>
      <c r="L125" s="422"/>
      <c r="M125" s="422"/>
      <c r="N125" s="424"/>
      <c r="O125" s="14"/>
      <c r="P125" s="293"/>
      <c r="Q125" s="14"/>
      <c r="R125" s="14"/>
      <c r="S125" s="14"/>
      <c r="T125" s="420" t="str">
        <f t="shared" ca="1" si="1"/>
        <v>$I$125</v>
      </c>
      <c r="U125" s="14"/>
      <c r="V125" s="14"/>
      <c r="W125" s="14"/>
      <c r="X125" s="14"/>
      <c r="Y125" s="14"/>
      <c r="Z125" s="14"/>
    </row>
    <row r="126" spans="1:26" ht="19.5" customHeight="1">
      <c r="A126" s="14"/>
      <c r="B126" s="419" t="s">
        <v>226</v>
      </c>
      <c r="D126" s="422"/>
      <c r="I126" s="428"/>
      <c r="J126" s="422"/>
      <c r="K126" s="422"/>
      <c r="L126" s="422"/>
      <c r="M126" s="422"/>
      <c r="N126" s="424"/>
      <c r="O126" s="14"/>
      <c r="P126" s="293"/>
      <c r="Q126" s="14"/>
      <c r="R126" s="14"/>
      <c r="S126" s="14"/>
      <c r="T126" s="420" t="str">
        <f t="shared" ca="1" si="1"/>
        <v>$I$126</v>
      </c>
      <c r="U126" s="14"/>
      <c r="V126" s="14"/>
      <c r="W126" s="14"/>
      <c r="X126" s="14"/>
      <c r="Y126" s="14"/>
      <c r="Z126" s="14"/>
    </row>
    <row r="127" spans="1:26" ht="19.5" customHeight="1">
      <c r="A127" s="14"/>
      <c r="B127" s="419" t="s">
        <v>147</v>
      </c>
      <c r="D127" s="422"/>
      <c r="I127" s="428"/>
      <c r="J127" s="422"/>
      <c r="K127" s="422"/>
      <c r="L127" s="422"/>
      <c r="M127" s="422"/>
      <c r="N127" s="424"/>
      <c r="O127" s="14"/>
      <c r="P127" s="293"/>
      <c r="Q127" s="14"/>
      <c r="R127" s="14"/>
      <c r="S127" s="14"/>
      <c r="T127" s="420" t="str">
        <f t="shared" ca="1" si="1"/>
        <v>$I$127</v>
      </c>
      <c r="U127" s="14"/>
      <c r="V127" s="14"/>
      <c r="W127" s="14"/>
      <c r="X127" s="14"/>
      <c r="Y127" s="14"/>
      <c r="Z127" s="14"/>
    </row>
    <row r="128" spans="1:26" ht="19.5" customHeight="1">
      <c r="A128" s="14"/>
      <c r="B128" s="419" t="s">
        <v>227</v>
      </c>
      <c r="D128" s="422"/>
      <c r="I128" s="428"/>
      <c r="J128" s="422"/>
      <c r="K128" s="422"/>
      <c r="L128" s="422"/>
      <c r="M128" s="422"/>
      <c r="N128" s="424"/>
      <c r="O128" s="14"/>
      <c r="P128" s="293"/>
      <c r="Q128" s="14"/>
      <c r="R128" s="14"/>
      <c r="S128" s="14"/>
      <c r="T128" s="420" t="str">
        <f t="shared" ca="1" si="1"/>
        <v>$I$128</v>
      </c>
      <c r="U128" s="14"/>
      <c r="V128" s="14"/>
      <c r="W128" s="14"/>
      <c r="X128" s="14"/>
      <c r="Y128" s="14"/>
      <c r="Z128" s="14"/>
    </row>
    <row r="129" spans="1:26" ht="19.5" customHeight="1">
      <c r="A129" s="14"/>
      <c r="B129" s="419" t="s">
        <v>228</v>
      </c>
      <c r="D129" s="422"/>
      <c r="I129" s="428"/>
      <c r="J129" s="422"/>
      <c r="K129" s="422"/>
      <c r="L129" s="422"/>
      <c r="M129" s="422"/>
      <c r="N129" s="424"/>
      <c r="O129" s="14"/>
      <c r="P129" s="293"/>
      <c r="Q129" s="14"/>
      <c r="R129" s="14"/>
      <c r="S129" s="14"/>
      <c r="T129" s="420" t="str">
        <f t="shared" ca="1" si="1"/>
        <v>$I$129</v>
      </c>
      <c r="U129" s="14"/>
      <c r="V129" s="14"/>
      <c r="W129" s="14"/>
      <c r="X129" s="14"/>
      <c r="Y129" s="14"/>
      <c r="Z129" s="14"/>
    </row>
    <row r="130" spans="1:26" ht="19.5" customHeight="1">
      <c r="A130" s="14"/>
      <c r="B130" s="419" t="s">
        <v>125</v>
      </c>
      <c r="D130" s="422"/>
      <c r="I130" s="428"/>
      <c r="J130" s="422"/>
      <c r="K130" s="422"/>
      <c r="L130" s="422"/>
      <c r="M130" s="422"/>
      <c r="N130" s="424"/>
      <c r="O130" s="14"/>
      <c r="P130" s="293"/>
      <c r="Q130" s="14"/>
      <c r="R130" s="14"/>
      <c r="S130" s="14"/>
      <c r="T130" s="420" t="str">
        <f t="shared" ca="1" si="1"/>
        <v>$I$130</v>
      </c>
      <c r="U130" s="14"/>
      <c r="V130" s="14"/>
      <c r="W130" s="14"/>
      <c r="X130" s="14"/>
      <c r="Y130" s="14"/>
      <c r="Z130" s="14"/>
    </row>
    <row r="131" spans="1:26" ht="19.5" customHeight="1">
      <c r="A131" s="14"/>
      <c r="B131" s="419" t="s">
        <v>229</v>
      </c>
      <c r="D131" s="422"/>
      <c r="I131" s="428"/>
      <c r="J131" s="422"/>
      <c r="K131" s="422"/>
      <c r="L131" s="422"/>
      <c r="M131" s="422"/>
      <c r="N131" s="424"/>
      <c r="O131" s="14"/>
      <c r="P131" s="293"/>
      <c r="Q131" s="14"/>
      <c r="R131" s="14"/>
      <c r="S131" s="14"/>
      <c r="T131" s="420" t="str">
        <f t="shared" ca="1" si="1"/>
        <v>$I$131</v>
      </c>
      <c r="U131" s="14"/>
      <c r="V131" s="14"/>
      <c r="W131" s="14"/>
      <c r="X131" s="14"/>
      <c r="Y131" s="14"/>
      <c r="Z131" s="14"/>
    </row>
    <row r="132" spans="1:26" ht="19.5" customHeight="1">
      <c r="A132" s="14"/>
      <c r="B132" s="419" t="s">
        <v>230</v>
      </c>
      <c r="D132" s="422"/>
      <c r="I132" s="428"/>
      <c r="J132" s="422"/>
      <c r="K132" s="422"/>
      <c r="L132" s="422"/>
      <c r="M132" s="422"/>
      <c r="N132" s="424"/>
      <c r="O132" s="14"/>
      <c r="P132" s="293"/>
      <c r="Q132" s="14"/>
      <c r="R132" s="14"/>
      <c r="S132" s="14"/>
      <c r="T132" s="420" t="str">
        <f t="shared" ca="1" si="1"/>
        <v>$I$132</v>
      </c>
      <c r="U132" s="14"/>
      <c r="V132" s="14"/>
      <c r="W132" s="14"/>
      <c r="X132" s="14"/>
      <c r="Y132" s="14"/>
      <c r="Z132" s="14"/>
    </row>
    <row r="133" spans="1:26" ht="19.5" customHeight="1">
      <c r="A133" s="14"/>
      <c r="B133" s="419" t="s">
        <v>231</v>
      </c>
      <c r="D133" s="422"/>
      <c r="I133" s="428"/>
      <c r="J133" s="422"/>
      <c r="K133" s="422"/>
      <c r="L133" s="422"/>
      <c r="M133" s="422"/>
      <c r="N133" s="424"/>
      <c r="O133" s="14"/>
      <c r="P133" s="293"/>
      <c r="Q133" s="14"/>
      <c r="R133" s="14"/>
      <c r="S133" s="14"/>
      <c r="T133" s="420" t="str">
        <f t="shared" ref="T133:T196" ca="1" si="2">CELL("adresse",I133)</f>
        <v>$I$133</v>
      </c>
      <c r="U133" s="14"/>
      <c r="V133" s="14"/>
      <c r="W133" s="14"/>
      <c r="X133" s="14"/>
      <c r="Y133" s="14"/>
      <c r="Z133" s="14"/>
    </row>
    <row r="134" spans="1:26" ht="19.5" customHeight="1">
      <c r="A134" s="14"/>
      <c r="B134" s="419" t="s">
        <v>301</v>
      </c>
      <c r="C134" s="419" t="s">
        <v>302</v>
      </c>
      <c r="D134" s="422"/>
      <c r="I134" s="428"/>
      <c r="J134" s="422"/>
      <c r="K134" s="422"/>
      <c r="L134" s="422"/>
      <c r="M134" s="422"/>
      <c r="N134" s="424"/>
      <c r="O134" s="14"/>
      <c r="P134" s="293"/>
      <c r="Q134" s="14"/>
      <c r="R134" s="14"/>
      <c r="S134" s="14"/>
      <c r="T134" s="420" t="str">
        <f t="shared" ca="1" si="2"/>
        <v>$I$134</v>
      </c>
      <c r="U134" s="14"/>
      <c r="V134" s="14"/>
      <c r="W134" s="14"/>
      <c r="X134" s="14"/>
      <c r="Y134" s="14"/>
      <c r="Z134" s="14"/>
    </row>
    <row r="135" spans="1:26" ht="19.5" customHeight="1">
      <c r="A135" s="14"/>
      <c r="B135" s="419" t="s">
        <v>232</v>
      </c>
      <c r="D135" s="422"/>
      <c r="I135" s="428"/>
      <c r="J135" s="422"/>
      <c r="K135" s="422"/>
      <c r="L135" s="422"/>
      <c r="M135" s="422"/>
      <c r="N135" s="424"/>
      <c r="O135" s="14"/>
      <c r="P135" s="293"/>
      <c r="Q135" s="14"/>
      <c r="R135" s="14"/>
      <c r="S135" s="14"/>
      <c r="T135" s="420" t="str">
        <f t="shared" ca="1" si="2"/>
        <v>$I$135</v>
      </c>
      <c r="U135" s="14"/>
      <c r="V135" s="14"/>
      <c r="W135" s="14"/>
      <c r="X135" s="14"/>
      <c r="Y135" s="14"/>
      <c r="Z135" s="14"/>
    </row>
    <row r="136" spans="1:26" ht="19.5" customHeight="1">
      <c r="A136" s="14"/>
      <c r="B136" s="419" t="s">
        <v>233</v>
      </c>
      <c r="D136" s="422"/>
      <c r="I136" s="428"/>
      <c r="J136" s="422"/>
      <c r="K136" s="422"/>
      <c r="L136" s="422"/>
      <c r="M136" s="422"/>
      <c r="N136" s="424"/>
      <c r="O136" s="14"/>
      <c r="P136" s="293"/>
      <c r="Q136" s="14"/>
      <c r="R136" s="14"/>
      <c r="S136" s="14"/>
      <c r="T136" s="420" t="str">
        <f t="shared" ca="1" si="2"/>
        <v>$I$136</v>
      </c>
      <c r="U136" s="14"/>
      <c r="V136" s="14"/>
      <c r="W136" s="14"/>
      <c r="X136" s="14"/>
      <c r="Y136" s="14"/>
      <c r="Z136" s="14"/>
    </row>
    <row r="137" spans="1:26" ht="19.5" customHeight="1">
      <c r="A137" s="14"/>
      <c r="B137" s="419" t="s">
        <v>234</v>
      </c>
      <c r="D137" s="422"/>
      <c r="I137" s="428"/>
      <c r="J137" s="422"/>
      <c r="K137" s="422"/>
      <c r="L137" s="422"/>
      <c r="M137" s="422"/>
      <c r="N137" s="424"/>
      <c r="O137" s="14"/>
      <c r="P137" s="293"/>
      <c r="Q137" s="14"/>
      <c r="R137" s="14"/>
      <c r="S137" s="14"/>
      <c r="T137" s="420" t="str">
        <f t="shared" ca="1" si="2"/>
        <v>$I$137</v>
      </c>
      <c r="U137" s="14"/>
      <c r="V137" s="14"/>
      <c r="W137" s="14"/>
      <c r="X137" s="14"/>
      <c r="Y137" s="14"/>
      <c r="Z137" s="14"/>
    </row>
    <row r="138" spans="1:26" ht="19.5" customHeight="1">
      <c r="A138" s="14"/>
      <c r="B138" s="419" t="s">
        <v>235</v>
      </c>
      <c r="D138" s="422"/>
      <c r="I138" s="428"/>
      <c r="J138" s="422"/>
      <c r="K138" s="422"/>
      <c r="L138" s="422"/>
      <c r="M138" s="422"/>
      <c r="N138" s="424"/>
      <c r="O138" s="14"/>
      <c r="P138" s="293"/>
      <c r="Q138" s="14"/>
      <c r="R138" s="14"/>
      <c r="S138" s="14"/>
      <c r="T138" s="420" t="str">
        <f t="shared" ca="1" si="2"/>
        <v>$I$138</v>
      </c>
      <c r="U138" s="14"/>
      <c r="V138" s="14"/>
      <c r="W138" s="14"/>
      <c r="X138" s="14"/>
      <c r="Y138" s="14"/>
      <c r="Z138" s="14"/>
    </row>
    <row r="139" spans="1:26" ht="19.5" customHeight="1">
      <c r="A139" s="14"/>
      <c r="B139" s="419" t="s">
        <v>236</v>
      </c>
      <c r="D139" s="422"/>
      <c r="I139" s="428"/>
      <c r="J139" s="422"/>
      <c r="K139" s="422"/>
      <c r="L139" s="422"/>
      <c r="M139" s="422"/>
      <c r="N139" s="424"/>
      <c r="O139" s="14"/>
      <c r="P139" s="293"/>
      <c r="Q139" s="14"/>
      <c r="R139" s="14"/>
      <c r="S139" s="14"/>
      <c r="T139" s="420" t="str">
        <f t="shared" ca="1" si="2"/>
        <v>$I$139</v>
      </c>
      <c r="U139" s="14"/>
      <c r="V139" s="14"/>
      <c r="W139" s="14"/>
      <c r="X139" s="14"/>
      <c r="Y139" s="14"/>
      <c r="Z139" s="14"/>
    </row>
    <row r="140" spans="1:26" ht="19.5" customHeight="1">
      <c r="A140" s="14"/>
      <c r="B140" s="419" t="s">
        <v>149</v>
      </c>
      <c r="D140" s="422"/>
      <c r="I140" s="428"/>
      <c r="J140" s="422"/>
      <c r="K140" s="422"/>
      <c r="L140" s="422"/>
      <c r="M140" s="422"/>
      <c r="N140" s="424"/>
      <c r="O140" s="14"/>
      <c r="P140" s="293"/>
      <c r="Q140" s="14"/>
      <c r="R140" s="14"/>
      <c r="S140" s="14"/>
      <c r="T140" s="420" t="str">
        <f t="shared" ca="1" si="2"/>
        <v>$I$140</v>
      </c>
      <c r="U140" s="14"/>
      <c r="V140" s="14"/>
      <c r="W140" s="14"/>
      <c r="X140" s="14"/>
      <c r="Y140" s="14"/>
      <c r="Z140" s="14"/>
    </row>
    <row r="141" spans="1:26" ht="19.5" customHeight="1">
      <c r="A141" s="14"/>
      <c r="B141" s="419" t="s">
        <v>237</v>
      </c>
      <c r="D141" s="422"/>
      <c r="I141" s="428"/>
      <c r="J141" s="422"/>
      <c r="K141" s="422"/>
      <c r="L141" s="422"/>
      <c r="M141" s="422"/>
      <c r="N141" s="424"/>
      <c r="O141" s="14"/>
      <c r="P141" s="293"/>
      <c r="Q141" s="14"/>
      <c r="R141" s="14"/>
      <c r="S141" s="14"/>
      <c r="T141" s="420" t="str">
        <f t="shared" ca="1" si="2"/>
        <v>$I$141</v>
      </c>
      <c r="U141" s="14"/>
      <c r="V141" s="14"/>
      <c r="W141" s="14"/>
      <c r="X141" s="14"/>
      <c r="Y141" s="14"/>
      <c r="Z141" s="14"/>
    </row>
    <row r="142" spans="1:26" ht="19.5" customHeight="1">
      <c r="A142" s="14"/>
      <c r="B142" s="419" t="s">
        <v>145</v>
      </c>
      <c r="D142" s="422"/>
      <c r="I142" s="428"/>
      <c r="J142" s="422"/>
      <c r="K142" s="422"/>
      <c r="L142" s="422"/>
      <c r="M142" s="422"/>
      <c r="N142" s="424"/>
      <c r="O142" s="14"/>
      <c r="P142" s="293"/>
      <c r="Q142" s="14"/>
      <c r="R142" s="14"/>
      <c r="S142" s="14"/>
      <c r="T142" s="420" t="str">
        <f t="shared" ca="1" si="2"/>
        <v>$I$142</v>
      </c>
      <c r="U142" s="14"/>
      <c r="V142" s="14"/>
      <c r="W142" s="14"/>
      <c r="X142" s="14"/>
      <c r="Y142" s="14"/>
      <c r="Z142" s="14"/>
    </row>
    <row r="143" spans="1:26" ht="19.5" customHeight="1">
      <c r="A143" s="14"/>
      <c r="B143" s="419" t="s">
        <v>146</v>
      </c>
      <c r="D143" s="422"/>
      <c r="I143" s="428"/>
      <c r="J143" s="422"/>
      <c r="K143" s="422"/>
      <c r="L143" s="422"/>
      <c r="M143" s="422"/>
      <c r="N143" s="424"/>
      <c r="O143" s="14"/>
      <c r="P143" s="293"/>
      <c r="Q143" s="14"/>
      <c r="R143" s="14"/>
      <c r="S143" s="14"/>
      <c r="T143" s="420" t="str">
        <f t="shared" ca="1" si="2"/>
        <v>$I$143</v>
      </c>
      <c r="U143" s="14"/>
      <c r="V143" s="14"/>
      <c r="W143" s="14"/>
      <c r="X143" s="14"/>
      <c r="Y143" s="14"/>
      <c r="Z143" s="14"/>
    </row>
    <row r="144" spans="1:26" ht="19.5" customHeight="1">
      <c r="A144" s="14"/>
      <c r="B144" s="419" t="s">
        <v>142</v>
      </c>
      <c r="C144" s="419" t="s">
        <v>262</v>
      </c>
      <c r="D144" s="422"/>
      <c r="I144" s="428"/>
      <c r="J144" s="422"/>
      <c r="K144" s="422"/>
      <c r="L144" s="422"/>
      <c r="M144" s="422"/>
      <c r="N144" s="424"/>
      <c r="O144" s="14"/>
      <c r="P144" s="293"/>
      <c r="Q144" s="14"/>
      <c r="R144" s="14"/>
      <c r="S144" s="14"/>
      <c r="T144" s="420" t="str">
        <f t="shared" ca="1" si="2"/>
        <v>$I$144</v>
      </c>
      <c r="U144" s="14"/>
      <c r="V144" s="14"/>
      <c r="W144" s="14"/>
      <c r="X144" s="14"/>
      <c r="Y144" s="14"/>
      <c r="Z144" s="14"/>
    </row>
    <row r="145" spans="1:26" ht="19.5" customHeight="1">
      <c r="A145" s="14"/>
      <c r="B145" s="419" t="s">
        <v>238</v>
      </c>
      <c r="D145" s="422"/>
      <c r="I145" s="428"/>
      <c r="J145" s="422"/>
      <c r="K145" s="422"/>
      <c r="L145" s="422"/>
      <c r="M145" s="422"/>
      <c r="N145" s="424"/>
      <c r="O145" s="14"/>
      <c r="P145" s="293"/>
      <c r="Q145" s="14"/>
      <c r="R145" s="14"/>
      <c r="S145" s="14"/>
      <c r="T145" s="420" t="str">
        <f t="shared" ca="1" si="2"/>
        <v>$I$145</v>
      </c>
      <c r="U145" s="14"/>
      <c r="V145" s="14"/>
      <c r="W145" s="14"/>
      <c r="X145" s="14"/>
      <c r="Y145" s="14"/>
      <c r="Z145" s="14"/>
    </row>
    <row r="146" spans="1:26" ht="19.5" customHeight="1">
      <c r="A146" s="14"/>
      <c r="B146" s="419" t="s">
        <v>126</v>
      </c>
      <c r="D146" s="422"/>
      <c r="I146" s="428"/>
      <c r="J146" s="422"/>
      <c r="K146" s="422"/>
      <c r="L146" s="422"/>
      <c r="M146" s="422"/>
      <c r="N146" s="424"/>
      <c r="O146" s="14"/>
      <c r="P146" s="293"/>
      <c r="Q146" s="14"/>
      <c r="R146" s="14"/>
      <c r="S146" s="14"/>
      <c r="T146" s="420" t="str">
        <f t="shared" ca="1" si="2"/>
        <v>$I$146</v>
      </c>
      <c r="U146" s="14"/>
      <c r="V146" s="14"/>
      <c r="W146" s="14"/>
      <c r="X146" s="14"/>
      <c r="Y146" s="14"/>
      <c r="Z146" s="14"/>
    </row>
    <row r="147" spans="1:26" ht="19.5" customHeight="1">
      <c r="A147" s="14"/>
      <c r="B147" s="419" t="s">
        <v>239</v>
      </c>
      <c r="D147" s="422"/>
      <c r="I147" s="428"/>
      <c r="J147" s="422"/>
      <c r="K147" s="422"/>
      <c r="L147" s="422"/>
      <c r="M147" s="422"/>
      <c r="N147" s="424"/>
      <c r="O147" s="14"/>
      <c r="P147" s="293"/>
      <c r="Q147" s="14"/>
      <c r="R147" s="14"/>
      <c r="S147" s="14"/>
      <c r="T147" s="420" t="str">
        <f t="shared" ca="1" si="2"/>
        <v>$I$147</v>
      </c>
      <c r="U147" s="14"/>
      <c r="V147" s="14"/>
      <c r="W147" s="14"/>
      <c r="X147" s="14"/>
      <c r="Y147" s="14"/>
      <c r="Z147" s="14"/>
    </row>
    <row r="148" spans="1:26" ht="19.5" customHeight="1">
      <c r="A148" s="14"/>
      <c r="B148" s="419" t="s">
        <v>240</v>
      </c>
      <c r="D148" s="422"/>
      <c r="I148" s="428"/>
      <c r="J148" s="422"/>
      <c r="K148" s="422"/>
      <c r="L148" s="422"/>
      <c r="M148" s="422"/>
      <c r="N148" s="424"/>
      <c r="O148" s="14"/>
      <c r="P148" s="293"/>
      <c r="Q148" s="14"/>
      <c r="R148" s="14"/>
      <c r="S148" s="14"/>
      <c r="T148" s="420" t="str">
        <f t="shared" ca="1" si="2"/>
        <v>$I$148</v>
      </c>
      <c r="U148" s="14"/>
      <c r="V148" s="14"/>
      <c r="W148" s="14"/>
      <c r="X148" s="14"/>
      <c r="Y148" s="14"/>
      <c r="Z148" s="14"/>
    </row>
    <row r="149" spans="1:26" ht="19.5" customHeight="1">
      <c r="A149" s="14"/>
      <c r="B149" s="419" t="s">
        <v>357</v>
      </c>
      <c r="C149" s="419" t="s">
        <v>358</v>
      </c>
      <c r="D149" s="422"/>
      <c r="I149" s="428"/>
      <c r="J149" s="422"/>
      <c r="K149" s="422"/>
      <c r="L149" s="422"/>
      <c r="M149" s="422"/>
      <c r="N149" s="424"/>
      <c r="O149" s="14"/>
      <c r="P149" s="293"/>
      <c r="Q149" s="14"/>
      <c r="R149" s="14"/>
      <c r="S149" s="14"/>
      <c r="T149" s="420" t="str">
        <f t="shared" ca="1" si="2"/>
        <v>$I$149</v>
      </c>
      <c r="U149" s="14"/>
      <c r="V149" s="14"/>
      <c r="W149" s="14"/>
      <c r="X149" s="14"/>
      <c r="Y149" s="14"/>
      <c r="Z149" s="14"/>
    </row>
    <row r="150" spans="1:26" ht="19.5" customHeight="1">
      <c r="A150" s="14"/>
      <c r="B150" s="419" t="s">
        <v>287</v>
      </c>
      <c r="D150" s="422"/>
      <c r="I150" s="428"/>
      <c r="J150" s="422"/>
      <c r="K150" s="422"/>
      <c r="L150" s="422"/>
      <c r="M150" s="422"/>
      <c r="N150" s="424"/>
      <c r="O150" s="14"/>
      <c r="P150" s="293"/>
      <c r="Q150" s="14"/>
      <c r="R150" s="14"/>
      <c r="S150" s="14"/>
      <c r="T150" s="420" t="str">
        <f t="shared" ca="1" si="2"/>
        <v>$I$150</v>
      </c>
      <c r="U150" s="14"/>
      <c r="V150" s="14"/>
      <c r="W150" s="14"/>
      <c r="X150" s="14"/>
      <c r="Y150" s="14"/>
      <c r="Z150" s="14"/>
    </row>
    <row r="151" spans="1:26" ht="19.5" customHeight="1">
      <c r="A151" s="14"/>
      <c r="B151" s="419" t="s">
        <v>322</v>
      </c>
      <c r="C151" s="419" t="s">
        <v>323</v>
      </c>
      <c r="D151" s="422"/>
      <c r="I151" s="428"/>
      <c r="J151" s="422"/>
      <c r="K151" s="422"/>
      <c r="L151" s="422"/>
      <c r="M151" s="422"/>
      <c r="N151" s="424"/>
      <c r="O151" s="14"/>
      <c r="P151" s="293"/>
      <c r="Q151" s="14"/>
      <c r="R151" s="14"/>
      <c r="S151" s="14"/>
      <c r="T151" s="420" t="str">
        <f t="shared" ca="1" si="2"/>
        <v>$I$151</v>
      </c>
      <c r="U151" s="14"/>
      <c r="V151" s="14"/>
      <c r="W151" s="14"/>
      <c r="X151" s="14"/>
      <c r="Y151" s="14"/>
      <c r="Z151" s="14"/>
    </row>
    <row r="152" spans="1:26" ht="19.5" customHeight="1">
      <c r="A152" s="14"/>
      <c r="B152" s="419" t="s">
        <v>108</v>
      </c>
      <c r="D152" s="422"/>
      <c r="I152" s="428"/>
      <c r="J152" s="422"/>
      <c r="K152" s="422"/>
      <c r="L152" s="422"/>
      <c r="M152" s="422"/>
      <c r="N152" s="424"/>
      <c r="O152" s="14"/>
      <c r="P152" s="293"/>
      <c r="Q152" s="14"/>
      <c r="R152" s="14"/>
      <c r="S152" s="14"/>
      <c r="T152" s="420" t="str">
        <f t="shared" ca="1" si="2"/>
        <v>$I$152</v>
      </c>
      <c r="U152" s="14"/>
      <c r="V152" s="14"/>
      <c r="W152" s="14"/>
      <c r="X152" s="14"/>
      <c r="Y152" s="14"/>
      <c r="Z152" s="14"/>
    </row>
    <row r="153" spans="1:26" ht="19.5" customHeight="1">
      <c r="A153" s="14"/>
      <c r="B153" s="419" t="s">
        <v>306</v>
      </c>
      <c r="C153" s="419" t="s">
        <v>307</v>
      </c>
      <c r="D153" s="422"/>
      <c r="I153" s="428"/>
      <c r="J153" s="422"/>
      <c r="K153" s="422"/>
      <c r="L153" s="422"/>
      <c r="M153" s="422"/>
      <c r="N153" s="424"/>
      <c r="O153" s="14"/>
      <c r="P153" s="293"/>
      <c r="Q153" s="14"/>
      <c r="R153" s="14"/>
      <c r="S153" s="14"/>
      <c r="T153" s="420" t="str">
        <f t="shared" ca="1" si="2"/>
        <v>$I$153</v>
      </c>
      <c r="U153" s="14"/>
      <c r="V153" s="14"/>
      <c r="W153" s="14"/>
      <c r="X153" s="14"/>
      <c r="Y153" s="14"/>
      <c r="Z153" s="14"/>
    </row>
    <row r="154" spans="1:26" ht="19.5" customHeight="1">
      <c r="A154" s="14"/>
      <c r="B154" s="419" t="s">
        <v>241</v>
      </c>
      <c r="D154" s="422"/>
      <c r="I154" s="428"/>
      <c r="J154" s="422"/>
      <c r="K154" s="422"/>
      <c r="L154" s="422"/>
      <c r="M154" s="422"/>
      <c r="N154" s="424"/>
      <c r="O154" s="14"/>
      <c r="P154" s="293"/>
      <c r="Q154" s="14"/>
      <c r="R154" s="14"/>
      <c r="S154" s="14"/>
      <c r="T154" s="420" t="str">
        <f t="shared" ca="1" si="2"/>
        <v>$I$154</v>
      </c>
      <c r="U154" s="14"/>
      <c r="V154" s="14"/>
      <c r="W154" s="14"/>
      <c r="X154" s="14"/>
      <c r="Y154" s="14"/>
      <c r="Z154" s="14"/>
    </row>
    <row r="155" spans="1:26" ht="19.5" customHeight="1">
      <c r="A155" s="14"/>
      <c r="B155" s="419" t="s">
        <v>242</v>
      </c>
      <c r="D155" s="422"/>
      <c r="I155" s="428"/>
      <c r="J155" s="422"/>
      <c r="K155" s="422"/>
      <c r="L155" s="422"/>
      <c r="M155" s="422"/>
      <c r="N155" s="424"/>
      <c r="O155" s="14"/>
      <c r="P155" s="293"/>
      <c r="Q155" s="14"/>
      <c r="R155" s="14"/>
      <c r="S155" s="14"/>
      <c r="T155" s="420" t="str">
        <f t="shared" ca="1" si="2"/>
        <v>$I$155</v>
      </c>
      <c r="U155" s="14"/>
      <c r="V155" s="14"/>
      <c r="W155" s="14"/>
      <c r="X155" s="14"/>
      <c r="Y155" s="14"/>
      <c r="Z155" s="14"/>
    </row>
    <row r="156" spans="1:26" ht="19.5" customHeight="1">
      <c r="A156" s="14"/>
      <c r="B156" s="419" t="s">
        <v>243</v>
      </c>
      <c r="D156" s="422"/>
      <c r="I156" s="428"/>
      <c r="J156" s="422"/>
      <c r="K156" s="422"/>
      <c r="L156" s="422"/>
      <c r="M156" s="422"/>
      <c r="N156" s="424"/>
      <c r="O156" s="14"/>
      <c r="P156" s="293"/>
      <c r="Q156" s="14"/>
      <c r="R156" s="14"/>
      <c r="S156" s="14"/>
      <c r="T156" s="420" t="str">
        <f t="shared" ca="1" si="2"/>
        <v>$I$156</v>
      </c>
      <c r="U156" s="14"/>
      <c r="V156" s="14"/>
      <c r="W156" s="14"/>
      <c r="X156" s="14"/>
      <c r="Y156" s="14"/>
      <c r="Z156" s="14"/>
    </row>
    <row r="157" spans="1:26" ht="19.5" customHeight="1">
      <c r="A157" s="14"/>
      <c r="B157" s="419" t="s">
        <v>244</v>
      </c>
      <c r="D157" s="422"/>
      <c r="I157" s="428"/>
      <c r="J157" s="422"/>
      <c r="K157" s="422"/>
      <c r="L157" s="422"/>
      <c r="M157" s="422"/>
      <c r="N157" s="424"/>
      <c r="O157" s="14"/>
      <c r="P157" s="293"/>
      <c r="Q157" s="14"/>
      <c r="R157" s="14"/>
      <c r="S157" s="14"/>
      <c r="T157" s="420" t="str">
        <f t="shared" ca="1" si="2"/>
        <v>$I$157</v>
      </c>
      <c r="U157" s="14"/>
      <c r="V157" s="14"/>
      <c r="W157" s="14"/>
      <c r="X157" s="14"/>
      <c r="Y157" s="14"/>
      <c r="Z157" s="14"/>
    </row>
    <row r="158" spans="1:26" ht="19.5" customHeight="1">
      <c r="A158" s="14"/>
      <c r="B158" s="419" t="s">
        <v>245</v>
      </c>
      <c r="D158" s="422"/>
      <c r="I158" s="428"/>
      <c r="J158" s="422"/>
      <c r="K158" s="422"/>
      <c r="L158" s="422"/>
      <c r="M158" s="422"/>
      <c r="N158" s="424"/>
      <c r="O158" s="14"/>
      <c r="P158" s="293"/>
      <c r="Q158" s="14"/>
      <c r="R158" s="14"/>
      <c r="S158" s="14"/>
      <c r="T158" s="420" t="str">
        <f t="shared" ca="1" si="2"/>
        <v>$I$158</v>
      </c>
      <c r="U158" s="14"/>
      <c r="V158" s="14"/>
      <c r="W158" s="14"/>
      <c r="X158" s="14"/>
      <c r="Y158" s="14"/>
      <c r="Z158" s="14"/>
    </row>
    <row r="159" spans="1:26" ht="19.5" customHeight="1">
      <c r="A159" s="14"/>
      <c r="B159" s="419" t="s">
        <v>153</v>
      </c>
      <c r="D159" s="422"/>
      <c r="I159" s="428"/>
      <c r="J159" s="422"/>
      <c r="K159" s="422"/>
      <c r="L159" s="422"/>
      <c r="M159" s="422"/>
      <c r="N159" s="424"/>
      <c r="O159" s="14"/>
      <c r="P159" s="293"/>
      <c r="Q159" s="14"/>
      <c r="R159" s="14"/>
      <c r="S159" s="14"/>
      <c r="T159" s="420" t="str">
        <f t="shared" ca="1" si="2"/>
        <v>$I$159</v>
      </c>
      <c r="U159" s="14"/>
      <c r="V159" s="14"/>
      <c r="W159" s="14"/>
      <c r="X159" s="14"/>
      <c r="Y159" s="14"/>
      <c r="Z159" s="14"/>
    </row>
    <row r="160" spans="1:26" ht="19.5" customHeight="1">
      <c r="A160" s="14"/>
      <c r="B160" s="419" t="s">
        <v>127</v>
      </c>
      <c r="D160" s="422"/>
      <c r="I160" s="428"/>
      <c r="J160" s="422"/>
      <c r="K160" s="422"/>
      <c r="L160" s="422"/>
      <c r="M160" s="422"/>
      <c r="N160" s="424"/>
      <c r="O160" s="14"/>
      <c r="P160" s="293"/>
      <c r="Q160" s="14"/>
      <c r="R160" s="14"/>
      <c r="S160" s="14"/>
      <c r="T160" s="420" t="str">
        <f t="shared" ca="1" si="2"/>
        <v>$I$160</v>
      </c>
      <c r="U160" s="14"/>
      <c r="V160" s="14"/>
      <c r="W160" s="14"/>
      <c r="X160" s="14"/>
      <c r="Y160" s="14"/>
      <c r="Z160" s="14"/>
    </row>
    <row r="161" spans="1:26" ht="19.5" customHeight="1">
      <c r="A161" s="14"/>
      <c r="B161" s="419" t="s">
        <v>246</v>
      </c>
      <c r="D161" s="422"/>
      <c r="I161" s="428"/>
      <c r="J161" s="422"/>
      <c r="K161" s="422"/>
      <c r="L161" s="422"/>
      <c r="M161" s="422"/>
      <c r="N161" s="424"/>
      <c r="O161" s="14"/>
      <c r="P161" s="293"/>
      <c r="Q161" s="14"/>
      <c r="R161" s="14"/>
      <c r="S161" s="14"/>
      <c r="T161" s="420" t="str">
        <f t="shared" ca="1" si="2"/>
        <v>$I$161</v>
      </c>
      <c r="U161" s="14"/>
      <c r="V161" s="14"/>
      <c r="W161" s="14"/>
      <c r="X161" s="14"/>
      <c r="Y161" s="14"/>
      <c r="Z161" s="14"/>
    </row>
    <row r="162" spans="1:26" ht="19.5" customHeight="1">
      <c r="A162" s="14"/>
      <c r="B162" s="419" t="s">
        <v>117</v>
      </c>
      <c r="D162" s="422"/>
      <c r="I162" s="428"/>
      <c r="J162" s="422"/>
      <c r="K162" s="422"/>
      <c r="L162" s="422"/>
      <c r="M162" s="422"/>
      <c r="N162" s="424"/>
      <c r="O162" s="14"/>
      <c r="P162" s="293"/>
      <c r="Q162" s="14"/>
      <c r="R162" s="14"/>
      <c r="S162" s="14"/>
      <c r="T162" s="420" t="str">
        <f t="shared" ca="1" si="2"/>
        <v>$I$162</v>
      </c>
      <c r="U162" s="14"/>
      <c r="V162" s="14"/>
      <c r="W162" s="14"/>
      <c r="X162" s="14"/>
      <c r="Y162" s="14"/>
      <c r="Z162" s="14"/>
    </row>
    <row r="163" spans="1:26" ht="19.5" customHeight="1">
      <c r="A163" s="14"/>
      <c r="B163" s="419" t="s">
        <v>112</v>
      </c>
      <c r="D163" s="422"/>
      <c r="I163" s="428"/>
      <c r="J163" s="422"/>
      <c r="K163" s="422"/>
      <c r="L163" s="422"/>
      <c r="M163" s="422"/>
      <c r="N163" s="424"/>
      <c r="O163" s="14"/>
      <c r="P163" s="293"/>
      <c r="Q163" s="14"/>
      <c r="R163" s="14"/>
      <c r="S163" s="14"/>
      <c r="T163" s="420" t="str">
        <f t="shared" ca="1" si="2"/>
        <v>$I$163</v>
      </c>
      <c r="U163" s="14"/>
      <c r="V163" s="14"/>
      <c r="W163" s="14"/>
      <c r="X163" s="14"/>
      <c r="Y163" s="14"/>
      <c r="Z163" s="14"/>
    </row>
    <row r="164" spans="1:26" ht="19.5" customHeight="1">
      <c r="A164" s="14"/>
      <c r="B164" s="419" t="s">
        <v>132</v>
      </c>
      <c r="D164" s="422"/>
      <c r="I164" s="428"/>
      <c r="J164" s="422"/>
      <c r="K164" s="422"/>
      <c r="L164" s="422"/>
      <c r="M164" s="422"/>
      <c r="N164" s="424"/>
      <c r="O164" s="14"/>
      <c r="P164" s="293"/>
      <c r="Q164" s="14"/>
      <c r="R164" s="14"/>
      <c r="S164" s="14"/>
      <c r="T164" s="420" t="str">
        <f t="shared" ca="1" si="2"/>
        <v>$I$164</v>
      </c>
      <c r="U164" s="14"/>
      <c r="V164" s="14"/>
      <c r="W164" s="14"/>
      <c r="X164" s="14"/>
      <c r="Y164" s="14"/>
      <c r="Z164" s="14"/>
    </row>
    <row r="165" spans="1:26" ht="19.5" customHeight="1">
      <c r="A165" s="14"/>
      <c r="B165" s="419" t="s">
        <v>247</v>
      </c>
      <c r="C165" s="419" t="s">
        <v>312</v>
      </c>
      <c r="D165" s="422"/>
      <c r="I165" s="428"/>
      <c r="J165" s="422"/>
      <c r="K165" s="422"/>
      <c r="L165" s="422"/>
      <c r="M165" s="422"/>
      <c r="N165" s="424"/>
      <c r="O165" s="14"/>
      <c r="P165" s="293"/>
      <c r="Q165" s="14"/>
      <c r="R165" s="14"/>
      <c r="S165" s="14"/>
      <c r="T165" s="420" t="str">
        <f t="shared" ca="1" si="2"/>
        <v>$I$165</v>
      </c>
      <c r="U165" s="14"/>
      <c r="V165" s="14"/>
      <c r="W165" s="14"/>
      <c r="X165" s="14"/>
      <c r="Y165" s="14"/>
      <c r="Z165" s="14"/>
    </row>
    <row r="166" spans="1:26" ht="19.5" customHeight="1">
      <c r="A166" s="14"/>
      <c r="B166" s="419" t="s">
        <v>248</v>
      </c>
      <c r="D166" s="422"/>
      <c r="I166" s="428"/>
      <c r="J166" s="422"/>
      <c r="K166" s="422"/>
      <c r="L166" s="422"/>
      <c r="M166" s="422"/>
      <c r="N166" s="424"/>
      <c r="O166" s="14"/>
      <c r="P166" s="293"/>
      <c r="Q166" s="14"/>
      <c r="R166" s="14"/>
      <c r="S166" s="14"/>
      <c r="T166" s="420" t="str">
        <f t="shared" ca="1" si="2"/>
        <v>$I$166</v>
      </c>
      <c r="U166" s="14"/>
      <c r="V166" s="14"/>
      <c r="W166" s="14"/>
      <c r="X166" s="14"/>
      <c r="Y166" s="14"/>
      <c r="Z166" s="14"/>
    </row>
    <row r="167" spans="1:26" ht="19.5" customHeight="1">
      <c r="A167" s="14"/>
      <c r="B167" s="419" t="s">
        <v>249</v>
      </c>
      <c r="D167" s="422"/>
      <c r="I167" s="428"/>
      <c r="J167" s="422"/>
      <c r="K167" s="422"/>
      <c r="L167" s="422"/>
      <c r="M167" s="422"/>
      <c r="N167" s="424"/>
      <c r="O167" s="14"/>
      <c r="P167" s="293"/>
      <c r="Q167" s="14"/>
      <c r="R167" s="14"/>
      <c r="S167" s="14"/>
      <c r="T167" s="420" t="str">
        <f t="shared" ca="1" si="2"/>
        <v>$I$167</v>
      </c>
      <c r="U167" s="14"/>
      <c r="V167" s="14"/>
      <c r="W167" s="14"/>
      <c r="X167" s="14"/>
      <c r="Y167" s="14"/>
      <c r="Z167" s="14"/>
    </row>
    <row r="168" spans="1:26" ht="19.5" customHeight="1">
      <c r="A168" s="14"/>
      <c r="B168" s="419" t="s">
        <v>250</v>
      </c>
      <c r="D168" s="422"/>
      <c r="I168" s="428"/>
      <c r="J168" s="422"/>
      <c r="K168" s="422"/>
      <c r="L168" s="422"/>
      <c r="M168" s="422"/>
      <c r="N168" s="424"/>
      <c r="O168" s="14"/>
      <c r="P168" s="293"/>
      <c r="Q168" s="14"/>
      <c r="R168" s="14"/>
      <c r="S168" s="14"/>
      <c r="T168" s="420" t="str">
        <f t="shared" ca="1" si="2"/>
        <v>$I$168</v>
      </c>
      <c r="U168" s="14"/>
      <c r="V168" s="14"/>
      <c r="W168" s="14"/>
      <c r="X168" s="14"/>
      <c r="Y168" s="14"/>
      <c r="Z168" s="14"/>
    </row>
    <row r="169" spans="1:26" ht="19.5" customHeight="1">
      <c r="A169" s="14"/>
      <c r="B169" s="419" t="s">
        <v>251</v>
      </c>
      <c r="D169" s="422"/>
      <c r="I169" s="428"/>
      <c r="J169" s="422"/>
      <c r="K169" s="422"/>
      <c r="L169" s="422"/>
      <c r="M169" s="422"/>
      <c r="N169" s="424"/>
      <c r="O169" s="14"/>
      <c r="P169" s="293"/>
      <c r="Q169" s="14"/>
      <c r="R169" s="14"/>
      <c r="S169" s="14"/>
      <c r="T169" s="420" t="str">
        <f t="shared" ca="1" si="2"/>
        <v>$I$169</v>
      </c>
      <c r="U169" s="14"/>
      <c r="V169" s="14"/>
      <c r="W169" s="14"/>
      <c r="X169" s="14"/>
      <c r="Y169" s="14"/>
      <c r="Z169" s="14"/>
    </row>
    <row r="170" spans="1:26" ht="19.5" customHeight="1">
      <c r="A170" s="14"/>
      <c r="B170" s="419" t="s">
        <v>101</v>
      </c>
      <c r="D170" s="422"/>
      <c r="I170" s="428"/>
      <c r="J170" s="422"/>
      <c r="K170" s="422"/>
      <c r="L170" s="422"/>
      <c r="M170" s="422"/>
      <c r="N170" s="424"/>
      <c r="O170" s="14"/>
      <c r="P170" s="293"/>
      <c r="Q170" s="14"/>
      <c r="R170" s="14"/>
      <c r="S170" s="14"/>
      <c r="T170" s="420" t="str">
        <f t="shared" ca="1" si="2"/>
        <v>$I$170</v>
      </c>
      <c r="U170" s="14"/>
      <c r="V170" s="14"/>
      <c r="W170" s="14"/>
      <c r="X170" s="14"/>
      <c r="Y170" s="14"/>
      <c r="Z170" s="14"/>
    </row>
    <row r="171" spans="1:26" ht="19.5" customHeight="1">
      <c r="A171" s="14"/>
      <c r="B171" s="419" t="s">
        <v>124</v>
      </c>
      <c r="D171" s="422"/>
      <c r="I171" s="428"/>
      <c r="J171" s="422"/>
      <c r="K171" s="422"/>
      <c r="L171" s="422"/>
      <c r="M171" s="422"/>
      <c r="N171" s="424"/>
      <c r="O171" s="14"/>
      <c r="P171" s="293"/>
      <c r="Q171" s="14"/>
      <c r="R171" s="14"/>
      <c r="S171" s="14"/>
      <c r="T171" s="420" t="str">
        <f t="shared" ca="1" si="2"/>
        <v>$I$171</v>
      </c>
      <c r="U171" s="14"/>
      <c r="V171" s="14"/>
      <c r="W171" s="14"/>
      <c r="X171" s="14"/>
      <c r="Y171" s="14"/>
      <c r="Z171" s="14"/>
    </row>
    <row r="172" spans="1:26" ht="19.5" customHeight="1">
      <c r="A172" s="14"/>
      <c r="B172" s="419" t="s">
        <v>303</v>
      </c>
      <c r="C172" s="419" t="s">
        <v>304</v>
      </c>
      <c r="D172" s="422"/>
      <c r="I172" s="428"/>
      <c r="J172" s="422"/>
      <c r="K172" s="422"/>
      <c r="L172" s="422"/>
      <c r="M172" s="422"/>
      <c r="N172" s="424"/>
      <c r="O172" s="14"/>
      <c r="P172" s="293"/>
      <c r="Q172" s="14"/>
      <c r="R172" s="14"/>
      <c r="S172" s="14"/>
      <c r="T172" s="420" t="str">
        <f t="shared" ca="1" si="2"/>
        <v>$I$172</v>
      </c>
      <c r="U172" s="14"/>
      <c r="V172" s="14"/>
      <c r="W172" s="14"/>
      <c r="X172" s="14"/>
      <c r="Y172" s="14"/>
      <c r="Z172" s="14"/>
    </row>
    <row r="173" spans="1:26" ht="19.5" customHeight="1">
      <c r="A173" s="14"/>
      <c r="B173" s="419" t="s">
        <v>252</v>
      </c>
      <c r="D173" s="422"/>
      <c r="I173" s="428"/>
      <c r="J173" s="422"/>
      <c r="K173" s="422"/>
      <c r="L173" s="422"/>
      <c r="M173" s="422"/>
      <c r="N173" s="424"/>
      <c r="O173" s="14"/>
      <c r="P173" s="293"/>
      <c r="Q173" s="14"/>
      <c r="R173" s="14"/>
      <c r="S173" s="14"/>
      <c r="T173" s="420" t="str">
        <f t="shared" ca="1" si="2"/>
        <v>$I$173</v>
      </c>
      <c r="U173" s="14"/>
      <c r="V173" s="14"/>
      <c r="W173" s="14"/>
      <c r="X173" s="14"/>
      <c r="Y173" s="14"/>
      <c r="Z173" s="14"/>
    </row>
    <row r="174" spans="1:26" ht="19.5" customHeight="1">
      <c r="A174" s="14"/>
      <c r="B174" s="419" t="s">
        <v>264</v>
      </c>
      <c r="D174" s="422"/>
      <c r="I174" s="428"/>
      <c r="J174" s="422"/>
      <c r="K174" s="422"/>
      <c r="L174" s="422"/>
      <c r="M174" s="422"/>
      <c r="N174" s="424"/>
      <c r="O174" s="14"/>
      <c r="P174" s="293"/>
      <c r="Q174" s="14"/>
      <c r="R174" s="14"/>
      <c r="S174" s="14"/>
      <c r="T174" s="420" t="str">
        <f t="shared" ca="1" si="2"/>
        <v>$I$174</v>
      </c>
      <c r="U174" s="14"/>
      <c r="V174" s="14"/>
      <c r="W174" s="14"/>
      <c r="X174" s="14"/>
      <c r="Y174" s="14"/>
      <c r="Z174" s="14"/>
    </row>
    <row r="175" spans="1:26" ht="19.5" customHeight="1">
      <c r="A175" s="14"/>
      <c r="B175" s="419" t="s">
        <v>253</v>
      </c>
      <c r="D175" s="422"/>
      <c r="I175" s="428"/>
      <c r="J175" s="422"/>
      <c r="K175" s="422"/>
      <c r="L175" s="422"/>
      <c r="M175" s="422"/>
      <c r="N175" s="424"/>
      <c r="O175" s="14"/>
      <c r="P175" s="293"/>
      <c r="Q175" s="14"/>
      <c r="R175" s="14"/>
      <c r="S175" s="14"/>
      <c r="T175" s="420" t="str">
        <f t="shared" ca="1" si="2"/>
        <v>$I$175</v>
      </c>
      <c r="U175" s="14"/>
      <c r="V175" s="14"/>
      <c r="W175" s="14"/>
      <c r="X175" s="14"/>
      <c r="Y175" s="14"/>
      <c r="Z175" s="14"/>
    </row>
    <row r="176" spans="1:26" ht="19.5" customHeight="1">
      <c r="A176" s="14"/>
      <c r="B176" s="419" t="s">
        <v>254</v>
      </c>
      <c r="D176" s="422"/>
      <c r="I176" s="428"/>
      <c r="J176" s="422"/>
      <c r="K176" s="422"/>
      <c r="L176" s="422"/>
      <c r="M176" s="422"/>
      <c r="N176" s="424"/>
      <c r="O176" s="14"/>
      <c r="P176" s="293"/>
      <c r="Q176" s="14"/>
      <c r="R176" s="14"/>
      <c r="S176" s="14"/>
      <c r="T176" s="420" t="str">
        <f t="shared" ca="1" si="2"/>
        <v>$I$176</v>
      </c>
      <c r="U176" s="14"/>
      <c r="V176" s="14"/>
      <c r="W176" s="14"/>
      <c r="X176" s="14"/>
      <c r="Y176" s="14"/>
      <c r="Z176" s="14"/>
    </row>
    <row r="177" spans="1:26" ht="19.5" customHeight="1">
      <c r="A177" s="14"/>
      <c r="B177" s="419" t="s">
        <v>255</v>
      </c>
      <c r="C177" s="419" t="s">
        <v>309</v>
      </c>
      <c r="D177" s="422"/>
      <c r="I177" s="428"/>
      <c r="J177" s="422"/>
      <c r="K177" s="422"/>
      <c r="L177" s="422"/>
      <c r="M177" s="422"/>
      <c r="N177" s="424"/>
      <c r="O177" s="14"/>
      <c r="P177" s="293"/>
      <c r="Q177" s="14"/>
      <c r="R177" s="14"/>
      <c r="S177" s="14"/>
      <c r="T177" s="420" t="str">
        <f t="shared" ca="1" si="2"/>
        <v>$I$177</v>
      </c>
      <c r="U177" s="14"/>
      <c r="V177" s="14"/>
      <c r="W177" s="14"/>
      <c r="X177" s="14"/>
      <c r="Y177" s="14"/>
      <c r="Z177" s="14"/>
    </row>
    <row r="178" spans="1:26" ht="19.5" customHeight="1">
      <c r="A178" s="14"/>
      <c r="B178" s="419" t="s">
        <v>256</v>
      </c>
      <c r="C178" s="419" t="s">
        <v>308</v>
      </c>
      <c r="D178" s="422"/>
      <c r="I178" s="428"/>
      <c r="J178" s="422"/>
      <c r="K178" s="422"/>
      <c r="L178" s="422"/>
      <c r="M178" s="422"/>
      <c r="N178" s="424"/>
      <c r="O178" s="14"/>
      <c r="P178" s="293"/>
      <c r="Q178" s="14"/>
      <c r="R178" s="14"/>
      <c r="S178" s="14"/>
      <c r="T178" s="420" t="str">
        <f t="shared" ca="1" si="2"/>
        <v>$I$178</v>
      </c>
      <c r="U178" s="14"/>
      <c r="V178" s="14"/>
      <c r="W178" s="14"/>
      <c r="X178" s="14"/>
      <c r="Y178" s="14"/>
      <c r="Z178" s="14"/>
    </row>
    <row r="179" spans="1:26" ht="19.5" customHeight="1">
      <c r="A179" s="14"/>
      <c r="B179" s="419" t="s">
        <v>257</v>
      </c>
      <c r="D179" s="422"/>
      <c r="I179" s="428"/>
      <c r="J179" s="422"/>
      <c r="K179" s="422"/>
      <c r="L179" s="422"/>
      <c r="M179" s="422"/>
      <c r="N179" s="424"/>
      <c r="O179" s="14"/>
      <c r="P179" s="293"/>
      <c r="Q179" s="14"/>
      <c r="R179" s="14"/>
      <c r="S179" s="14"/>
      <c r="T179" s="420" t="str">
        <f t="shared" ca="1" si="2"/>
        <v>$I$179</v>
      </c>
      <c r="U179" s="14"/>
      <c r="V179" s="14"/>
      <c r="W179" s="14"/>
      <c r="X179" s="14"/>
      <c r="Y179" s="14"/>
      <c r="Z179" s="14"/>
    </row>
    <row r="180" spans="1:26" ht="19.5" customHeight="1">
      <c r="A180" s="14"/>
      <c r="B180" s="419" t="s">
        <v>258</v>
      </c>
      <c r="D180" s="422"/>
      <c r="I180" s="428"/>
      <c r="J180" s="422"/>
      <c r="K180" s="422"/>
      <c r="L180" s="422"/>
      <c r="M180" s="422"/>
      <c r="N180" s="424"/>
      <c r="O180" s="14"/>
      <c r="P180" s="293"/>
      <c r="Q180" s="14"/>
      <c r="R180" s="14"/>
      <c r="S180" s="14"/>
      <c r="T180" s="420" t="str">
        <f t="shared" ca="1" si="2"/>
        <v>$I$180</v>
      </c>
      <c r="U180" s="14"/>
      <c r="V180" s="14"/>
      <c r="W180" s="14"/>
      <c r="X180" s="14"/>
      <c r="Y180" s="14"/>
      <c r="Z180" s="14"/>
    </row>
    <row r="181" spans="1:26" ht="19.5" customHeight="1">
      <c r="A181" s="14"/>
      <c r="B181" s="419" t="s">
        <v>259</v>
      </c>
      <c r="D181" s="422"/>
      <c r="I181" s="428"/>
      <c r="J181" s="422"/>
      <c r="K181" s="422"/>
      <c r="L181" s="422"/>
      <c r="M181" s="422"/>
      <c r="N181" s="424"/>
      <c r="O181" s="14"/>
      <c r="P181" s="293"/>
      <c r="Q181" s="14"/>
      <c r="R181" s="14"/>
      <c r="S181" s="14"/>
      <c r="T181" s="420" t="str">
        <f t="shared" ca="1" si="2"/>
        <v>$I$181</v>
      </c>
      <c r="U181" s="14"/>
      <c r="V181" s="14"/>
      <c r="W181" s="14"/>
      <c r="X181" s="14"/>
      <c r="Y181" s="14"/>
      <c r="Z181" s="14"/>
    </row>
    <row r="182" spans="1:26" ht="19.5" customHeight="1">
      <c r="A182" s="14"/>
      <c r="B182" s="419" t="s">
        <v>260</v>
      </c>
      <c r="D182" s="422"/>
      <c r="I182" s="428"/>
      <c r="J182" s="422"/>
      <c r="K182" s="422"/>
      <c r="L182" s="422"/>
      <c r="M182" s="422"/>
      <c r="N182" s="424"/>
      <c r="O182" s="14"/>
      <c r="P182" s="293"/>
      <c r="Q182" s="14"/>
      <c r="R182" s="14"/>
      <c r="S182" s="14"/>
      <c r="T182" s="420" t="str">
        <f t="shared" ca="1" si="2"/>
        <v>$I$182</v>
      </c>
      <c r="U182" s="14"/>
      <c r="V182" s="14"/>
      <c r="W182" s="14"/>
      <c r="X182" s="14"/>
      <c r="Y182" s="14"/>
      <c r="Z182" s="14"/>
    </row>
    <row r="183" spans="1:26" ht="19.5" customHeight="1">
      <c r="A183" s="14"/>
      <c r="B183" s="419" t="s">
        <v>269</v>
      </c>
      <c r="D183" s="422"/>
      <c r="I183" s="428"/>
      <c r="J183" s="422"/>
      <c r="K183" s="422"/>
      <c r="L183" s="422"/>
      <c r="M183" s="422"/>
      <c r="N183" s="424"/>
      <c r="O183" s="14"/>
      <c r="P183" s="293"/>
      <c r="Q183" s="14"/>
      <c r="R183" s="14"/>
      <c r="S183" s="14"/>
      <c r="T183" s="420" t="str">
        <f t="shared" ca="1" si="2"/>
        <v>$I$183</v>
      </c>
      <c r="U183" s="14"/>
      <c r="V183" s="14"/>
      <c r="W183" s="14"/>
      <c r="X183" s="14"/>
      <c r="Y183" s="14"/>
      <c r="Z183" s="14"/>
    </row>
    <row r="184" spans="1:26" ht="19.5" customHeight="1">
      <c r="A184" s="14"/>
      <c r="B184" s="419" t="s">
        <v>340</v>
      </c>
      <c r="C184" s="419" t="s">
        <v>341</v>
      </c>
      <c r="D184" s="422"/>
      <c r="I184" s="428"/>
      <c r="J184" s="422"/>
      <c r="K184" s="422"/>
      <c r="L184" s="422"/>
      <c r="M184" s="422"/>
      <c r="N184" s="424"/>
      <c r="O184" s="14"/>
      <c r="P184" s="293"/>
      <c r="Q184" s="14"/>
      <c r="R184" s="14"/>
      <c r="S184" s="14"/>
      <c r="T184" s="420" t="str">
        <f t="shared" ca="1" si="2"/>
        <v>$I$184</v>
      </c>
      <c r="U184" s="14"/>
      <c r="V184" s="14"/>
      <c r="W184" s="14"/>
      <c r="X184" s="14"/>
      <c r="Y184" s="14"/>
      <c r="Z184" s="14"/>
    </row>
    <row r="185" spans="1:26" ht="19.5" customHeight="1">
      <c r="A185" s="14"/>
      <c r="B185" s="419" t="s">
        <v>261</v>
      </c>
      <c r="D185" s="422"/>
      <c r="I185" s="428"/>
      <c r="J185" s="422"/>
      <c r="K185" s="422"/>
      <c r="L185" s="422"/>
      <c r="M185" s="422"/>
      <c r="N185" s="424"/>
      <c r="O185" s="14"/>
      <c r="P185" s="293"/>
      <c r="Q185" s="14"/>
      <c r="R185" s="14"/>
      <c r="S185" s="14"/>
      <c r="T185" s="420" t="str">
        <f t="shared" ca="1" si="2"/>
        <v>$I$185</v>
      </c>
      <c r="U185" s="14"/>
      <c r="V185" s="14"/>
      <c r="W185" s="14"/>
      <c r="X185" s="14"/>
      <c r="Y185" s="14"/>
      <c r="Z185" s="14"/>
    </row>
    <row r="186" spans="1:26" ht="19.5" customHeight="1">
      <c r="A186" s="14"/>
      <c r="B186" s="419" t="s">
        <v>361</v>
      </c>
      <c r="C186" s="419" t="s">
        <v>360</v>
      </c>
      <c r="D186" s="422"/>
      <c r="I186" s="428"/>
      <c r="J186" s="422"/>
      <c r="K186" s="422"/>
      <c r="L186" s="422"/>
      <c r="M186" s="422"/>
      <c r="N186" s="424"/>
      <c r="O186" s="14"/>
      <c r="P186" s="293"/>
      <c r="Q186" s="14"/>
      <c r="R186" s="14"/>
      <c r="S186" s="14"/>
      <c r="T186" s="420" t="str">
        <f t="shared" ca="1" si="2"/>
        <v>$I$186</v>
      </c>
      <c r="U186" s="14"/>
      <c r="V186" s="14"/>
      <c r="W186" s="14"/>
      <c r="X186" s="14"/>
      <c r="Y186" s="14"/>
      <c r="Z186" s="14"/>
    </row>
    <row r="187" spans="1:26" ht="19.5" customHeight="1">
      <c r="A187" s="14"/>
      <c r="B187" s="419" t="s">
        <v>362</v>
      </c>
      <c r="C187" s="419" t="s">
        <v>363</v>
      </c>
      <c r="D187" s="422"/>
      <c r="I187" s="428"/>
      <c r="J187" s="422"/>
      <c r="K187" s="422"/>
      <c r="L187" s="422"/>
      <c r="M187" s="422"/>
      <c r="N187" s="424"/>
      <c r="O187" s="14"/>
      <c r="P187" s="293"/>
      <c r="Q187" s="14"/>
      <c r="R187" s="14"/>
      <c r="S187" s="14"/>
      <c r="T187" s="420" t="str">
        <f t="shared" ca="1" si="2"/>
        <v>$I$187</v>
      </c>
      <c r="U187" s="14"/>
      <c r="V187" s="14"/>
      <c r="W187" s="14"/>
      <c r="X187" s="14"/>
      <c r="Y187" s="14"/>
      <c r="Z187" s="14"/>
    </row>
    <row r="188" spans="1:26" ht="19.5" customHeight="1">
      <c r="A188" s="14"/>
      <c r="B188" s="419" t="s">
        <v>364</v>
      </c>
      <c r="C188" s="419" t="s">
        <v>365</v>
      </c>
      <c r="D188" s="422"/>
      <c r="I188" s="428"/>
      <c r="J188" s="422"/>
      <c r="K188" s="422"/>
      <c r="L188" s="422"/>
      <c r="M188" s="422"/>
      <c r="N188" s="424"/>
      <c r="O188" s="14"/>
      <c r="P188" s="293"/>
      <c r="Q188" s="14"/>
      <c r="R188" s="14"/>
      <c r="S188" s="14"/>
      <c r="T188" s="420" t="str">
        <f t="shared" ca="1" si="2"/>
        <v>$I$188</v>
      </c>
      <c r="U188" s="14"/>
      <c r="V188" s="14"/>
      <c r="W188" s="14"/>
      <c r="X188" s="14"/>
      <c r="Y188" s="14"/>
      <c r="Z188" s="14"/>
    </row>
    <row r="189" spans="1:26" ht="19.5" customHeight="1">
      <c r="A189" s="14"/>
      <c r="B189" s="419" t="s">
        <v>408</v>
      </c>
      <c r="D189" s="422"/>
      <c r="I189" s="428"/>
      <c r="J189" s="422"/>
      <c r="K189" s="422"/>
      <c r="L189" s="422"/>
      <c r="M189" s="422"/>
      <c r="N189" s="424"/>
      <c r="O189" s="14"/>
      <c r="P189" s="293"/>
      <c r="Q189" s="14"/>
      <c r="R189" s="14"/>
      <c r="S189" s="14"/>
      <c r="T189" s="420" t="str">
        <f t="shared" ca="1" si="2"/>
        <v>$I$189</v>
      </c>
      <c r="U189" s="14"/>
      <c r="V189" s="14"/>
      <c r="W189" s="14"/>
      <c r="X189" s="14"/>
      <c r="Y189" s="14"/>
      <c r="Z189" s="14"/>
    </row>
    <row r="190" spans="1:26" ht="19.5" customHeight="1">
      <c r="A190" s="14"/>
      <c r="B190" s="419" t="s">
        <v>411</v>
      </c>
      <c r="D190" s="422"/>
      <c r="I190" s="428"/>
      <c r="J190" s="422"/>
      <c r="K190" s="422"/>
      <c r="L190" s="422"/>
      <c r="M190" s="422"/>
      <c r="N190" s="424"/>
      <c r="O190" s="14"/>
      <c r="P190" s="293"/>
      <c r="Q190" s="14"/>
      <c r="R190" s="14"/>
      <c r="S190" s="14"/>
      <c r="T190" s="420" t="str">
        <f t="shared" ca="1" si="2"/>
        <v>$I$190</v>
      </c>
      <c r="U190" s="14"/>
      <c r="V190" s="14"/>
      <c r="W190" s="14"/>
      <c r="X190" s="14"/>
      <c r="Y190" s="14"/>
      <c r="Z190" s="14"/>
    </row>
    <row r="191" spans="1:26" ht="19.5" customHeight="1">
      <c r="A191" s="14"/>
      <c r="D191" s="422"/>
      <c r="I191" s="428"/>
      <c r="J191" s="422"/>
      <c r="K191" s="422"/>
      <c r="L191" s="422"/>
      <c r="M191" s="422"/>
      <c r="N191" s="424"/>
      <c r="O191" s="14"/>
      <c r="P191" s="293"/>
      <c r="Q191" s="14"/>
      <c r="R191" s="14"/>
      <c r="S191" s="14"/>
      <c r="T191" s="420" t="str">
        <f t="shared" ca="1" si="2"/>
        <v>$I$191</v>
      </c>
      <c r="U191" s="14"/>
      <c r="V191" s="14"/>
      <c r="W191" s="14"/>
      <c r="X191" s="14"/>
      <c r="Y191" s="14"/>
      <c r="Z191" s="14"/>
    </row>
    <row r="192" spans="1:26" ht="19.5" customHeight="1">
      <c r="A192" s="14"/>
      <c r="D192" s="422"/>
      <c r="I192" s="428"/>
      <c r="J192" s="422"/>
      <c r="K192" s="422"/>
      <c r="L192" s="422"/>
      <c r="M192" s="422"/>
      <c r="N192" s="424"/>
      <c r="O192" s="14"/>
      <c r="P192" s="293"/>
      <c r="Q192" s="14"/>
      <c r="R192" s="14"/>
      <c r="S192" s="14"/>
      <c r="T192" s="420" t="str">
        <f t="shared" ca="1" si="2"/>
        <v>$I$192</v>
      </c>
      <c r="U192" s="14"/>
      <c r="V192" s="14"/>
      <c r="W192" s="14"/>
      <c r="X192" s="14"/>
      <c r="Y192" s="14"/>
      <c r="Z192" s="14"/>
    </row>
    <row r="193" spans="1:26" ht="19.5" customHeight="1">
      <c r="A193" s="14"/>
      <c r="D193" s="422"/>
      <c r="I193" s="428"/>
      <c r="J193" s="422"/>
      <c r="K193" s="422"/>
      <c r="L193" s="422"/>
      <c r="M193" s="422"/>
      <c r="N193" s="424"/>
      <c r="O193" s="14"/>
      <c r="P193" s="293"/>
      <c r="Q193" s="14"/>
      <c r="R193" s="14"/>
      <c r="S193" s="14"/>
      <c r="T193" s="420" t="str">
        <f t="shared" ca="1" si="2"/>
        <v>$I$193</v>
      </c>
      <c r="U193" s="14"/>
      <c r="V193" s="14"/>
      <c r="W193" s="14"/>
      <c r="X193" s="14"/>
      <c r="Y193" s="14"/>
      <c r="Z193" s="14"/>
    </row>
    <row r="194" spans="1:26" ht="19.5" customHeight="1">
      <c r="A194" s="14"/>
      <c r="D194" s="422"/>
      <c r="I194" s="428"/>
      <c r="J194" s="422"/>
      <c r="K194" s="422"/>
      <c r="L194" s="422"/>
      <c r="M194" s="422"/>
      <c r="N194" s="424"/>
      <c r="O194" s="14"/>
      <c r="P194" s="293"/>
      <c r="Q194" s="14"/>
      <c r="R194" s="14"/>
      <c r="S194" s="14"/>
      <c r="T194" s="420" t="str">
        <f t="shared" ca="1" si="2"/>
        <v>$I$194</v>
      </c>
      <c r="U194" s="14"/>
      <c r="V194" s="14"/>
      <c r="W194" s="14"/>
      <c r="X194" s="14"/>
      <c r="Y194" s="14"/>
      <c r="Z194" s="14"/>
    </row>
    <row r="195" spans="1:26" ht="19.5" customHeight="1">
      <c r="A195" s="14"/>
      <c r="D195" s="422"/>
      <c r="I195" s="428"/>
      <c r="J195" s="422"/>
      <c r="K195" s="422"/>
      <c r="L195" s="422"/>
      <c r="M195" s="422"/>
      <c r="N195" s="424"/>
      <c r="O195" s="14"/>
      <c r="P195" s="293"/>
      <c r="Q195" s="14"/>
      <c r="R195" s="14"/>
      <c r="S195" s="14"/>
      <c r="T195" s="420" t="str">
        <f t="shared" ca="1" si="2"/>
        <v>$I$195</v>
      </c>
      <c r="U195" s="14"/>
      <c r="V195" s="14"/>
      <c r="W195" s="14"/>
      <c r="X195" s="14"/>
      <c r="Y195" s="14"/>
      <c r="Z195" s="14"/>
    </row>
    <row r="196" spans="1:26" ht="19.5" customHeight="1">
      <c r="A196" s="14"/>
      <c r="D196" s="422"/>
      <c r="I196" s="428"/>
      <c r="J196" s="422"/>
      <c r="K196" s="422"/>
      <c r="L196" s="422"/>
      <c r="M196" s="422"/>
      <c r="N196" s="424"/>
      <c r="O196" s="14"/>
      <c r="P196" s="293"/>
      <c r="Q196" s="14"/>
      <c r="R196" s="14"/>
      <c r="S196" s="14"/>
      <c r="T196" s="420" t="str">
        <f t="shared" ca="1" si="2"/>
        <v>$I$196</v>
      </c>
      <c r="U196" s="14"/>
      <c r="V196" s="14"/>
      <c r="W196" s="14"/>
      <c r="X196" s="14"/>
      <c r="Y196" s="14"/>
      <c r="Z196" s="14"/>
    </row>
    <row r="197" spans="1:26" ht="19.5" customHeight="1">
      <c r="A197" s="14"/>
      <c r="D197" s="422"/>
      <c r="I197" s="428"/>
      <c r="J197" s="422"/>
      <c r="K197" s="422"/>
      <c r="L197" s="422"/>
      <c r="M197" s="422"/>
      <c r="N197" s="424"/>
      <c r="O197" s="14"/>
      <c r="P197" s="293"/>
      <c r="Q197" s="14"/>
      <c r="R197" s="14"/>
      <c r="S197" s="14"/>
      <c r="T197" s="420" t="str">
        <f t="shared" ref="T197:T260" ca="1" si="3">CELL("adresse",I197)</f>
        <v>$I$197</v>
      </c>
      <c r="U197" s="14"/>
      <c r="V197" s="14"/>
      <c r="W197" s="14"/>
      <c r="X197" s="14"/>
      <c r="Y197" s="14"/>
      <c r="Z197" s="14"/>
    </row>
    <row r="198" spans="1:26" ht="19.5" customHeight="1">
      <c r="A198" s="14"/>
      <c r="D198" s="422"/>
      <c r="I198" s="428"/>
      <c r="J198" s="422"/>
      <c r="K198" s="422"/>
      <c r="L198" s="422"/>
      <c r="M198" s="422"/>
      <c r="N198" s="424"/>
      <c r="O198" s="14"/>
      <c r="P198" s="293"/>
      <c r="Q198" s="14"/>
      <c r="R198" s="14"/>
      <c r="S198" s="14"/>
      <c r="T198" s="420" t="str">
        <f t="shared" ca="1" si="3"/>
        <v>$I$198</v>
      </c>
      <c r="U198" s="14"/>
      <c r="V198" s="14"/>
      <c r="W198" s="14"/>
      <c r="X198" s="14"/>
      <c r="Y198" s="14"/>
      <c r="Z198" s="14"/>
    </row>
    <row r="199" spans="1:26" ht="19.5" customHeight="1">
      <c r="A199" s="14"/>
      <c r="D199" s="422"/>
      <c r="I199" s="428"/>
      <c r="J199" s="422"/>
      <c r="K199" s="422"/>
      <c r="L199" s="422"/>
      <c r="M199" s="422"/>
      <c r="N199" s="424"/>
      <c r="O199" s="14"/>
      <c r="P199" s="293"/>
      <c r="Q199" s="14"/>
      <c r="R199" s="14"/>
      <c r="S199" s="14"/>
      <c r="T199" s="420" t="str">
        <f t="shared" ca="1" si="3"/>
        <v>$I$199</v>
      </c>
      <c r="U199" s="14"/>
      <c r="V199" s="14"/>
      <c r="W199" s="14"/>
      <c r="X199" s="14"/>
      <c r="Y199" s="14"/>
      <c r="Z199" s="14"/>
    </row>
    <row r="200" spans="1:26" ht="19.5" customHeight="1">
      <c r="A200" s="14"/>
      <c r="D200" s="422"/>
      <c r="I200" s="428"/>
      <c r="J200" s="422"/>
      <c r="K200" s="422"/>
      <c r="L200" s="422"/>
      <c r="M200" s="422"/>
      <c r="N200" s="424"/>
      <c r="O200" s="14"/>
      <c r="P200" s="293"/>
      <c r="Q200" s="14"/>
      <c r="R200" s="14"/>
      <c r="S200" s="14"/>
      <c r="T200" s="420" t="str">
        <f t="shared" ca="1" si="3"/>
        <v>$I$200</v>
      </c>
      <c r="U200" s="14"/>
      <c r="V200" s="14"/>
      <c r="W200" s="14"/>
      <c r="X200" s="14"/>
      <c r="Y200" s="14"/>
      <c r="Z200" s="14"/>
    </row>
    <row r="201" spans="1:26" ht="19.5" customHeight="1">
      <c r="A201" s="14"/>
      <c r="D201" s="422"/>
      <c r="I201" s="428"/>
      <c r="J201" s="422"/>
      <c r="K201" s="422"/>
      <c r="L201" s="422"/>
      <c r="M201" s="422"/>
      <c r="N201" s="424"/>
      <c r="O201" s="14"/>
      <c r="P201" s="293"/>
      <c r="Q201" s="14"/>
      <c r="R201" s="14"/>
      <c r="S201" s="14"/>
      <c r="T201" s="420" t="str">
        <f t="shared" ca="1" si="3"/>
        <v>$I$201</v>
      </c>
      <c r="U201" s="14"/>
      <c r="V201" s="14"/>
      <c r="W201" s="14"/>
      <c r="X201" s="14"/>
      <c r="Y201" s="14"/>
      <c r="Z201" s="14"/>
    </row>
    <row r="202" spans="1:26" ht="19.5" customHeight="1">
      <c r="A202" s="14"/>
      <c r="D202" s="422"/>
      <c r="I202" s="428"/>
      <c r="J202" s="422"/>
      <c r="K202" s="422"/>
      <c r="L202" s="422"/>
      <c r="M202" s="422"/>
      <c r="N202" s="424"/>
      <c r="O202" s="14"/>
      <c r="P202" s="293"/>
      <c r="Q202" s="14"/>
      <c r="R202" s="14"/>
      <c r="S202" s="14"/>
      <c r="T202" s="420" t="str">
        <f t="shared" ca="1" si="3"/>
        <v>$I$202</v>
      </c>
      <c r="U202" s="14"/>
      <c r="V202" s="14"/>
      <c r="W202" s="14"/>
      <c r="X202" s="14"/>
      <c r="Y202" s="14"/>
      <c r="Z202" s="14"/>
    </row>
    <row r="203" spans="1:26" ht="19.5" customHeight="1">
      <c r="A203" s="14"/>
      <c r="D203" s="422"/>
      <c r="I203" s="428"/>
      <c r="J203" s="422"/>
      <c r="K203" s="422"/>
      <c r="L203" s="422"/>
      <c r="M203" s="422"/>
      <c r="N203" s="424"/>
      <c r="O203" s="14"/>
      <c r="P203" s="293"/>
      <c r="Q203" s="14"/>
      <c r="R203" s="14"/>
      <c r="S203" s="14"/>
      <c r="T203" s="420" t="str">
        <f t="shared" ca="1" si="3"/>
        <v>$I$203</v>
      </c>
      <c r="U203" s="14"/>
      <c r="V203" s="14"/>
      <c r="W203" s="14"/>
      <c r="X203" s="14"/>
      <c r="Y203" s="14"/>
      <c r="Z203" s="14"/>
    </row>
    <row r="204" spans="1:26" ht="19.5" customHeight="1">
      <c r="A204" s="14"/>
      <c r="D204" s="422"/>
      <c r="I204" s="428"/>
      <c r="J204" s="422"/>
      <c r="K204" s="422"/>
      <c r="L204" s="422"/>
      <c r="M204" s="422"/>
      <c r="N204" s="424"/>
      <c r="O204" s="14"/>
      <c r="P204" s="293"/>
      <c r="Q204" s="14"/>
      <c r="R204" s="14"/>
      <c r="S204" s="14"/>
      <c r="T204" s="420" t="str">
        <f t="shared" ca="1" si="3"/>
        <v>$I$204</v>
      </c>
      <c r="U204" s="14"/>
      <c r="V204" s="14"/>
      <c r="W204" s="14"/>
      <c r="X204" s="14"/>
      <c r="Y204" s="14"/>
      <c r="Z204" s="14"/>
    </row>
    <row r="205" spans="1:26" ht="19.5" customHeight="1">
      <c r="A205" s="14"/>
      <c r="D205" s="422"/>
      <c r="I205" s="428"/>
      <c r="J205" s="422"/>
      <c r="K205" s="422"/>
      <c r="L205" s="422"/>
      <c r="M205" s="422"/>
      <c r="N205" s="424"/>
      <c r="O205" s="14"/>
      <c r="P205" s="293"/>
      <c r="Q205" s="14"/>
      <c r="R205" s="14"/>
      <c r="S205" s="14"/>
      <c r="T205" s="420" t="str">
        <f t="shared" ca="1" si="3"/>
        <v>$I$205</v>
      </c>
      <c r="U205" s="14"/>
      <c r="V205" s="14"/>
      <c r="W205" s="14"/>
      <c r="X205" s="14"/>
      <c r="Y205" s="14"/>
      <c r="Z205" s="14"/>
    </row>
    <row r="206" spans="1:26" ht="19.5" customHeight="1">
      <c r="A206" s="14"/>
      <c r="D206" s="422"/>
      <c r="I206" s="428"/>
      <c r="J206" s="422"/>
      <c r="K206" s="422"/>
      <c r="L206" s="422"/>
      <c r="M206" s="422"/>
      <c r="N206" s="424"/>
      <c r="O206" s="14"/>
      <c r="P206" s="293"/>
      <c r="Q206" s="14"/>
      <c r="R206" s="14"/>
      <c r="S206" s="14"/>
      <c r="T206" s="420" t="str">
        <f t="shared" ca="1" si="3"/>
        <v>$I$206</v>
      </c>
      <c r="U206" s="14"/>
      <c r="V206" s="14"/>
      <c r="W206" s="14"/>
      <c r="X206" s="14"/>
      <c r="Y206" s="14"/>
      <c r="Z206" s="14"/>
    </row>
    <row r="207" spans="1:26" ht="19.5" customHeight="1">
      <c r="A207" s="14"/>
      <c r="D207" s="422"/>
      <c r="I207" s="428"/>
      <c r="J207" s="422"/>
      <c r="K207" s="422"/>
      <c r="L207" s="422"/>
      <c r="M207" s="422"/>
      <c r="N207" s="424"/>
      <c r="O207" s="14"/>
      <c r="P207" s="293"/>
      <c r="Q207" s="14"/>
      <c r="R207" s="14"/>
      <c r="S207" s="14"/>
      <c r="T207" s="420" t="str">
        <f t="shared" ca="1" si="3"/>
        <v>$I$207</v>
      </c>
      <c r="U207" s="14"/>
      <c r="V207" s="14"/>
      <c r="W207" s="14"/>
      <c r="X207" s="14"/>
      <c r="Y207" s="14"/>
      <c r="Z207" s="14"/>
    </row>
    <row r="208" spans="1:26" ht="19.5" customHeight="1">
      <c r="A208" s="14"/>
      <c r="D208" s="422"/>
      <c r="I208" s="428"/>
      <c r="J208" s="422"/>
      <c r="K208" s="422"/>
      <c r="L208" s="422"/>
      <c r="M208" s="422"/>
      <c r="N208" s="424"/>
      <c r="O208" s="14"/>
      <c r="P208" s="293"/>
      <c r="Q208" s="14"/>
      <c r="R208" s="14"/>
      <c r="S208" s="14"/>
      <c r="T208" s="420" t="str">
        <f t="shared" ca="1" si="3"/>
        <v>$I$208</v>
      </c>
      <c r="U208" s="14"/>
      <c r="V208" s="14"/>
      <c r="W208" s="14"/>
      <c r="X208" s="14"/>
      <c r="Y208" s="14"/>
      <c r="Z208" s="14"/>
    </row>
    <row r="209" spans="1:26" ht="19.5" customHeight="1">
      <c r="A209" s="14"/>
      <c r="D209" s="422"/>
      <c r="I209" s="428"/>
      <c r="J209" s="422"/>
      <c r="K209" s="422"/>
      <c r="L209" s="422"/>
      <c r="M209" s="422"/>
      <c r="N209" s="424"/>
      <c r="O209" s="14"/>
      <c r="P209" s="293"/>
      <c r="Q209" s="14"/>
      <c r="R209" s="14"/>
      <c r="S209" s="14"/>
      <c r="T209" s="420" t="str">
        <f t="shared" ca="1" si="3"/>
        <v>$I$209</v>
      </c>
      <c r="U209" s="14"/>
      <c r="V209" s="14"/>
      <c r="W209" s="14"/>
      <c r="X209" s="14"/>
      <c r="Y209" s="14"/>
      <c r="Z209" s="14"/>
    </row>
    <row r="210" spans="1:26" ht="19.5" customHeight="1">
      <c r="A210" s="14"/>
      <c r="D210" s="422"/>
      <c r="I210" s="428"/>
      <c r="J210" s="422"/>
      <c r="K210" s="422"/>
      <c r="L210" s="422"/>
      <c r="M210" s="422"/>
      <c r="N210" s="424"/>
      <c r="O210" s="14"/>
      <c r="P210" s="293"/>
      <c r="Q210" s="14"/>
      <c r="R210" s="14"/>
      <c r="S210" s="14"/>
      <c r="T210" s="420" t="str">
        <f t="shared" ca="1" si="3"/>
        <v>$I$210</v>
      </c>
      <c r="U210" s="14"/>
      <c r="V210" s="14"/>
      <c r="W210" s="14"/>
      <c r="X210" s="14"/>
      <c r="Y210" s="14"/>
      <c r="Z210" s="14"/>
    </row>
    <row r="211" spans="1:26" ht="19.5" customHeight="1">
      <c r="A211" s="14"/>
      <c r="D211" s="422"/>
      <c r="I211" s="428"/>
      <c r="J211" s="422"/>
      <c r="K211" s="422"/>
      <c r="L211" s="422"/>
      <c r="M211" s="422"/>
      <c r="N211" s="424"/>
      <c r="O211" s="14"/>
      <c r="P211" s="293"/>
      <c r="Q211" s="14"/>
      <c r="R211" s="14"/>
      <c r="S211" s="14"/>
      <c r="T211" s="420" t="str">
        <f t="shared" ca="1" si="3"/>
        <v>$I$211</v>
      </c>
      <c r="U211" s="14"/>
      <c r="V211" s="14"/>
      <c r="W211" s="14"/>
      <c r="X211" s="14"/>
      <c r="Y211" s="14"/>
      <c r="Z211" s="14"/>
    </row>
    <row r="212" spans="1:26" ht="19.5" customHeight="1">
      <c r="A212" s="14"/>
      <c r="D212" s="422"/>
      <c r="I212" s="428"/>
      <c r="J212" s="422"/>
      <c r="K212" s="422"/>
      <c r="L212" s="422"/>
      <c r="M212" s="422"/>
      <c r="N212" s="424"/>
      <c r="O212" s="14"/>
      <c r="P212" s="293"/>
      <c r="Q212" s="14"/>
      <c r="R212" s="14"/>
      <c r="S212" s="14"/>
      <c r="T212" s="420" t="str">
        <f t="shared" ca="1" si="3"/>
        <v>$I$212</v>
      </c>
      <c r="U212" s="14"/>
      <c r="V212" s="14"/>
      <c r="W212" s="14"/>
      <c r="X212" s="14"/>
      <c r="Y212" s="14"/>
      <c r="Z212" s="14"/>
    </row>
    <row r="213" spans="1:26" ht="19.5" customHeight="1">
      <c r="A213" s="14"/>
      <c r="D213" s="422"/>
      <c r="I213" s="428"/>
      <c r="J213" s="422"/>
      <c r="K213" s="422"/>
      <c r="L213" s="422"/>
      <c r="M213" s="422"/>
      <c r="N213" s="424"/>
      <c r="O213" s="14"/>
      <c r="P213" s="293"/>
      <c r="Q213" s="14"/>
      <c r="R213" s="14"/>
      <c r="S213" s="14"/>
      <c r="T213" s="420" t="str">
        <f t="shared" ca="1" si="3"/>
        <v>$I$213</v>
      </c>
      <c r="U213" s="14"/>
      <c r="V213" s="14"/>
      <c r="W213" s="14"/>
      <c r="X213" s="14"/>
      <c r="Y213" s="14"/>
      <c r="Z213" s="14"/>
    </row>
    <row r="214" spans="1:26" ht="19.5" customHeight="1">
      <c r="A214" s="14"/>
      <c r="D214" s="422"/>
      <c r="I214" s="428"/>
      <c r="J214" s="422"/>
      <c r="K214" s="422"/>
      <c r="L214" s="422"/>
      <c r="M214" s="422"/>
      <c r="N214" s="424"/>
      <c r="O214" s="14"/>
      <c r="P214" s="293"/>
      <c r="Q214" s="14"/>
      <c r="R214" s="14"/>
      <c r="S214" s="14"/>
      <c r="T214" s="420" t="str">
        <f t="shared" ca="1" si="3"/>
        <v>$I$214</v>
      </c>
      <c r="U214" s="14"/>
      <c r="V214" s="14"/>
      <c r="W214" s="14"/>
      <c r="X214" s="14"/>
      <c r="Y214" s="14"/>
      <c r="Z214" s="14"/>
    </row>
    <row r="215" spans="1:26" ht="19.5" customHeight="1">
      <c r="A215" s="14"/>
      <c r="D215" s="422"/>
      <c r="I215" s="428"/>
      <c r="J215" s="422"/>
      <c r="K215" s="422"/>
      <c r="L215" s="422"/>
      <c r="M215" s="422"/>
      <c r="N215" s="424"/>
      <c r="O215" s="14"/>
      <c r="P215" s="293"/>
      <c r="Q215" s="14"/>
      <c r="R215" s="14"/>
      <c r="S215" s="14"/>
      <c r="T215" s="420" t="str">
        <f t="shared" ca="1" si="3"/>
        <v>$I$215</v>
      </c>
      <c r="U215" s="14"/>
      <c r="V215" s="14"/>
      <c r="W215" s="14"/>
      <c r="X215" s="14"/>
      <c r="Y215" s="14"/>
      <c r="Z215" s="14"/>
    </row>
    <row r="216" spans="1:26" ht="19.5" customHeight="1">
      <c r="A216" s="14"/>
      <c r="D216" s="422"/>
      <c r="I216" s="428"/>
      <c r="J216" s="422"/>
      <c r="K216" s="422"/>
      <c r="L216" s="422"/>
      <c r="M216" s="422"/>
      <c r="N216" s="424"/>
      <c r="O216" s="14"/>
      <c r="P216" s="293"/>
      <c r="Q216" s="14"/>
      <c r="R216" s="14"/>
      <c r="S216" s="14"/>
      <c r="T216" s="420" t="str">
        <f t="shared" ca="1" si="3"/>
        <v>$I$216</v>
      </c>
      <c r="U216" s="14"/>
      <c r="V216" s="14"/>
      <c r="W216" s="14"/>
      <c r="X216" s="14"/>
      <c r="Y216" s="14"/>
      <c r="Z216" s="14"/>
    </row>
    <row r="217" spans="1:26" ht="19.5" customHeight="1">
      <c r="A217" s="14"/>
      <c r="D217" s="422"/>
      <c r="I217" s="428"/>
      <c r="J217" s="422"/>
      <c r="K217" s="422"/>
      <c r="L217" s="422"/>
      <c r="M217" s="422"/>
      <c r="N217" s="424"/>
      <c r="O217" s="14"/>
      <c r="P217" s="293"/>
      <c r="Q217" s="14"/>
      <c r="R217" s="14"/>
      <c r="S217" s="14"/>
      <c r="T217" s="420" t="str">
        <f t="shared" ca="1" si="3"/>
        <v>$I$217</v>
      </c>
      <c r="U217" s="14"/>
      <c r="V217" s="14"/>
      <c r="W217" s="14"/>
      <c r="X217" s="14"/>
      <c r="Y217" s="14"/>
      <c r="Z217" s="14"/>
    </row>
    <row r="218" spans="1:26" ht="19.5" customHeight="1">
      <c r="A218" s="14"/>
      <c r="D218" s="422"/>
      <c r="I218" s="428"/>
      <c r="J218" s="422"/>
      <c r="K218" s="422"/>
      <c r="L218" s="422"/>
      <c r="M218" s="422"/>
      <c r="N218" s="424"/>
      <c r="O218" s="14"/>
      <c r="P218" s="293"/>
      <c r="Q218" s="14"/>
      <c r="R218" s="14"/>
      <c r="S218" s="14"/>
      <c r="T218" s="420" t="str">
        <f t="shared" ca="1" si="3"/>
        <v>$I$218</v>
      </c>
      <c r="U218" s="14"/>
      <c r="V218" s="14"/>
      <c r="W218" s="14"/>
      <c r="X218" s="14"/>
      <c r="Y218" s="14"/>
      <c r="Z218" s="14"/>
    </row>
    <row r="219" spans="1:26" ht="19.5" customHeight="1">
      <c r="A219" s="14"/>
      <c r="D219" s="422"/>
      <c r="I219" s="428"/>
      <c r="J219" s="422"/>
      <c r="K219" s="422"/>
      <c r="L219" s="422"/>
      <c r="M219" s="422"/>
      <c r="N219" s="424"/>
      <c r="O219" s="14"/>
      <c r="P219" s="293"/>
      <c r="Q219" s="14"/>
      <c r="R219" s="14"/>
      <c r="S219" s="14"/>
      <c r="T219" s="420" t="str">
        <f t="shared" ca="1" si="3"/>
        <v>$I$219</v>
      </c>
      <c r="U219" s="14"/>
      <c r="V219" s="14"/>
      <c r="W219" s="14"/>
      <c r="X219" s="14"/>
      <c r="Y219" s="14"/>
      <c r="Z219" s="14"/>
    </row>
    <row r="220" spans="1:26" ht="19.5" customHeight="1">
      <c r="A220" s="14"/>
      <c r="D220" s="422"/>
      <c r="I220" s="428"/>
      <c r="J220" s="422"/>
      <c r="K220" s="422"/>
      <c r="L220" s="422"/>
      <c r="M220" s="422"/>
      <c r="N220" s="424"/>
      <c r="O220" s="14"/>
      <c r="P220" s="293"/>
      <c r="Q220" s="14"/>
      <c r="R220" s="14"/>
      <c r="S220" s="14"/>
      <c r="T220" s="420" t="str">
        <f t="shared" ca="1" si="3"/>
        <v>$I$220</v>
      </c>
      <c r="U220" s="14"/>
      <c r="V220" s="14"/>
      <c r="W220" s="14"/>
      <c r="X220" s="14"/>
      <c r="Y220" s="14"/>
      <c r="Z220" s="14"/>
    </row>
    <row r="221" spans="1:26" ht="19.5" customHeight="1">
      <c r="A221" s="14"/>
      <c r="D221" s="422"/>
      <c r="I221" s="428"/>
      <c r="J221" s="422"/>
      <c r="K221" s="422"/>
      <c r="L221" s="422"/>
      <c r="M221" s="422"/>
      <c r="N221" s="424"/>
      <c r="O221" s="14"/>
      <c r="P221" s="293"/>
      <c r="Q221" s="14"/>
      <c r="R221" s="14"/>
      <c r="S221" s="14"/>
      <c r="T221" s="420" t="str">
        <f t="shared" ca="1" si="3"/>
        <v>$I$221</v>
      </c>
      <c r="U221" s="14"/>
      <c r="V221" s="14"/>
      <c r="W221" s="14"/>
      <c r="X221" s="14"/>
      <c r="Y221" s="14"/>
      <c r="Z221" s="14"/>
    </row>
    <row r="222" spans="1:26" ht="19.5" customHeight="1">
      <c r="A222" s="14"/>
      <c r="D222" s="422"/>
      <c r="I222" s="428"/>
      <c r="J222" s="422"/>
      <c r="K222" s="422"/>
      <c r="L222" s="422"/>
      <c r="M222" s="422"/>
      <c r="N222" s="424"/>
      <c r="O222" s="14"/>
      <c r="P222" s="293"/>
      <c r="Q222" s="14"/>
      <c r="R222" s="14"/>
      <c r="S222" s="14"/>
      <c r="T222" s="420" t="str">
        <f t="shared" ca="1" si="3"/>
        <v>$I$222</v>
      </c>
      <c r="U222" s="14"/>
      <c r="V222" s="14"/>
      <c r="W222" s="14"/>
      <c r="X222" s="14"/>
      <c r="Y222" s="14"/>
      <c r="Z222" s="14"/>
    </row>
    <row r="223" spans="1:26" ht="19.5" customHeight="1">
      <c r="A223" s="14"/>
      <c r="D223" s="422"/>
      <c r="I223" s="428"/>
      <c r="J223" s="422"/>
      <c r="K223" s="422"/>
      <c r="L223" s="422"/>
      <c r="M223" s="422"/>
      <c r="N223" s="424"/>
      <c r="O223" s="14"/>
      <c r="P223" s="293"/>
      <c r="Q223" s="14"/>
      <c r="R223" s="14"/>
      <c r="S223" s="14"/>
      <c r="T223" s="420" t="str">
        <f t="shared" ca="1" si="3"/>
        <v>$I$223</v>
      </c>
      <c r="U223" s="14"/>
      <c r="V223" s="14"/>
      <c r="W223" s="14"/>
      <c r="X223" s="14"/>
      <c r="Y223" s="14"/>
      <c r="Z223" s="14"/>
    </row>
    <row r="224" spans="1:26" ht="19.5" customHeight="1">
      <c r="A224" s="14"/>
      <c r="D224" s="422"/>
      <c r="I224" s="428"/>
      <c r="J224" s="422"/>
      <c r="K224" s="422"/>
      <c r="L224" s="422"/>
      <c r="M224" s="422"/>
      <c r="N224" s="424"/>
      <c r="O224" s="14"/>
      <c r="P224" s="293"/>
      <c r="Q224" s="14"/>
      <c r="R224" s="14"/>
      <c r="S224" s="14"/>
      <c r="T224" s="420" t="str">
        <f t="shared" ca="1" si="3"/>
        <v>$I$224</v>
      </c>
      <c r="U224" s="14"/>
      <c r="V224" s="14"/>
      <c r="W224" s="14"/>
      <c r="X224" s="14"/>
      <c r="Y224" s="14"/>
      <c r="Z224" s="14"/>
    </row>
    <row r="225" spans="1:26" ht="19.5" customHeight="1">
      <c r="A225" s="14"/>
      <c r="D225" s="422"/>
      <c r="I225" s="428"/>
      <c r="J225" s="422"/>
      <c r="K225" s="422"/>
      <c r="L225" s="422"/>
      <c r="M225" s="422"/>
      <c r="N225" s="424"/>
      <c r="O225" s="14"/>
      <c r="P225" s="293"/>
      <c r="Q225" s="14"/>
      <c r="R225" s="14"/>
      <c r="S225" s="14"/>
      <c r="T225" s="420" t="str">
        <f t="shared" ca="1" si="3"/>
        <v>$I$225</v>
      </c>
      <c r="U225" s="14"/>
      <c r="V225" s="14"/>
      <c r="W225" s="14"/>
      <c r="X225" s="14"/>
      <c r="Y225" s="14"/>
      <c r="Z225" s="14"/>
    </row>
    <row r="226" spans="1:26" ht="19.5" customHeight="1">
      <c r="A226" s="14"/>
      <c r="D226" s="422"/>
      <c r="I226" s="428"/>
      <c r="J226" s="422"/>
      <c r="K226" s="422"/>
      <c r="L226" s="422"/>
      <c r="M226" s="422"/>
      <c r="N226" s="424"/>
      <c r="O226" s="14"/>
      <c r="P226" s="293"/>
      <c r="Q226" s="14"/>
      <c r="R226" s="14"/>
      <c r="S226" s="14"/>
      <c r="T226" s="420" t="str">
        <f t="shared" ca="1" si="3"/>
        <v>$I$226</v>
      </c>
      <c r="U226" s="14"/>
      <c r="V226" s="14"/>
      <c r="W226" s="14"/>
      <c r="X226" s="14"/>
      <c r="Y226" s="14"/>
      <c r="Z226" s="14"/>
    </row>
    <row r="227" spans="1:26" ht="19.5" customHeight="1">
      <c r="A227" s="14"/>
      <c r="D227" s="422"/>
      <c r="I227" s="428"/>
      <c r="J227" s="422"/>
      <c r="K227" s="422"/>
      <c r="L227" s="422"/>
      <c r="M227" s="422"/>
      <c r="N227" s="424"/>
      <c r="O227" s="14"/>
      <c r="P227" s="293"/>
      <c r="Q227" s="14"/>
      <c r="R227" s="14"/>
      <c r="S227" s="14"/>
      <c r="T227" s="420" t="str">
        <f t="shared" ca="1" si="3"/>
        <v>$I$227</v>
      </c>
      <c r="U227" s="14"/>
      <c r="V227" s="14"/>
      <c r="W227" s="14"/>
      <c r="X227" s="14"/>
      <c r="Y227" s="14"/>
      <c r="Z227" s="14"/>
    </row>
    <row r="228" spans="1:26" ht="19.5" customHeight="1">
      <c r="A228" s="14"/>
      <c r="D228" s="422"/>
      <c r="I228" s="428"/>
      <c r="J228" s="422"/>
      <c r="K228" s="422"/>
      <c r="L228" s="422"/>
      <c r="M228" s="422"/>
      <c r="N228" s="424"/>
      <c r="O228" s="14"/>
      <c r="P228" s="293"/>
      <c r="Q228" s="14"/>
      <c r="R228" s="14"/>
      <c r="S228" s="14"/>
      <c r="T228" s="420" t="str">
        <f t="shared" ca="1" si="3"/>
        <v>$I$228</v>
      </c>
      <c r="U228" s="14"/>
      <c r="V228" s="14"/>
      <c r="W228" s="14"/>
      <c r="X228" s="14"/>
      <c r="Y228" s="14"/>
      <c r="Z228" s="14"/>
    </row>
    <row r="229" spans="1:26" ht="19.5" customHeight="1">
      <c r="A229" s="14"/>
      <c r="D229" s="422"/>
      <c r="I229" s="428"/>
      <c r="J229" s="422"/>
      <c r="K229" s="422"/>
      <c r="L229" s="422"/>
      <c r="M229" s="422"/>
      <c r="N229" s="424"/>
      <c r="O229" s="14"/>
      <c r="P229" s="293"/>
      <c r="Q229" s="14"/>
      <c r="R229" s="14"/>
      <c r="S229" s="14"/>
      <c r="T229" s="420" t="str">
        <f t="shared" ca="1" si="3"/>
        <v>$I$229</v>
      </c>
      <c r="U229" s="14"/>
      <c r="V229" s="14"/>
      <c r="W229" s="14"/>
      <c r="X229" s="14"/>
      <c r="Y229" s="14"/>
      <c r="Z229" s="14"/>
    </row>
    <row r="230" spans="1:26" ht="19.5" customHeight="1">
      <c r="A230" s="14"/>
      <c r="D230" s="422"/>
      <c r="I230" s="428"/>
      <c r="J230" s="422"/>
      <c r="K230" s="422"/>
      <c r="L230" s="422"/>
      <c r="M230" s="422"/>
      <c r="N230" s="424"/>
      <c r="O230" s="14"/>
      <c r="P230" s="293"/>
      <c r="Q230" s="14"/>
      <c r="R230" s="14"/>
      <c r="S230" s="14"/>
      <c r="T230" s="420" t="str">
        <f t="shared" ca="1" si="3"/>
        <v>$I$230</v>
      </c>
      <c r="U230" s="14"/>
      <c r="V230" s="14"/>
      <c r="W230" s="14"/>
      <c r="X230" s="14"/>
      <c r="Y230" s="14"/>
      <c r="Z230" s="14"/>
    </row>
    <row r="231" spans="1:26" ht="19.5" customHeight="1">
      <c r="A231" s="14"/>
      <c r="D231" s="422"/>
      <c r="I231" s="428"/>
      <c r="J231" s="422"/>
      <c r="K231" s="422"/>
      <c r="L231" s="422"/>
      <c r="M231" s="422"/>
      <c r="N231" s="424"/>
      <c r="O231" s="14"/>
      <c r="P231" s="293"/>
      <c r="Q231" s="14"/>
      <c r="R231" s="14"/>
      <c r="S231" s="14"/>
      <c r="T231" s="420" t="str">
        <f t="shared" ca="1" si="3"/>
        <v>$I$231</v>
      </c>
      <c r="U231" s="14"/>
      <c r="V231" s="14"/>
      <c r="W231" s="14"/>
      <c r="X231" s="14"/>
      <c r="Y231" s="14"/>
      <c r="Z231" s="14"/>
    </row>
    <row r="232" spans="1:26" ht="19.5" customHeight="1">
      <c r="A232" s="14"/>
      <c r="D232" s="422"/>
      <c r="I232" s="428"/>
      <c r="J232" s="422"/>
      <c r="K232" s="422"/>
      <c r="L232" s="422"/>
      <c r="M232" s="422"/>
      <c r="N232" s="424"/>
      <c r="O232" s="14"/>
      <c r="P232" s="293"/>
      <c r="Q232" s="14"/>
      <c r="R232" s="14"/>
      <c r="S232" s="14"/>
      <c r="T232" s="420" t="str">
        <f t="shared" ca="1" si="3"/>
        <v>$I$232</v>
      </c>
      <c r="U232" s="14"/>
      <c r="V232" s="14"/>
      <c r="W232" s="14"/>
      <c r="X232" s="14"/>
      <c r="Y232" s="14"/>
      <c r="Z232" s="14"/>
    </row>
    <row r="233" spans="1:26" ht="19.5" customHeight="1">
      <c r="A233" s="14"/>
      <c r="D233" s="422"/>
      <c r="I233" s="428"/>
      <c r="J233" s="422"/>
      <c r="K233" s="422"/>
      <c r="L233" s="422"/>
      <c r="M233" s="422"/>
      <c r="N233" s="424"/>
      <c r="O233" s="14"/>
      <c r="P233" s="293"/>
      <c r="Q233" s="14"/>
      <c r="R233" s="14"/>
      <c r="S233" s="14"/>
      <c r="T233" s="420" t="str">
        <f t="shared" ca="1" si="3"/>
        <v>$I$233</v>
      </c>
      <c r="U233" s="14"/>
      <c r="V233" s="14"/>
      <c r="W233" s="14"/>
      <c r="X233" s="14"/>
      <c r="Y233" s="14"/>
      <c r="Z233" s="14"/>
    </row>
    <row r="234" spans="1:26" ht="19.5" customHeight="1">
      <c r="A234" s="14"/>
      <c r="D234" s="422"/>
      <c r="I234" s="428"/>
      <c r="J234" s="422"/>
      <c r="K234" s="422"/>
      <c r="L234" s="422"/>
      <c r="M234" s="422"/>
      <c r="N234" s="424"/>
      <c r="O234" s="14"/>
      <c r="P234" s="293"/>
      <c r="Q234" s="14"/>
      <c r="R234" s="14"/>
      <c r="S234" s="14"/>
      <c r="T234" s="420" t="str">
        <f t="shared" ca="1" si="3"/>
        <v>$I$234</v>
      </c>
      <c r="U234" s="14"/>
      <c r="V234" s="14"/>
      <c r="W234" s="14"/>
      <c r="X234" s="14"/>
      <c r="Y234" s="14"/>
      <c r="Z234" s="14"/>
    </row>
    <row r="235" spans="1:26" ht="19.5" customHeight="1">
      <c r="A235" s="14"/>
      <c r="D235" s="422"/>
      <c r="I235" s="428"/>
      <c r="J235" s="422"/>
      <c r="K235" s="422"/>
      <c r="L235" s="422"/>
      <c r="M235" s="422"/>
      <c r="N235" s="424"/>
      <c r="O235" s="14"/>
      <c r="P235" s="293"/>
      <c r="Q235" s="14"/>
      <c r="R235" s="14"/>
      <c r="S235" s="14"/>
      <c r="T235" s="420" t="str">
        <f t="shared" ca="1" si="3"/>
        <v>$I$235</v>
      </c>
      <c r="U235" s="14"/>
      <c r="V235" s="14"/>
      <c r="W235" s="14"/>
      <c r="X235" s="14"/>
      <c r="Y235" s="14"/>
      <c r="Z235" s="14"/>
    </row>
    <row r="236" spans="1:26" ht="19.5" customHeight="1">
      <c r="A236" s="14"/>
      <c r="D236" s="422"/>
      <c r="I236" s="428"/>
      <c r="J236" s="422"/>
      <c r="K236" s="422"/>
      <c r="L236" s="422"/>
      <c r="M236" s="422"/>
      <c r="N236" s="424"/>
      <c r="O236" s="14"/>
      <c r="P236" s="293"/>
      <c r="Q236" s="14"/>
      <c r="R236" s="14"/>
      <c r="S236" s="14"/>
      <c r="T236" s="420" t="str">
        <f t="shared" ca="1" si="3"/>
        <v>$I$236</v>
      </c>
      <c r="U236" s="14"/>
      <c r="V236" s="14"/>
      <c r="W236" s="14"/>
      <c r="X236" s="14"/>
      <c r="Y236" s="14"/>
      <c r="Z236" s="14"/>
    </row>
    <row r="237" spans="1:26" ht="19.5" customHeight="1">
      <c r="A237" s="14"/>
      <c r="D237" s="422"/>
      <c r="I237" s="428"/>
      <c r="J237" s="422"/>
      <c r="K237" s="422"/>
      <c r="L237" s="422"/>
      <c r="M237" s="422"/>
      <c r="N237" s="424"/>
      <c r="O237" s="14"/>
      <c r="P237" s="293"/>
      <c r="Q237" s="14"/>
      <c r="R237" s="14"/>
      <c r="S237" s="14"/>
      <c r="T237" s="420" t="str">
        <f t="shared" ca="1" si="3"/>
        <v>$I$237</v>
      </c>
      <c r="U237" s="14"/>
      <c r="V237" s="14"/>
      <c r="W237" s="14"/>
      <c r="X237" s="14"/>
      <c r="Y237" s="14"/>
      <c r="Z237" s="14"/>
    </row>
    <row r="238" spans="1:26" ht="19.5" customHeight="1">
      <c r="A238" s="14"/>
      <c r="D238" s="422"/>
      <c r="I238" s="428"/>
      <c r="J238" s="422"/>
      <c r="K238" s="422"/>
      <c r="L238" s="422"/>
      <c r="M238" s="422"/>
      <c r="N238" s="424"/>
      <c r="O238" s="14"/>
      <c r="P238" s="293"/>
      <c r="Q238" s="14"/>
      <c r="R238" s="14"/>
      <c r="S238" s="14"/>
      <c r="T238" s="420" t="str">
        <f t="shared" ca="1" si="3"/>
        <v>$I$238</v>
      </c>
      <c r="U238" s="14"/>
      <c r="V238" s="14"/>
      <c r="W238" s="14"/>
      <c r="X238" s="14"/>
      <c r="Y238" s="14"/>
      <c r="Z238" s="14"/>
    </row>
    <row r="239" spans="1:26" ht="19.5" customHeight="1">
      <c r="A239" s="14"/>
      <c r="D239" s="422"/>
      <c r="I239" s="428"/>
      <c r="J239" s="422"/>
      <c r="K239" s="422"/>
      <c r="L239" s="422"/>
      <c r="M239" s="422"/>
      <c r="N239" s="424"/>
      <c r="O239" s="14"/>
      <c r="P239" s="293"/>
      <c r="Q239" s="14"/>
      <c r="R239" s="14"/>
      <c r="S239" s="14"/>
      <c r="T239" s="420" t="str">
        <f t="shared" ca="1" si="3"/>
        <v>$I$239</v>
      </c>
      <c r="U239" s="14"/>
      <c r="V239" s="14"/>
      <c r="W239" s="14"/>
      <c r="X239" s="14"/>
      <c r="Y239" s="14"/>
      <c r="Z239" s="14"/>
    </row>
    <row r="240" spans="1:26" ht="19.5" customHeight="1">
      <c r="A240" s="14"/>
      <c r="D240" s="422"/>
      <c r="I240" s="428"/>
      <c r="J240" s="422"/>
      <c r="K240" s="422"/>
      <c r="L240" s="422"/>
      <c r="M240" s="422"/>
      <c r="N240" s="424"/>
      <c r="O240" s="14"/>
      <c r="P240" s="293"/>
      <c r="Q240" s="14"/>
      <c r="R240" s="14"/>
      <c r="S240" s="14"/>
      <c r="T240" s="420" t="str">
        <f t="shared" ca="1" si="3"/>
        <v>$I$240</v>
      </c>
      <c r="U240" s="14"/>
      <c r="V240" s="14"/>
      <c r="W240" s="14"/>
      <c r="X240" s="14"/>
      <c r="Y240" s="14"/>
      <c r="Z240" s="14"/>
    </row>
    <row r="241" spans="1:26" ht="19.5" customHeight="1">
      <c r="A241" s="14"/>
      <c r="D241" s="422"/>
      <c r="I241" s="428"/>
      <c r="J241" s="422"/>
      <c r="K241" s="422"/>
      <c r="L241" s="422"/>
      <c r="M241" s="422"/>
      <c r="N241" s="424"/>
      <c r="O241" s="14"/>
      <c r="P241" s="293"/>
      <c r="Q241" s="14"/>
      <c r="R241" s="14"/>
      <c r="S241" s="14"/>
      <c r="T241" s="420" t="str">
        <f t="shared" ca="1" si="3"/>
        <v>$I$241</v>
      </c>
      <c r="U241" s="14"/>
      <c r="V241" s="14"/>
      <c r="W241" s="14"/>
      <c r="X241" s="14"/>
      <c r="Y241" s="14"/>
      <c r="Z241" s="14"/>
    </row>
    <row r="242" spans="1:26" ht="19.5" customHeight="1">
      <c r="A242" s="14"/>
      <c r="D242" s="422"/>
      <c r="I242" s="428"/>
      <c r="J242" s="422"/>
      <c r="K242" s="422"/>
      <c r="L242" s="422"/>
      <c r="M242" s="422"/>
      <c r="N242" s="424"/>
      <c r="O242" s="14"/>
      <c r="P242" s="293"/>
      <c r="Q242" s="14"/>
      <c r="R242" s="14"/>
      <c r="S242" s="14"/>
      <c r="T242" s="420" t="str">
        <f t="shared" ca="1" si="3"/>
        <v>$I$242</v>
      </c>
      <c r="U242" s="14"/>
      <c r="V242" s="14"/>
      <c r="W242" s="14"/>
      <c r="X242" s="14"/>
      <c r="Y242" s="14"/>
      <c r="Z242" s="14"/>
    </row>
    <row r="243" spans="1:26" ht="19.5" customHeight="1">
      <c r="A243" s="14"/>
      <c r="D243" s="422"/>
      <c r="I243" s="428"/>
      <c r="J243" s="422"/>
      <c r="K243" s="422"/>
      <c r="L243" s="422"/>
      <c r="M243" s="422"/>
      <c r="N243" s="424"/>
      <c r="O243" s="14"/>
      <c r="P243" s="293"/>
      <c r="Q243" s="14"/>
      <c r="R243" s="14"/>
      <c r="S243" s="14"/>
      <c r="T243" s="420" t="str">
        <f t="shared" ca="1" si="3"/>
        <v>$I$243</v>
      </c>
      <c r="U243" s="14"/>
      <c r="V243" s="14"/>
      <c r="W243" s="14"/>
      <c r="X243" s="14"/>
      <c r="Y243" s="14"/>
      <c r="Z243" s="14"/>
    </row>
    <row r="244" spans="1:26" ht="19.5" customHeight="1">
      <c r="A244" s="14"/>
      <c r="D244" s="422"/>
      <c r="I244" s="428"/>
      <c r="J244" s="422"/>
      <c r="K244" s="422"/>
      <c r="L244" s="422"/>
      <c r="M244" s="422"/>
      <c r="N244" s="424"/>
      <c r="O244" s="14"/>
      <c r="P244" s="293"/>
      <c r="Q244" s="14"/>
      <c r="R244" s="14"/>
      <c r="S244" s="14"/>
      <c r="T244" s="420" t="str">
        <f t="shared" ca="1" si="3"/>
        <v>$I$244</v>
      </c>
      <c r="U244" s="14"/>
      <c r="V244" s="14"/>
      <c r="W244" s="14"/>
      <c r="X244" s="14"/>
      <c r="Y244" s="14"/>
      <c r="Z244" s="14"/>
    </row>
    <row r="245" spans="1:26" ht="19.5" customHeight="1">
      <c r="A245" s="14"/>
      <c r="D245" s="422"/>
      <c r="I245" s="428"/>
      <c r="J245" s="422"/>
      <c r="K245" s="422"/>
      <c r="L245" s="422"/>
      <c r="M245" s="422"/>
      <c r="N245" s="424"/>
      <c r="O245" s="14"/>
      <c r="P245" s="293"/>
      <c r="Q245" s="14"/>
      <c r="R245" s="14"/>
      <c r="S245" s="14"/>
      <c r="T245" s="420" t="str">
        <f t="shared" ca="1" si="3"/>
        <v>$I$245</v>
      </c>
      <c r="U245" s="14"/>
      <c r="V245" s="14"/>
      <c r="W245" s="14"/>
      <c r="X245" s="14"/>
      <c r="Y245" s="14"/>
      <c r="Z245" s="14"/>
    </row>
    <row r="246" spans="1:26" ht="19.5" customHeight="1">
      <c r="A246" s="14"/>
      <c r="D246" s="422"/>
      <c r="I246" s="428"/>
      <c r="J246" s="422"/>
      <c r="K246" s="422"/>
      <c r="L246" s="422"/>
      <c r="M246" s="422"/>
      <c r="N246" s="424"/>
      <c r="O246" s="14"/>
      <c r="P246" s="293"/>
      <c r="Q246" s="14"/>
      <c r="R246" s="14"/>
      <c r="S246" s="14"/>
      <c r="T246" s="420" t="str">
        <f t="shared" ca="1" si="3"/>
        <v>$I$246</v>
      </c>
      <c r="U246" s="14"/>
      <c r="V246" s="14"/>
      <c r="W246" s="14"/>
      <c r="X246" s="14"/>
      <c r="Y246" s="14"/>
      <c r="Z246" s="14"/>
    </row>
    <row r="247" spans="1:26" ht="19.5" customHeight="1">
      <c r="A247" s="14"/>
      <c r="D247" s="422"/>
      <c r="I247" s="428"/>
      <c r="J247" s="422"/>
      <c r="K247" s="422"/>
      <c r="L247" s="422"/>
      <c r="M247" s="422"/>
      <c r="N247" s="424"/>
      <c r="O247" s="14"/>
      <c r="P247" s="293"/>
      <c r="Q247" s="14"/>
      <c r="R247" s="14"/>
      <c r="S247" s="14"/>
      <c r="T247" s="420" t="str">
        <f t="shared" ca="1" si="3"/>
        <v>$I$247</v>
      </c>
      <c r="U247" s="14"/>
      <c r="V247" s="14"/>
      <c r="W247" s="14"/>
      <c r="X247" s="14"/>
      <c r="Y247" s="14"/>
      <c r="Z247" s="14"/>
    </row>
    <row r="248" spans="1:26" ht="19.5" customHeight="1">
      <c r="A248" s="14"/>
      <c r="D248" s="422"/>
      <c r="I248" s="428"/>
      <c r="J248" s="422"/>
      <c r="K248" s="422"/>
      <c r="L248" s="422"/>
      <c r="M248" s="422"/>
      <c r="N248" s="424"/>
      <c r="O248" s="14"/>
      <c r="P248" s="293"/>
      <c r="Q248" s="14"/>
      <c r="R248" s="14"/>
      <c r="S248" s="14"/>
      <c r="T248" s="420" t="str">
        <f t="shared" ca="1" si="3"/>
        <v>$I$248</v>
      </c>
      <c r="U248" s="14"/>
      <c r="V248" s="14"/>
      <c r="W248" s="14"/>
      <c r="X248" s="14"/>
      <c r="Y248" s="14"/>
      <c r="Z248" s="14"/>
    </row>
    <row r="249" spans="1:26" ht="19.5" customHeight="1">
      <c r="A249" s="14"/>
      <c r="D249" s="422"/>
      <c r="I249" s="428"/>
      <c r="J249" s="422"/>
      <c r="K249" s="422"/>
      <c r="L249" s="422"/>
      <c r="M249" s="422"/>
      <c r="N249" s="424"/>
      <c r="O249" s="14"/>
      <c r="P249" s="293"/>
      <c r="Q249" s="14"/>
      <c r="R249" s="14"/>
      <c r="S249" s="14"/>
      <c r="T249" s="420" t="str">
        <f t="shared" ca="1" si="3"/>
        <v>$I$249</v>
      </c>
      <c r="U249" s="14"/>
      <c r="V249" s="14"/>
      <c r="W249" s="14"/>
      <c r="X249" s="14"/>
      <c r="Y249" s="14"/>
      <c r="Z249" s="14"/>
    </row>
    <row r="250" spans="1:26" ht="19.5" customHeight="1">
      <c r="A250" s="14"/>
      <c r="D250" s="422"/>
      <c r="I250" s="428"/>
      <c r="J250" s="422"/>
      <c r="K250" s="422"/>
      <c r="L250" s="422"/>
      <c r="M250" s="422"/>
      <c r="N250" s="424"/>
      <c r="O250" s="14"/>
      <c r="P250" s="293"/>
      <c r="Q250" s="14"/>
      <c r="R250" s="14"/>
      <c r="S250" s="14"/>
      <c r="T250" s="420" t="str">
        <f t="shared" ca="1" si="3"/>
        <v>$I$250</v>
      </c>
      <c r="U250" s="14"/>
      <c r="V250" s="14"/>
      <c r="W250" s="14"/>
      <c r="X250" s="14"/>
      <c r="Y250" s="14"/>
      <c r="Z250" s="14"/>
    </row>
    <row r="251" spans="1:26" ht="19.5" customHeight="1">
      <c r="A251" s="14"/>
      <c r="D251" s="422"/>
      <c r="I251" s="428"/>
      <c r="J251" s="422"/>
      <c r="K251" s="422"/>
      <c r="L251" s="422"/>
      <c r="M251" s="422"/>
      <c r="N251" s="424"/>
      <c r="O251" s="14"/>
      <c r="P251" s="293"/>
      <c r="Q251" s="14"/>
      <c r="R251" s="14"/>
      <c r="S251" s="14"/>
      <c r="T251" s="420" t="str">
        <f t="shared" ca="1" si="3"/>
        <v>$I$251</v>
      </c>
      <c r="U251" s="14"/>
      <c r="V251" s="14"/>
      <c r="W251" s="14"/>
      <c r="X251" s="14"/>
      <c r="Y251" s="14"/>
      <c r="Z251" s="14"/>
    </row>
    <row r="252" spans="1:26" ht="19.5" customHeight="1">
      <c r="A252" s="14"/>
      <c r="D252" s="422"/>
      <c r="I252" s="428"/>
      <c r="J252" s="422"/>
      <c r="K252" s="422"/>
      <c r="L252" s="422"/>
      <c r="M252" s="422"/>
      <c r="N252" s="424"/>
      <c r="O252" s="14"/>
      <c r="P252" s="293"/>
      <c r="Q252" s="14"/>
      <c r="R252" s="14"/>
      <c r="S252" s="14"/>
      <c r="T252" s="420" t="str">
        <f t="shared" ca="1" si="3"/>
        <v>$I$252</v>
      </c>
      <c r="U252" s="14"/>
      <c r="V252" s="14"/>
      <c r="W252" s="14"/>
      <c r="X252" s="14"/>
      <c r="Y252" s="14"/>
      <c r="Z252" s="14"/>
    </row>
    <row r="253" spans="1:26" ht="19.5" customHeight="1">
      <c r="A253" s="14"/>
      <c r="D253" s="422"/>
      <c r="I253" s="428"/>
      <c r="J253" s="422"/>
      <c r="K253" s="422"/>
      <c r="L253" s="422"/>
      <c r="M253" s="422"/>
      <c r="N253" s="424"/>
      <c r="O253" s="14"/>
      <c r="P253" s="293"/>
      <c r="Q253" s="14"/>
      <c r="R253" s="14"/>
      <c r="S253" s="14"/>
      <c r="T253" s="420" t="str">
        <f t="shared" ca="1" si="3"/>
        <v>$I$253</v>
      </c>
      <c r="U253" s="14"/>
      <c r="V253" s="14"/>
      <c r="W253" s="14"/>
      <c r="X253" s="14"/>
      <c r="Y253" s="14"/>
      <c r="Z253" s="14"/>
    </row>
    <row r="254" spans="1:26" ht="19.5" customHeight="1">
      <c r="A254" s="14"/>
      <c r="D254" s="422"/>
      <c r="I254" s="428"/>
      <c r="J254" s="422"/>
      <c r="K254" s="422"/>
      <c r="L254" s="422"/>
      <c r="M254" s="422"/>
      <c r="N254" s="424"/>
      <c r="O254" s="14"/>
      <c r="P254" s="293"/>
      <c r="Q254" s="14"/>
      <c r="R254" s="14"/>
      <c r="S254" s="14"/>
      <c r="T254" s="420" t="str">
        <f t="shared" ca="1" si="3"/>
        <v>$I$254</v>
      </c>
      <c r="U254" s="14"/>
      <c r="V254" s="14"/>
      <c r="W254" s="14"/>
      <c r="X254" s="14"/>
      <c r="Y254" s="14"/>
      <c r="Z254" s="14"/>
    </row>
    <row r="255" spans="1:26" ht="19.5" customHeight="1">
      <c r="A255" s="14"/>
      <c r="D255" s="422"/>
      <c r="I255" s="428"/>
      <c r="J255" s="422"/>
      <c r="K255" s="422"/>
      <c r="L255" s="422"/>
      <c r="M255" s="422"/>
      <c r="N255" s="424"/>
      <c r="O255" s="14"/>
      <c r="P255" s="293"/>
      <c r="Q255" s="14"/>
      <c r="R255" s="14"/>
      <c r="S255" s="14"/>
      <c r="T255" s="420" t="str">
        <f t="shared" ca="1" si="3"/>
        <v>$I$255</v>
      </c>
      <c r="U255" s="14"/>
      <c r="V255" s="14"/>
      <c r="W255" s="14"/>
      <c r="X255" s="14"/>
      <c r="Y255" s="14"/>
      <c r="Z255" s="14"/>
    </row>
    <row r="256" spans="1:26" ht="19.5" customHeight="1">
      <c r="A256" s="14"/>
      <c r="D256" s="422"/>
      <c r="I256" s="428"/>
      <c r="J256" s="422"/>
      <c r="K256" s="422"/>
      <c r="L256" s="422"/>
      <c r="M256" s="422"/>
      <c r="N256" s="424"/>
      <c r="O256" s="14"/>
      <c r="P256" s="293"/>
      <c r="Q256" s="14"/>
      <c r="R256" s="14"/>
      <c r="S256" s="14"/>
      <c r="T256" s="420" t="str">
        <f t="shared" ca="1" si="3"/>
        <v>$I$256</v>
      </c>
      <c r="U256" s="14"/>
      <c r="V256" s="14"/>
      <c r="W256" s="14"/>
      <c r="X256" s="14"/>
      <c r="Y256" s="14"/>
      <c r="Z256" s="14"/>
    </row>
    <row r="257" spans="1:26" ht="19.5" customHeight="1">
      <c r="A257" s="14"/>
      <c r="D257" s="422"/>
      <c r="I257" s="428"/>
      <c r="J257" s="422"/>
      <c r="K257" s="422"/>
      <c r="L257" s="422"/>
      <c r="M257" s="422"/>
      <c r="N257" s="424"/>
      <c r="O257" s="14"/>
      <c r="P257" s="293"/>
      <c r="Q257" s="14"/>
      <c r="R257" s="14"/>
      <c r="S257" s="14"/>
      <c r="T257" s="420" t="str">
        <f t="shared" ca="1" si="3"/>
        <v>$I$257</v>
      </c>
      <c r="U257" s="14"/>
      <c r="V257" s="14"/>
      <c r="W257" s="14"/>
      <c r="X257" s="14"/>
      <c r="Y257" s="14"/>
      <c r="Z257" s="14"/>
    </row>
    <row r="258" spans="1:26" ht="19.5" customHeight="1">
      <c r="A258" s="14"/>
      <c r="D258" s="422"/>
      <c r="I258" s="428"/>
      <c r="J258" s="422"/>
      <c r="K258" s="422"/>
      <c r="L258" s="422"/>
      <c r="M258" s="422"/>
      <c r="N258" s="424"/>
      <c r="O258" s="14"/>
      <c r="P258" s="293"/>
      <c r="Q258" s="14"/>
      <c r="R258" s="14"/>
      <c r="S258" s="14"/>
      <c r="T258" s="420" t="str">
        <f t="shared" ca="1" si="3"/>
        <v>$I$258</v>
      </c>
      <c r="U258" s="14"/>
      <c r="V258" s="14"/>
      <c r="W258" s="14"/>
      <c r="X258" s="14"/>
      <c r="Y258" s="14"/>
      <c r="Z258" s="14"/>
    </row>
    <row r="259" spans="1:26" ht="19.5" customHeight="1">
      <c r="A259" s="14"/>
      <c r="D259" s="422"/>
      <c r="I259" s="428"/>
      <c r="J259" s="422"/>
      <c r="K259" s="422"/>
      <c r="L259" s="422"/>
      <c r="M259" s="422"/>
      <c r="N259" s="424"/>
      <c r="O259" s="14"/>
      <c r="P259" s="293"/>
      <c r="Q259" s="14"/>
      <c r="R259" s="14"/>
      <c r="S259" s="14"/>
      <c r="T259" s="420" t="str">
        <f t="shared" ca="1" si="3"/>
        <v>$I$259</v>
      </c>
      <c r="U259" s="14"/>
      <c r="V259" s="14"/>
      <c r="W259" s="14"/>
      <c r="X259" s="14"/>
      <c r="Y259" s="14"/>
      <c r="Z259" s="14"/>
    </row>
    <row r="260" spans="1:26" ht="19.5" customHeight="1">
      <c r="A260" s="14"/>
      <c r="D260" s="422"/>
      <c r="I260" s="428"/>
      <c r="J260" s="422"/>
      <c r="K260" s="422"/>
      <c r="L260" s="422"/>
      <c r="M260" s="422"/>
      <c r="N260" s="424"/>
      <c r="O260" s="14"/>
      <c r="P260" s="293"/>
      <c r="Q260" s="14"/>
      <c r="R260" s="14"/>
      <c r="S260" s="14"/>
      <c r="T260" s="420" t="str">
        <f t="shared" ca="1" si="3"/>
        <v>$I$260</v>
      </c>
      <c r="U260" s="14"/>
      <c r="V260" s="14"/>
      <c r="W260" s="14"/>
      <c r="X260" s="14"/>
      <c r="Y260" s="14"/>
      <c r="Z260" s="14"/>
    </row>
    <row r="261" spans="1:26" ht="19.5" customHeight="1">
      <c r="A261" s="14"/>
      <c r="D261" s="422"/>
      <c r="I261" s="428"/>
      <c r="J261" s="422"/>
      <c r="K261" s="422"/>
      <c r="L261" s="422"/>
      <c r="M261" s="422"/>
      <c r="N261" s="424"/>
      <c r="O261" s="14"/>
      <c r="P261" s="293"/>
      <c r="Q261" s="14"/>
      <c r="R261" s="14"/>
      <c r="S261" s="14"/>
      <c r="T261" s="420" t="str">
        <f t="shared" ref="T261:T300" ca="1" si="4">CELL("adresse",I261)</f>
        <v>$I$261</v>
      </c>
      <c r="U261" s="14"/>
      <c r="V261" s="14"/>
      <c r="W261" s="14"/>
      <c r="X261" s="14"/>
      <c r="Y261" s="14"/>
      <c r="Z261" s="14"/>
    </row>
    <row r="262" spans="1:26" ht="19.5" customHeight="1">
      <c r="A262" s="14"/>
      <c r="D262" s="422"/>
      <c r="I262" s="428"/>
      <c r="J262" s="422"/>
      <c r="K262" s="422"/>
      <c r="L262" s="422"/>
      <c r="M262" s="422"/>
      <c r="N262" s="424"/>
      <c r="O262" s="14"/>
      <c r="P262" s="293"/>
      <c r="Q262" s="14"/>
      <c r="R262" s="14"/>
      <c r="S262" s="14"/>
      <c r="T262" s="420" t="str">
        <f t="shared" ca="1" si="4"/>
        <v>$I$262</v>
      </c>
      <c r="U262" s="14"/>
      <c r="V262" s="14"/>
      <c r="W262" s="14"/>
      <c r="X262" s="14"/>
      <c r="Y262" s="14"/>
      <c r="Z262" s="14"/>
    </row>
    <row r="263" spans="1:26" ht="19.5" customHeight="1">
      <c r="A263" s="14"/>
      <c r="D263" s="422"/>
      <c r="I263" s="428"/>
      <c r="J263" s="422"/>
      <c r="K263" s="422"/>
      <c r="L263" s="422"/>
      <c r="M263" s="422"/>
      <c r="N263" s="424"/>
      <c r="O263" s="14"/>
      <c r="P263" s="293"/>
      <c r="Q263" s="14"/>
      <c r="R263" s="14"/>
      <c r="S263" s="14"/>
      <c r="T263" s="420" t="str">
        <f t="shared" ca="1" si="4"/>
        <v>$I$263</v>
      </c>
      <c r="U263" s="14"/>
      <c r="V263" s="14"/>
      <c r="W263" s="14"/>
      <c r="X263" s="14"/>
      <c r="Y263" s="14"/>
      <c r="Z263" s="14"/>
    </row>
    <row r="264" spans="1:26" ht="19.5" customHeight="1">
      <c r="A264" s="14"/>
      <c r="D264" s="422"/>
      <c r="I264" s="428"/>
      <c r="J264" s="422"/>
      <c r="K264" s="422"/>
      <c r="L264" s="422"/>
      <c r="M264" s="422"/>
      <c r="N264" s="424"/>
      <c r="O264" s="14"/>
      <c r="P264" s="293"/>
      <c r="Q264" s="14"/>
      <c r="R264" s="14"/>
      <c r="S264" s="14"/>
      <c r="T264" s="420" t="str">
        <f t="shared" ca="1" si="4"/>
        <v>$I$264</v>
      </c>
      <c r="U264" s="14"/>
      <c r="V264" s="14"/>
      <c r="W264" s="14"/>
      <c r="X264" s="14"/>
      <c r="Y264" s="14"/>
      <c r="Z264" s="14"/>
    </row>
    <row r="265" spans="1:26" ht="19.5" customHeight="1">
      <c r="A265" s="14"/>
      <c r="D265" s="422"/>
      <c r="I265" s="428"/>
      <c r="J265" s="422"/>
      <c r="K265" s="422"/>
      <c r="L265" s="422"/>
      <c r="M265" s="422"/>
      <c r="N265" s="424"/>
      <c r="O265" s="14"/>
      <c r="P265" s="293"/>
      <c r="Q265" s="14"/>
      <c r="R265" s="14"/>
      <c r="S265" s="14"/>
      <c r="T265" s="420" t="str">
        <f t="shared" ca="1" si="4"/>
        <v>$I$265</v>
      </c>
      <c r="U265" s="14"/>
      <c r="V265" s="14"/>
      <c r="W265" s="14"/>
      <c r="X265" s="14"/>
      <c r="Y265" s="14"/>
      <c r="Z265" s="14"/>
    </row>
    <row r="266" spans="1:26" ht="19.5" customHeight="1">
      <c r="A266" s="14"/>
      <c r="D266" s="422"/>
      <c r="I266" s="428"/>
      <c r="J266" s="422"/>
      <c r="K266" s="422"/>
      <c r="L266" s="422"/>
      <c r="M266" s="422"/>
      <c r="N266" s="424"/>
      <c r="O266" s="14"/>
      <c r="P266" s="293"/>
      <c r="Q266" s="14"/>
      <c r="R266" s="14"/>
      <c r="S266" s="14"/>
      <c r="T266" s="420" t="str">
        <f t="shared" ca="1" si="4"/>
        <v>$I$266</v>
      </c>
      <c r="U266" s="14"/>
      <c r="V266" s="14"/>
      <c r="W266" s="14"/>
      <c r="X266" s="14"/>
      <c r="Y266" s="14"/>
      <c r="Z266" s="14"/>
    </row>
    <row r="267" spans="1:26" ht="19.5" customHeight="1">
      <c r="A267" s="14"/>
      <c r="D267" s="422"/>
      <c r="I267" s="428"/>
      <c r="J267" s="422"/>
      <c r="K267" s="422"/>
      <c r="L267" s="422"/>
      <c r="M267" s="422"/>
      <c r="N267" s="424"/>
      <c r="O267" s="14"/>
      <c r="P267" s="293"/>
      <c r="Q267" s="14"/>
      <c r="R267" s="14"/>
      <c r="S267" s="14"/>
      <c r="T267" s="420" t="str">
        <f t="shared" ca="1" si="4"/>
        <v>$I$267</v>
      </c>
      <c r="U267" s="14"/>
      <c r="V267" s="14"/>
      <c r="W267" s="14"/>
      <c r="X267" s="14"/>
      <c r="Y267" s="14"/>
      <c r="Z267" s="14"/>
    </row>
    <row r="268" spans="1:26" ht="19.5" customHeight="1">
      <c r="A268" s="14"/>
      <c r="D268" s="422"/>
      <c r="I268" s="428"/>
      <c r="J268" s="422"/>
      <c r="K268" s="422"/>
      <c r="L268" s="422"/>
      <c r="M268" s="422"/>
      <c r="N268" s="424"/>
      <c r="O268" s="14"/>
      <c r="P268" s="293"/>
      <c r="Q268" s="14"/>
      <c r="R268" s="14"/>
      <c r="S268" s="14"/>
      <c r="T268" s="420" t="str">
        <f t="shared" ca="1" si="4"/>
        <v>$I$268</v>
      </c>
      <c r="U268" s="14"/>
      <c r="V268" s="14"/>
      <c r="W268" s="14"/>
      <c r="X268" s="14"/>
      <c r="Y268" s="14"/>
      <c r="Z268" s="14"/>
    </row>
    <row r="269" spans="1:26" ht="19.5" customHeight="1">
      <c r="A269" s="14"/>
      <c r="D269" s="422"/>
      <c r="I269" s="428"/>
      <c r="J269" s="422"/>
      <c r="K269" s="422"/>
      <c r="L269" s="422"/>
      <c r="M269" s="422"/>
      <c r="N269" s="424"/>
      <c r="O269" s="14"/>
      <c r="P269" s="293"/>
      <c r="Q269" s="14"/>
      <c r="R269" s="14"/>
      <c r="S269" s="14"/>
      <c r="T269" s="420" t="str">
        <f t="shared" ca="1" si="4"/>
        <v>$I$269</v>
      </c>
      <c r="U269" s="14"/>
      <c r="V269" s="14"/>
      <c r="W269" s="14"/>
      <c r="X269" s="14"/>
      <c r="Y269" s="14"/>
      <c r="Z269" s="14"/>
    </row>
    <row r="270" spans="1:26" ht="19.5" customHeight="1">
      <c r="A270" s="14"/>
      <c r="D270" s="422"/>
      <c r="I270" s="428"/>
      <c r="J270" s="422"/>
      <c r="K270" s="422"/>
      <c r="L270" s="422"/>
      <c r="M270" s="422"/>
      <c r="N270" s="424"/>
      <c r="O270" s="14"/>
      <c r="P270" s="293"/>
      <c r="Q270" s="14"/>
      <c r="R270" s="14"/>
      <c r="S270" s="14"/>
      <c r="T270" s="420" t="str">
        <f t="shared" ca="1" si="4"/>
        <v>$I$270</v>
      </c>
      <c r="U270" s="14"/>
      <c r="V270" s="14"/>
      <c r="W270" s="14"/>
      <c r="X270" s="14"/>
      <c r="Y270" s="14"/>
      <c r="Z270" s="14"/>
    </row>
    <row r="271" spans="1:26" ht="19.5" customHeight="1">
      <c r="A271" s="14"/>
      <c r="D271" s="422"/>
      <c r="I271" s="428"/>
      <c r="J271" s="422"/>
      <c r="K271" s="422"/>
      <c r="L271" s="422"/>
      <c r="M271" s="422"/>
      <c r="N271" s="424"/>
      <c r="O271" s="14"/>
      <c r="P271" s="293"/>
      <c r="Q271" s="14"/>
      <c r="R271" s="14"/>
      <c r="S271" s="14"/>
      <c r="T271" s="420" t="str">
        <f t="shared" ca="1" si="4"/>
        <v>$I$271</v>
      </c>
      <c r="U271" s="14"/>
      <c r="V271" s="14"/>
      <c r="W271" s="14"/>
      <c r="X271" s="14"/>
      <c r="Y271" s="14"/>
      <c r="Z271" s="14"/>
    </row>
    <row r="272" spans="1:26" ht="19.5" customHeight="1">
      <c r="A272" s="14"/>
      <c r="D272" s="422"/>
      <c r="I272" s="428"/>
      <c r="J272" s="422"/>
      <c r="K272" s="422"/>
      <c r="L272" s="422"/>
      <c r="M272" s="422"/>
      <c r="N272" s="424"/>
      <c r="O272" s="14"/>
      <c r="P272" s="293"/>
      <c r="Q272" s="14"/>
      <c r="R272" s="14"/>
      <c r="S272" s="14"/>
      <c r="T272" s="420" t="str">
        <f t="shared" ca="1" si="4"/>
        <v>$I$272</v>
      </c>
      <c r="U272" s="14"/>
      <c r="V272" s="14"/>
      <c r="W272" s="14"/>
      <c r="X272" s="14"/>
      <c r="Y272" s="14"/>
      <c r="Z272" s="14"/>
    </row>
    <row r="273" spans="1:26" ht="19.5" customHeight="1">
      <c r="A273" s="14"/>
      <c r="D273" s="422"/>
      <c r="I273" s="428"/>
      <c r="J273" s="422"/>
      <c r="K273" s="422"/>
      <c r="L273" s="422"/>
      <c r="M273" s="422"/>
      <c r="N273" s="424"/>
      <c r="O273" s="14"/>
      <c r="P273" s="293"/>
      <c r="Q273" s="14"/>
      <c r="R273" s="14"/>
      <c r="S273" s="14"/>
      <c r="T273" s="420" t="str">
        <f t="shared" ca="1" si="4"/>
        <v>$I$273</v>
      </c>
      <c r="U273" s="14"/>
      <c r="V273" s="14"/>
      <c r="W273" s="14"/>
      <c r="X273" s="14"/>
      <c r="Y273" s="14"/>
      <c r="Z273" s="14"/>
    </row>
    <row r="274" spans="1:26" ht="19.5" customHeight="1">
      <c r="A274" s="14"/>
      <c r="D274" s="422"/>
      <c r="I274" s="428"/>
      <c r="J274" s="422"/>
      <c r="K274" s="422"/>
      <c r="L274" s="422"/>
      <c r="M274" s="422"/>
      <c r="N274" s="424"/>
      <c r="O274" s="14"/>
      <c r="P274" s="293"/>
      <c r="Q274" s="14"/>
      <c r="R274" s="14"/>
      <c r="S274" s="14"/>
      <c r="T274" s="420" t="str">
        <f t="shared" ca="1" si="4"/>
        <v>$I$274</v>
      </c>
      <c r="U274" s="14"/>
      <c r="V274" s="14"/>
      <c r="W274" s="14"/>
      <c r="X274" s="14"/>
      <c r="Y274" s="14"/>
      <c r="Z274" s="14"/>
    </row>
    <row r="275" spans="1:26" ht="19.5" customHeight="1">
      <c r="A275" s="14"/>
      <c r="D275" s="422"/>
      <c r="I275" s="428"/>
      <c r="J275" s="422"/>
      <c r="K275" s="422"/>
      <c r="L275" s="422"/>
      <c r="M275" s="422"/>
      <c r="N275" s="424"/>
      <c r="O275" s="14"/>
      <c r="P275" s="293"/>
      <c r="Q275" s="14"/>
      <c r="R275" s="14"/>
      <c r="S275" s="14"/>
      <c r="T275" s="420" t="str">
        <f t="shared" ca="1" si="4"/>
        <v>$I$275</v>
      </c>
      <c r="U275" s="14"/>
      <c r="V275" s="14"/>
      <c r="W275" s="14"/>
      <c r="X275" s="14"/>
      <c r="Y275" s="14"/>
      <c r="Z275" s="14"/>
    </row>
    <row r="276" spans="1:26" ht="19.5" customHeight="1">
      <c r="A276" s="14"/>
      <c r="D276" s="422"/>
      <c r="E276" s="422"/>
      <c r="F276" s="422"/>
      <c r="G276" s="422"/>
      <c r="H276" s="422"/>
      <c r="I276" s="422"/>
      <c r="J276" s="422"/>
      <c r="K276" s="422"/>
      <c r="L276" s="422"/>
      <c r="M276" s="422"/>
      <c r="N276" s="424"/>
      <c r="O276" s="14"/>
      <c r="P276" s="293"/>
      <c r="Q276" s="14"/>
      <c r="R276" s="14"/>
      <c r="S276" s="14"/>
      <c r="T276" s="420" t="str">
        <f t="shared" ca="1" si="4"/>
        <v>$I$276</v>
      </c>
      <c r="U276" s="14"/>
      <c r="V276" s="14"/>
      <c r="W276" s="14"/>
      <c r="X276" s="14"/>
      <c r="Y276" s="14"/>
      <c r="Z276" s="14"/>
    </row>
    <row r="277" spans="1:26" ht="19.5" customHeight="1">
      <c r="A277" s="14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  <c r="N277" s="424"/>
      <c r="O277" s="14"/>
      <c r="P277" s="293"/>
      <c r="Q277" s="14"/>
      <c r="R277" s="14"/>
      <c r="S277" s="14"/>
      <c r="T277" s="420" t="str">
        <f t="shared" ca="1" si="4"/>
        <v>$I$277</v>
      </c>
      <c r="U277" s="14"/>
      <c r="V277" s="14"/>
      <c r="W277" s="14"/>
      <c r="X277" s="14"/>
      <c r="Y277" s="14"/>
      <c r="Z277" s="14"/>
    </row>
    <row r="278" spans="1:26" ht="19.5" customHeight="1">
      <c r="A278" s="14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  <c r="N278" s="424"/>
      <c r="O278" s="14"/>
      <c r="P278" s="293"/>
      <c r="Q278" s="14"/>
      <c r="R278" s="14"/>
      <c r="S278" s="14"/>
      <c r="T278" s="420" t="str">
        <f t="shared" ca="1" si="4"/>
        <v>$I$278</v>
      </c>
      <c r="U278" s="14"/>
      <c r="V278" s="14"/>
      <c r="W278" s="14"/>
      <c r="X278" s="14"/>
      <c r="Y278" s="14"/>
      <c r="Z278" s="14"/>
    </row>
    <row r="279" spans="1:26" ht="19.5" customHeight="1">
      <c r="A279" s="14"/>
      <c r="D279" s="422"/>
      <c r="E279" s="422"/>
      <c r="F279" s="422"/>
      <c r="G279" s="422"/>
      <c r="H279" s="422"/>
      <c r="I279" s="422"/>
      <c r="J279" s="422"/>
      <c r="K279" s="422"/>
      <c r="L279" s="422"/>
      <c r="M279" s="422"/>
      <c r="N279" s="424"/>
      <c r="O279" s="14"/>
      <c r="P279" s="293"/>
      <c r="Q279" s="14"/>
      <c r="R279" s="14"/>
      <c r="S279" s="14"/>
      <c r="T279" s="420" t="str">
        <f t="shared" ca="1" si="4"/>
        <v>$I$279</v>
      </c>
      <c r="U279" s="14"/>
      <c r="V279" s="14"/>
      <c r="W279" s="14"/>
      <c r="X279" s="14"/>
      <c r="Y279" s="14"/>
      <c r="Z279" s="14"/>
    </row>
    <row r="280" spans="1:26" ht="19.5" customHeight="1">
      <c r="A280" s="14"/>
      <c r="D280" s="422"/>
      <c r="E280" s="422"/>
      <c r="F280" s="422"/>
      <c r="G280" s="422"/>
      <c r="H280" s="422"/>
      <c r="I280" s="422"/>
      <c r="J280" s="422"/>
      <c r="K280" s="422"/>
      <c r="L280" s="422"/>
      <c r="M280" s="422"/>
      <c r="N280" s="424"/>
      <c r="O280" s="14"/>
      <c r="P280" s="293"/>
      <c r="Q280" s="14"/>
      <c r="R280" s="14"/>
      <c r="S280" s="14"/>
      <c r="T280" s="420" t="str">
        <f t="shared" ca="1" si="4"/>
        <v>$I$280</v>
      </c>
      <c r="U280" s="14"/>
      <c r="V280" s="14"/>
      <c r="W280" s="14"/>
      <c r="X280" s="14"/>
      <c r="Y280" s="14"/>
      <c r="Z280" s="14"/>
    </row>
    <row r="281" spans="1:26" ht="19.5" customHeight="1">
      <c r="A281" s="14"/>
      <c r="D281" s="422"/>
      <c r="E281" s="422"/>
      <c r="F281" s="422"/>
      <c r="G281" s="422"/>
      <c r="H281" s="422"/>
      <c r="I281" s="422"/>
      <c r="J281" s="422"/>
      <c r="K281" s="422"/>
      <c r="L281" s="422"/>
      <c r="M281" s="422"/>
      <c r="N281" s="424"/>
      <c r="O281" s="14"/>
      <c r="P281" s="293"/>
      <c r="Q281" s="14"/>
      <c r="R281" s="14"/>
      <c r="S281" s="14"/>
      <c r="T281" s="420" t="str">
        <f t="shared" ca="1" si="4"/>
        <v>$I$281</v>
      </c>
      <c r="U281" s="14"/>
      <c r="V281" s="14"/>
      <c r="W281" s="14"/>
      <c r="X281" s="14"/>
      <c r="Y281" s="14"/>
      <c r="Z281" s="14"/>
    </row>
    <row r="282" spans="1:26" ht="19.5" customHeight="1">
      <c r="A282" s="14"/>
      <c r="D282" s="422"/>
      <c r="E282" s="422"/>
      <c r="F282" s="422"/>
      <c r="G282" s="422"/>
      <c r="H282" s="422"/>
      <c r="I282" s="422"/>
      <c r="J282" s="422"/>
      <c r="K282" s="422"/>
      <c r="L282" s="422"/>
      <c r="M282" s="422"/>
      <c r="N282" s="424"/>
      <c r="O282" s="14"/>
      <c r="P282" s="293"/>
      <c r="Q282" s="14"/>
      <c r="R282" s="14"/>
      <c r="S282" s="14"/>
      <c r="T282" s="420" t="str">
        <f t="shared" ca="1" si="4"/>
        <v>$I$282</v>
      </c>
      <c r="U282" s="14"/>
      <c r="V282" s="14"/>
      <c r="W282" s="14"/>
      <c r="X282" s="14"/>
      <c r="Y282" s="14"/>
      <c r="Z282" s="14"/>
    </row>
    <row r="283" spans="1:26" ht="19.5" customHeight="1">
      <c r="A283" s="14"/>
      <c r="D283" s="422"/>
      <c r="E283" s="422"/>
      <c r="F283" s="422"/>
      <c r="G283" s="422"/>
      <c r="H283" s="422"/>
      <c r="I283" s="422"/>
      <c r="J283" s="422"/>
      <c r="K283" s="422"/>
      <c r="L283" s="422"/>
      <c r="M283" s="422"/>
      <c r="N283" s="424"/>
      <c r="O283" s="14"/>
      <c r="P283" s="293"/>
      <c r="Q283" s="14"/>
      <c r="R283" s="14"/>
      <c r="S283" s="14"/>
      <c r="T283" s="420" t="str">
        <f t="shared" ca="1" si="4"/>
        <v>$I$283</v>
      </c>
      <c r="U283" s="14"/>
      <c r="V283" s="14"/>
      <c r="W283" s="14"/>
      <c r="X283" s="14"/>
      <c r="Y283" s="14"/>
      <c r="Z283" s="14"/>
    </row>
    <row r="284" spans="1:26" ht="19.5" customHeight="1">
      <c r="A284" s="14"/>
      <c r="D284" s="422"/>
      <c r="E284" s="422"/>
      <c r="F284" s="422"/>
      <c r="G284" s="422"/>
      <c r="H284" s="422"/>
      <c r="I284" s="422"/>
      <c r="J284" s="422"/>
      <c r="K284" s="422"/>
      <c r="L284" s="422"/>
      <c r="M284" s="422"/>
      <c r="N284" s="424"/>
      <c r="O284" s="14"/>
      <c r="P284" s="293"/>
      <c r="Q284" s="14"/>
      <c r="R284" s="14"/>
      <c r="S284" s="14"/>
      <c r="T284" s="420" t="str">
        <f t="shared" ca="1" si="4"/>
        <v>$I$284</v>
      </c>
      <c r="U284" s="14"/>
      <c r="V284" s="14"/>
      <c r="W284" s="14"/>
      <c r="X284" s="14"/>
      <c r="Y284" s="14"/>
      <c r="Z284" s="14"/>
    </row>
    <row r="285" spans="1:26" ht="19.5" customHeight="1">
      <c r="A285" s="14"/>
      <c r="D285" s="422"/>
      <c r="E285" s="422"/>
      <c r="F285" s="422"/>
      <c r="G285" s="422"/>
      <c r="H285" s="422"/>
      <c r="I285" s="422"/>
      <c r="J285" s="422"/>
      <c r="K285" s="422"/>
      <c r="L285" s="422"/>
      <c r="M285" s="422"/>
      <c r="N285" s="424"/>
      <c r="O285" s="14"/>
      <c r="P285" s="293"/>
      <c r="Q285" s="14"/>
      <c r="R285" s="14"/>
      <c r="S285" s="14"/>
      <c r="T285" s="420" t="str">
        <f t="shared" ca="1" si="4"/>
        <v>$I$285</v>
      </c>
      <c r="U285" s="14"/>
      <c r="V285" s="14"/>
      <c r="W285" s="14"/>
      <c r="X285" s="14"/>
      <c r="Y285" s="14"/>
      <c r="Z285" s="14"/>
    </row>
    <row r="286" spans="1:26" ht="19.5" customHeight="1">
      <c r="A286" s="14"/>
      <c r="D286" s="422"/>
      <c r="E286" s="422"/>
      <c r="F286" s="422"/>
      <c r="G286" s="422"/>
      <c r="H286" s="422"/>
      <c r="I286" s="422"/>
      <c r="J286" s="422"/>
      <c r="K286" s="422"/>
      <c r="L286" s="422"/>
      <c r="M286" s="422"/>
      <c r="N286" s="424"/>
      <c r="O286" s="14"/>
      <c r="P286" s="293"/>
      <c r="Q286" s="14"/>
      <c r="R286" s="14"/>
      <c r="S286" s="14"/>
      <c r="T286" s="420" t="str">
        <f t="shared" ca="1" si="4"/>
        <v>$I$286</v>
      </c>
      <c r="U286" s="14"/>
      <c r="V286" s="14"/>
      <c r="W286" s="14"/>
      <c r="X286" s="14"/>
      <c r="Y286" s="14"/>
      <c r="Z286" s="14"/>
    </row>
    <row r="287" spans="1:26" ht="19.5" customHeight="1">
      <c r="A287" s="14"/>
      <c r="D287" s="422"/>
      <c r="E287" s="422"/>
      <c r="F287" s="422"/>
      <c r="G287" s="422"/>
      <c r="H287" s="422"/>
      <c r="I287" s="422"/>
      <c r="J287" s="422"/>
      <c r="K287" s="422"/>
      <c r="L287" s="422"/>
      <c r="M287" s="422"/>
      <c r="N287" s="424"/>
      <c r="O287" s="14"/>
      <c r="P287" s="293"/>
      <c r="Q287" s="14"/>
      <c r="R287" s="14"/>
      <c r="S287" s="14"/>
      <c r="T287" s="420" t="str">
        <f t="shared" ca="1" si="4"/>
        <v>$I$287</v>
      </c>
      <c r="U287" s="14"/>
      <c r="V287" s="14"/>
      <c r="W287" s="14"/>
      <c r="X287" s="14"/>
      <c r="Y287" s="14"/>
      <c r="Z287" s="14"/>
    </row>
    <row r="288" spans="1:26" ht="19.5" customHeight="1">
      <c r="A288" s="14"/>
      <c r="D288" s="422"/>
      <c r="E288" s="422"/>
      <c r="F288" s="422"/>
      <c r="G288" s="422"/>
      <c r="H288" s="422"/>
      <c r="I288" s="422"/>
      <c r="J288" s="422"/>
      <c r="K288" s="422"/>
      <c r="L288" s="422"/>
      <c r="M288" s="422"/>
      <c r="N288" s="424"/>
      <c r="O288" s="14"/>
      <c r="P288" s="293"/>
      <c r="Q288" s="14"/>
      <c r="R288" s="14"/>
      <c r="S288" s="14"/>
      <c r="T288" s="420" t="str">
        <f t="shared" ca="1" si="4"/>
        <v>$I$288</v>
      </c>
      <c r="U288" s="14"/>
      <c r="V288" s="14"/>
      <c r="W288" s="14"/>
      <c r="X288" s="14"/>
      <c r="Y288" s="14"/>
      <c r="Z288" s="14"/>
    </row>
    <row r="289" spans="1:26" ht="19.5" customHeight="1">
      <c r="A289" s="14"/>
      <c r="D289" s="422"/>
      <c r="E289" s="422"/>
      <c r="F289" s="422"/>
      <c r="G289" s="422"/>
      <c r="H289" s="422"/>
      <c r="I289" s="422"/>
      <c r="J289" s="422"/>
      <c r="K289" s="422"/>
      <c r="L289" s="422"/>
      <c r="M289" s="422"/>
      <c r="N289" s="424"/>
      <c r="O289" s="14"/>
      <c r="P289" s="293"/>
      <c r="Q289" s="14"/>
      <c r="R289" s="14"/>
      <c r="S289" s="14"/>
      <c r="T289" s="420" t="str">
        <f t="shared" ca="1" si="4"/>
        <v>$I$289</v>
      </c>
      <c r="U289" s="14"/>
      <c r="V289" s="14"/>
      <c r="W289" s="14"/>
      <c r="X289" s="14"/>
      <c r="Y289" s="14"/>
      <c r="Z289" s="14"/>
    </row>
    <row r="290" spans="1:26" ht="19.5" customHeight="1">
      <c r="A290" s="14"/>
      <c r="D290" s="422"/>
      <c r="E290" s="422"/>
      <c r="F290" s="422"/>
      <c r="G290" s="422"/>
      <c r="H290" s="422"/>
      <c r="I290" s="422"/>
      <c r="J290" s="422"/>
      <c r="K290" s="422"/>
      <c r="L290" s="422"/>
      <c r="M290" s="422"/>
      <c r="N290" s="424"/>
      <c r="O290" s="14"/>
      <c r="P290" s="293"/>
      <c r="Q290" s="14"/>
      <c r="R290" s="14"/>
      <c r="S290" s="14"/>
      <c r="T290" s="420" t="str">
        <f t="shared" ca="1" si="4"/>
        <v>$I$290</v>
      </c>
      <c r="U290" s="14"/>
      <c r="V290" s="14"/>
      <c r="W290" s="14"/>
      <c r="X290" s="14"/>
      <c r="Y290" s="14"/>
      <c r="Z290" s="14"/>
    </row>
    <row r="291" spans="1:26" ht="19.5" customHeight="1">
      <c r="A291" s="14"/>
      <c r="D291" s="422"/>
      <c r="E291" s="422"/>
      <c r="F291" s="422"/>
      <c r="G291" s="422"/>
      <c r="H291" s="422"/>
      <c r="I291" s="422"/>
      <c r="J291" s="422"/>
      <c r="K291" s="422"/>
      <c r="L291" s="422"/>
      <c r="M291" s="422"/>
      <c r="N291" s="424"/>
      <c r="O291" s="14"/>
      <c r="P291" s="293"/>
      <c r="Q291" s="14"/>
      <c r="R291" s="14"/>
      <c r="S291" s="14"/>
      <c r="T291" s="420" t="str">
        <f t="shared" ca="1" si="4"/>
        <v>$I$291</v>
      </c>
      <c r="U291" s="14"/>
      <c r="V291" s="14"/>
      <c r="W291" s="14"/>
      <c r="X291" s="14"/>
      <c r="Y291" s="14"/>
      <c r="Z291" s="14"/>
    </row>
    <row r="292" spans="1:26" ht="19.5" customHeight="1">
      <c r="A292" s="14"/>
      <c r="D292" s="422"/>
      <c r="E292" s="422"/>
      <c r="F292" s="422"/>
      <c r="G292" s="422"/>
      <c r="H292" s="422"/>
      <c r="I292" s="422"/>
      <c r="J292" s="422"/>
      <c r="K292" s="422"/>
      <c r="L292" s="422"/>
      <c r="M292" s="422"/>
      <c r="N292" s="424"/>
      <c r="O292" s="14"/>
      <c r="P292" s="293"/>
      <c r="Q292" s="14"/>
      <c r="R292" s="14"/>
      <c r="S292" s="14"/>
      <c r="T292" s="420" t="str">
        <f t="shared" ca="1" si="4"/>
        <v>$I$292</v>
      </c>
      <c r="U292" s="14"/>
      <c r="V292" s="14"/>
      <c r="W292" s="14"/>
      <c r="X292" s="14"/>
      <c r="Y292" s="14"/>
      <c r="Z292" s="14"/>
    </row>
    <row r="293" spans="1:26" ht="19.5" customHeight="1">
      <c r="A293" s="14"/>
      <c r="D293" s="422"/>
      <c r="E293" s="422"/>
      <c r="F293" s="422"/>
      <c r="G293" s="422"/>
      <c r="H293" s="422"/>
      <c r="I293" s="422"/>
      <c r="J293" s="422"/>
      <c r="K293" s="422"/>
      <c r="L293" s="422"/>
      <c r="M293" s="422"/>
      <c r="N293" s="424"/>
      <c r="O293" s="14"/>
      <c r="P293" s="293"/>
      <c r="Q293" s="14"/>
      <c r="R293" s="14"/>
      <c r="S293" s="14"/>
      <c r="T293" s="420" t="str">
        <f t="shared" ca="1" si="4"/>
        <v>$I$293</v>
      </c>
      <c r="U293" s="14"/>
      <c r="V293" s="14"/>
      <c r="W293" s="14"/>
      <c r="X293" s="14"/>
      <c r="Y293" s="14"/>
      <c r="Z293" s="14"/>
    </row>
    <row r="294" spans="1:26" ht="19.5" customHeight="1">
      <c r="A294" s="14"/>
      <c r="D294" s="422"/>
      <c r="E294" s="422"/>
      <c r="F294" s="422"/>
      <c r="G294" s="422"/>
      <c r="H294" s="422"/>
      <c r="I294" s="422"/>
      <c r="J294" s="422"/>
      <c r="K294" s="422"/>
      <c r="L294" s="422"/>
      <c r="M294" s="422"/>
      <c r="N294" s="424"/>
      <c r="O294" s="14"/>
      <c r="P294" s="293"/>
      <c r="Q294" s="14"/>
      <c r="R294" s="14"/>
      <c r="S294" s="14"/>
      <c r="T294" s="420" t="str">
        <f t="shared" ca="1" si="4"/>
        <v>$I$294</v>
      </c>
      <c r="U294" s="14"/>
      <c r="V294" s="14"/>
      <c r="W294" s="14"/>
      <c r="X294" s="14"/>
      <c r="Y294" s="14"/>
      <c r="Z294" s="14"/>
    </row>
    <row r="295" spans="1:26" ht="19.5" customHeight="1">
      <c r="A295" s="14"/>
      <c r="D295" s="422"/>
      <c r="E295" s="422"/>
      <c r="F295" s="422"/>
      <c r="G295" s="422"/>
      <c r="H295" s="422"/>
      <c r="I295" s="422"/>
      <c r="J295" s="422"/>
      <c r="K295" s="422"/>
      <c r="L295" s="422"/>
      <c r="M295" s="422"/>
      <c r="N295" s="424"/>
      <c r="O295" s="14"/>
      <c r="P295" s="293"/>
      <c r="Q295" s="14"/>
      <c r="R295" s="14"/>
      <c r="S295" s="14"/>
      <c r="T295" s="420" t="str">
        <f t="shared" ca="1" si="4"/>
        <v>$I$295</v>
      </c>
      <c r="U295" s="14"/>
      <c r="V295" s="14"/>
      <c r="W295" s="14"/>
      <c r="X295" s="14"/>
      <c r="Y295" s="14"/>
      <c r="Z295" s="14"/>
    </row>
    <row r="296" spans="1:26" ht="19.5" customHeight="1">
      <c r="A296" s="14"/>
      <c r="D296" s="422"/>
      <c r="E296" s="422"/>
      <c r="F296" s="422"/>
      <c r="G296" s="422"/>
      <c r="H296" s="422"/>
      <c r="I296" s="422"/>
      <c r="J296" s="422"/>
      <c r="K296" s="422"/>
      <c r="L296" s="422"/>
      <c r="M296" s="422"/>
      <c r="N296" s="424"/>
      <c r="O296" s="14"/>
      <c r="P296" s="293"/>
      <c r="Q296" s="14"/>
      <c r="R296" s="14"/>
      <c r="S296" s="14"/>
      <c r="T296" s="420" t="str">
        <f t="shared" ca="1" si="4"/>
        <v>$I$296</v>
      </c>
      <c r="U296" s="14"/>
      <c r="V296" s="14"/>
      <c r="W296" s="14"/>
      <c r="X296" s="14"/>
      <c r="Y296" s="14"/>
      <c r="Z296" s="14"/>
    </row>
    <row r="297" spans="1:26" ht="19.5" customHeight="1">
      <c r="A297" s="14"/>
      <c r="D297" s="422"/>
      <c r="E297" s="422"/>
      <c r="F297" s="422"/>
      <c r="G297" s="422"/>
      <c r="H297" s="422"/>
      <c r="I297" s="422"/>
      <c r="J297" s="422"/>
      <c r="K297" s="422"/>
      <c r="L297" s="422"/>
      <c r="M297" s="422"/>
      <c r="N297" s="424"/>
      <c r="O297" s="14"/>
      <c r="P297" s="293"/>
      <c r="Q297" s="14"/>
      <c r="R297" s="14"/>
      <c r="S297" s="14"/>
      <c r="T297" s="420" t="str">
        <f t="shared" ca="1" si="4"/>
        <v>$I$297</v>
      </c>
      <c r="U297" s="14"/>
      <c r="V297" s="14"/>
      <c r="W297" s="14"/>
      <c r="X297" s="14"/>
      <c r="Y297" s="14"/>
      <c r="Z297" s="14"/>
    </row>
    <row r="298" spans="1:26" ht="19.5" customHeight="1">
      <c r="A298" s="14"/>
      <c r="D298" s="422"/>
      <c r="E298" s="422"/>
      <c r="F298" s="422"/>
      <c r="G298" s="422"/>
      <c r="H298" s="422"/>
      <c r="I298" s="422"/>
      <c r="J298" s="422"/>
      <c r="K298" s="422"/>
      <c r="L298" s="422"/>
      <c r="M298" s="422"/>
      <c r="N298" s="424"/>
      <c r="O298" s="14"/>
      <c r="P298" s="293"/>
      <c r="Q298" s="14"/>
      <c r="R298" s="14"/>
      <c r="S298" s="14"/>
      <c r="T298" s="420" t="str">
        <f t="shared" ca="1" si="4"/>
        <v>$I$298</v>
      </c>
      <c r="U298" s="14"/>
      <c r="V298" s="14"/>
      <c r="W298" s="14"/>
      <c r="X298" s="14"/>
      <c r="Y298" s="14"/>
      <c r="Z298" s="14"/>
    </row>
    <row r="299" spans="1:26" ht="19.5" customHeight="1">
      <c r="A299" s="14"/>
      <c r="D299" s="422"/>
      <c r="E299" s="422"/>
      <c r="F299" s="422"/>
      <c r="G299" s="422"/>
      <c r="H299" s="422"/>
      <c r="I299" s="422"/>
      <c r="J299" s="422"/>
      <c r="K299" s="422"/>
      <c r="L299" s="422"/>
      <c r="M299" s="422"/>
      <c r="N299" s="424"/>
      <c r="O299" s="14"/>
      <c r="P299" s="293"/>
      <c r="Q299" s="14"/>
      <c r="R299" s="14"/>
      <c r="S299" s="14"/>
      <c r="T299" s="420" t="str">
        <f t="shared" ca="1" si="4"/>
        <v>$I$299</v>
      </c>
      <c r="U299" s="14"/>
      <c r="V299" s="14"/>
      <c r="W299" s="14"/>
      <c r="X299" s="14"/>
      <c r="Y299" s="14"/>
      <c r="Z299" s="14"/>
    </row>
    <row r="300" spans="1:26" ht="19.5" customHeight="1">
      <c r="A300" s="14"/>
      <c r="D300" s="422"/>
      <c r="E300" s="422"/>
      <c r="F300" s="422"/>
      <c r="G300" s="422"/>
      <c r="H300" s="422"/>
      <c r="I300" s="422"/>
      <c r="J300" s="422"/>
      <c r="K300" s="422"/>
      <c r="L300" s="422"/>
      <c r="M300" s="422"/>
      <c r="N300" s="424"/>
      <c r="O300" s="14"/>
      <c r="P300" s="293"/>
      <c r="Q300" s="14"/>
      <c r="R300" s="14"/>
      <c r="S300" s="14"/>
      <c r="T300" s="420" t="str">
        <f t="shared" ca="1" si="4"/>
        <v>$I$300</v>
      </c>
      <c r="U300" s="14"/>
      <c r="V300" s="14"/>
      <c r="W300" s="14"/>
      <c r="X300" s="14"/>
      <c r="Y300" s="14"/>
      <c r="Z300" s="14"/>
    </row>
    <row r="301" spans="1:26">
      <c r="E301" s="419"/>
      <c r="F301" s="419"/>
      <c r="G301" s="419"/>
      <c r="H301" s="419"/>
      <c r="I301" s="419"/>
      <c r="J301" s="419"/>
      <c r="K301" s="419"/>
      <c r="L301" s="419"/>
      <c r="M301" s="419"/>
      <c r="S301" s="19"/>
    </row>
    <row r="302" spans="1:26">
      <c r="E302" s="419"/>
      <c r="F302" s="419"/>
      <c r="G302" s="419"/>
      <c r="H302" s="419"/>
      <c r="I302" s="419"/>
      <c r="J302" s="419"/>
      <c r="K302" s="419"/>
      <c r="L302" s="419"/>
      <c r="M302" s="419"/>
      <c r="S302" s="19"/>
    </row>
    <row r="303" spans="1:26">
      <c r="E303" s="419"/>
      <c r="F303" s="419"/>
      <c r="G303" s="419"/>
      <c r="H303" s="419"/>
      <c r="I303" s="419"/>
      <c r="J303" s="419"/>
      <c r="K303" s="419"/>
      <c r="L303" s="419"/>
      <c r="M303" s="419"/>
      <c r="S303" s="19"/>
    </row>
    <row r="304" spans="1:26">
      <c r="E304" s="419"/>
      <c r="F304" s="419"/>
      <c r="G304" s="419"/>
      <c r="H304" s="419"/>
      <c r="I304" s="419"/>
      <c r="J304" s="419"/>
      <c r="K304" s="419"/>
      <c r="L304" s="419"/>
      <c r="M304" s="419"/>
      <c r="S304" s="19"/>
    </row>
    <row r="305" spans="5:19">
      <c r="E305" s="419"/>
      <c r="F305" s="419"/>
      <c r="G305" s="419"/>
      <c r="H305" s="419"/>
      <c r="I305" s="419"/>
      <c r="J305" s="419"/>
      <c r="K305" s="419"/>
      <c r="L305" s="419"/>
      <c r="M305" s="419"/>
      <c r="S305" s="19"/>
    </row>
    <row r="306" spans="5:19">
      <c r="E306" s="419"/>
      <c r="F306" s="419"/>
      <c r="G306" s="419"/>
      <c r="H306" s="419"/>
      <c r="I306" s="419"/>
      <c r="J306" s="419"/>
      <c r="K306" s="419"/>
      <c r="L306" s="419"/>
      <c r="M306" s="419"/>
      <c r="S306" s="19"/>
    </row>
    <row r="307" spans="5:19">
      <c r="E307" s="419"/>
      <c r="F307" s="419"/>
      <c r="G307" s="419"/>
      <c r="H307" s="419"/>
      <c r="I307" s="419"/>
      <c r="J307" s="419"/>
      <c r="K307" s="419"/>
      <c r="L307" s="419"/>
      <c r="M307" s="419"/>
      <c r="S307" s="19"/>
    </row>
    <row r="308" spans="5:19">
      <c r="E308" s="419"/>
      <c r="F308" s="419"/>
      <c r="G308" s="419"/>
      <c r="H308" s="419"/>
      <c r="I308" s="419"/>
      <c r="J308" s="419"/>
      <c r="K308" s="419"/>
      <c r="L308" s="419"/>
      <c r="M308" s="419"/>
      <c r="S308" s="19"/>
    </row>
    <row r="309" spans="5:19">
      <c r="E309" s="419"/>
      <c r="F309" s="419"/>
      <c r="G309" s="419"/>
      <c r="H309" s="419"/>
      <c r="I309" s="419"/>
      <c r="J309" s="419"/>
      <c r="K309" s="419"/>
      <c r="L309" s="419"/>
      <c r="M309" s="419"/>
      <c r="S309" s="19"/>
    </row>
    <row r="310" spans="5:19">
      <c r="E310" s="419"/>
      <c r="F310" s="419"/>
      <c r="G310" s="419"/>
      <c r="H310" s="419"/>
      <c r="I310" s="419"/>
      <c r="J310" s="419"/>
      <c r="K310" s="419"/>
      <c r="L310" s="419"/>
      <c r="M310" s="419"/>
      <c r="S310" s="19"/>
    </row>
    <row r="311" spans="5:19">
      <c r="E311" s="419"/>
      <c r="F311" s="419"/>
      <c r="G311" s="419"/>
      <c r="H311" s="419"/>
      <c r="I311" s="419"/>
      <c r="J311" s="419"/>
      <c r="K311" s="419"/>
      <c r="L311" s="419"/>
      <c r="M311" s="419"/>
      <c r="S311" s="19"/>
    </row>
    <row r="312" spans="5:19">
      <c r="E312" s="419"/>
      <c r="F312" s="419"/>
      <c r="G312" s="419"/>
      <c r="H312" s="419"/>
      <c r="I312" s="419"/>
      <c r="J312" s="419"/>
      <c r="K312" s="419"/>
      <c r="L312" s="419"/>
      <c r="M312" s="419"/>
      <c r="S312" s="19"/>
    </row>
    <row r="313" spans="5:19">
      <c r="E313" s="419"/>
      <c r="F313" s="419"/>
      <c r="G313" s="419"/>
      <c r="H313" s="419"/>
      <c r="I313" s="419"/>
      <c r="J313" s="419"/>
      <c r="K313" s="419"/>
      <c r="L313" s="419"/>
      <c r="M313" s="419"/>
      <c r="S313" s="19"/>
    </row>
    <row r="314" spans="5:19">
      <c r="E314" s="419"/>
      <c r="F314" s="419"/>
      <c r="G314" s="419"/>
      <c r="H314" s="419"/>
      <c r="I314" s="419"/>
      <c r="J314" s="419"/>
      <c r="K314" s="419"/>
      <c r="L314" s="419"/>
      <c r="M314" s="419"/>
      <c r="S314" s="19"/>
    </row>
    <row r="315" spans="5:19">
      <c r="E315" s="419"/>
      <c r="F315" s="419"/>
      <c r="G315" s="419"/>
      <c r="H315" s="419"/>
      <c r="I315" s="419"/>
      <c r="J315" s="419"/>
      <c r="K315" s="419"/>
      <c r="L315" s="419"/>
      <c r="M315" s="419"/>
      <c r="S315" s="19"/>
    </row>
    <row r="316" spans="5:19">
      <c r="E316" s="419"/>
      <c r="F316" s="419"/>
      <c r="G316" s="419"/>
      <c r="H316" s="419"/>
      <c r="I316" s="419"/>
      <c r="J316" s="419"/>
      <c r="K316" s="419"/>
      <c r="L316" s="419"/>
      <c r="M316" s="419"/>
      <c r="S316" s="19"/>
    </row>
    <row r="317" spans="5:19">
      <c r="E317" s="419"/>
      <c r="F317" s="419"/>
      <c r="G317" s="419"/>
      <c r="H317" s="419"/>
      <c r="I317" s="419"/>
      <c r="J317" s="419"/>
      <c r="K317" s="419"/>
      <c r="L317" s="419"/>
      <c r="M317" s="419"/>
      <c r="S317" s="19"/>
    </row>
    <row r="318" spans="5:19">
      <c r="E318" s="419"/>
      <c r="F318" s="419"/>
      <c r="G318" s="419"/>
      <c r="H318" s="419"/>
      <c r="I318" s="419"/>
      <c r="J318" s="419"/>
      <c r="K318" s="419"/>
      <c r="L318" s="419"/>
      <c r="M318" s="419"/>
      <c r="S318" s="19"/>
    </row>
    <row r="319" spans="5:19">
      <c r="E319" s="419"/>
      <c r="F319" s="419"/>
      <c r="G319" s="419"/>
      <c r="H319" s="419"/>
      <c r="I319" s="419"/>
      <c r="J319" s="419"/>
      <c r="K319" s="419"/>
      <c r="L319" s="419"/>
      <c r="M319" s="419"/>
      <c r="S319" s="19"/>
    </row>
    <row r="320" spans="5:19">
      <c r="E320" s="419"/>
      <c r="F320" s="419"/>
      <c r="G320" s="419"/>
      <c r="H320" s="419"/>
      <c r="I320" s="419"/>
      <c r="J320" s="419"/>
      <c r="K320" s="419"/>
      <c r="L320" s="419"/>
      <c r="M320" s="419"/>
      <c r="S320" s="19"/>
    </row>
    <row r="321" spans="5:19">
      <c r="E321" s="419"/>
      <c r="F321" s="419"/>
      <c r="G321" s="419"/>
      <c r="H321" s="419"/>
      <c r="I321" s="419"/>
      <c r="J321" s="419"/>
      <c r="K321" s="419"/>
      <c r="L321" s="419"/>
      <c r="M321" s="419"/>
      <c r="S321" s="19"/>
    </row>
    <row r="322" spans="5:19">
      <c r="E322" s="419"/>
      <c r="F322" s="419"/>
      <c r="G322" s="419"/>
      <c r="H322" s="419"/>
      <c r="I322" s="419"/>
      <c r="J322" s="419"/>
      <c r="K322" s="419"/>
      <c r="L322" s="419"/>
      <c r="M322" s="419"/>
      <c r="S322" s="19"/>
    </row>
    <row r="323" spans="5:19">
      <c r="E323" s="419"/>
      <c r="F323" s="419"/>
      <c r="G323" s="419"/>
      <c r="H323" s="419"/>
      <c r="I323" s="419"/>
      <c r="J323" s="419"/>
      <c r="K323" s="419"/>
      <c r="L323" s="419"/>
      <c r="M323" s="419"/>
      <c r="S323" s="19"/>
    </row>
    <row r="324" spans="5:19">
      <c r="E324" s="419"/>
      <c r="F324" s="419"/>
      <c r="G324" s="419"/>
      <c r="H324" s="419"/>
      <c r="I324" s="419"/>
      <c r="J324" s="419"/>
      <c r="K324" s="419"/>
      <c r="L324" s="419"/>
      <c r="M324" s="419"/>
      <c r="S324" s="19"/>
    </row>
    <row r="325" spans="5:19">
      <c r="E325" s="419"/>
      <c r="F325" s="419"/>
      <c r="G325" s="419"/>
      <c r="H325" s="419"/>
      <c r="I325" s="419"/>
      <c r="J325" s="419"/>
      <c r="K325" s="419"/>
      <c r="L325" s="419"/>
      <c r="M325" s="419"/>
      <c r="S325" s="19"/>
    </row>
    <row r="326" spans="5:19">
      <c r="E326" s="419"/>
      <c r="F326" s="419"/>
      <c r="G326" s="419"/>
      <c r="H326" s="419"/>
      <c r="I326" s="419"/>
      <c r="J326" s="419"/>
      <c r="K326" s="419"/>
      <c r="L326" s="419"/>
      <c r="M326" s="419"/>
      <c r="S326" s="19"/>
    </row>
    <row r="327" spans="5:19">
      <c r="E327" s="419"/>
      <c r="F327" s="419"/>
      <c r="G327" s="419"/>
      <c r="H327" s="419"/>
      <c r="I327" s="419"/>
      <c r="J327" s="419"/>
      <c r="K327" s="419"/>
      <c r="L327" s="419"/>
      <c r="M327" s="419"/>
      <c r="S327" s="19"/>
    </row>
    <row r="328" spans="5:19">
      <c r="E328" s="419"/>
      <c r="F328" s="419"/>
      <c r="G328" s="419"/>
      <c r="H328" s="419"/>
      <c r="I328" s="419"/>
      <c r="J328" s="419"/>
      <c r="K328" s="419"/>
      <c r="L328" s="419"/>
      <c r="M328" s="419"/>
      <c r="S328" s="19"/>
    </row>
    <row r="329" spans="5:19">
      <c r="E329" s="419"/>
      <c r="F329" s="419"/>
      <c r="G329" s="419"/>
      <c r="H329" s="419"/>
      <c r="I329" s="419"/>
      <c r="J329" s="419"/>
      <c r="K329" s="419"/>
      <c r="L329" s="419"/>
      <c r="M329" s="419"/>
      <c r="S329" s="19"/>
    </row>
    <row r="330" spans="5:19">
      <c r="E330" s="419"/>
      <c r="F330" s="419"/>
      <c r="G330" s="419"/>
      <c r="H330" s="419"/>
      <c r="I330" s="419"/>
      <c r="J330" s="419"/>
      <c r="K330" s="419"/>
      <c r="L330" s="419"/>
      <c r="M330" s="419"/>
      <c r="S330" s="19"/>
    </row>
    <row r="331" spans="5:19">
      <c r="E331" s="419"/>
      <c r="F331" s="419"/>
      <c r="G331" s="419"/>
      <c r="H331" s="419"/>
      <c r="I331" s="419"/>
      <c r="J331" s="419"/>
      <c r="K331" s="419"/>
      <c r="L331" s="419"/>
      <c r="M331" s="419"/>
      <c r="S331" s="19"/>
    </row>
    <row r="332" spans="5:19">
      <c r="E332" s="419"/>
      <c r="F332" s="419"/>
      <c r="G332" s="419"/>
      <c r="H332" s="419"/>
      <c r="I332" s="419"/>
      <c r="J332" s="419"/>
      <c r="K332" s="419"/>
      <c r="L332" s="419"/>
      <c r="M332" s="419"/>
      <c r="S332" s="19"/>
    </row>
    <row r="333" spans="5:19">
      <c r="E333" s="419"/>
      <c r="F333" s="419"/>
      <c r="G333" s="419"/>
      <c r="H333" s="419"/>
      <c r="I333" s="419"/>
      <c r="J333" s="419"/>
      <c r="K333" s="419"/>
      <c r="L333" s="419"/>
      <c r="M333" s="419"/>
      <c r="S333" s="19"/>
    </row>
    <row r="334" spans="5:19">
      <c r="E334" s="419"/>
      <c r="F334" s="419"/>
      <c r="G334" s="419"/>
      <c r="H334" s="419"/>
      <c r="I334" s="419"/>
      <c r="J334" s="419"/>
      <c r="K334" s="419"/>
      <c r="L334" s="419"/>
      <c r="M334" s="419"/>
      <c r="S334" s="19"/>
    </row>
    <row r="335" spans="5:19">
      <c r="E335" s="419"/>
      <c r="F335" s="419"/>
      <c r="G335" s="419"/>
      <c r="H335" s="419"/>
      <c r="I335" s="419"/>
      <c r="J335" s="419"/>
      <c r="K335" s="419"/>
      <c r="L335" s="419"/>
      <c r="M335" s="419"/>
      <c r="S335" s="19"/>
    </row>
    <row r="336" spans="5:19">
      <c r="E336" s="419"/>
      <c r="F336" s="419"/>
      <c r="G336" s="419"/>
      <c r="H336" s="419"/>
      <c r="I336" s="419"/>
      <c r="J336" s="419"/>
      <c r="K336" s="419"/>
      <c r="L336" s="419"/>
      <c r="M336" s="419"/>
      <c r="S336" s="19"/>
    </row>
    <row r="337" spans="5:19">
      <c r="E337" s="419"/>
      <c r="F337" s="419"/>
      <c r="G337" s="419"/>
      <c r="H337" s="419"/>
      <c r="I337" s="419"/>
      <c r="J337" s="419"/>
      <c r="K337" s="419"/>
      <c r="L337" s="419"/>
      <c r="M337" s="419"/>
      <c r="S337" s="19"/>
    </row>
    <row r="338" spans="5:19">
      <c r="E338" s="419"/>
      <c r="F338" s="419"/>
      <c r="G338" s="419"/>
      <c r="H338" s="419"/>
      <c r="I338" s="419"/>
      <c r="J338" s="419"/>
      <c r="K338" s="419"/>
      <c r="L338" s="419"/>
      <c r="M338" s="419"/>
      <c r="S338" s="19"/>
    </row>
    <row r="339" spans="5:19">
      <c r="E339" s="419"/>
      <c r="F339" s="419"/>
      <c r="G339" s="419"/>
      <c r="H339" s="419"/>
      <c r="I339" s="419"/>
      <c r="J339" s="419"/>
      <c r="K339" s="419"/>
      <c r="L339" s="419"/>
      <c r="M339" s="419"/>
      <c r="S339" s="19"/>
    </row>
    <row r="340" spans="5:19">
      <c r="E340" s="419"/>
      <c r="F340" s="419"/>
      <c r="G340" s="419"/>
      <c r="H340" s="419"/>
      <c r="I340" s="419"/>
      <c r="J340" s="419"/>
      <c r="K340" s="419"/>
      <c r="L340" s="419"/>
      <c r="M340" s="419"/>
      <c r="S340" s="19"/>
    </row>
    <row r="341" spans="5:19">
      <c r="E341" s="419"/>
      <c r="F341" s="419"/>
      <c r="G341" s="419"/>
      <c r="H341" s="419"/>
      <c r="I341" s="419"/>
      <c r="J341" s="419"/>
      <c r="K341" s="419"/>
      <c r="L341" s="419"/>
      <c r="M341" s="419"/>
      <c r="S341" s="19"/>
    </row>
    <row r="342" spans="5:19">
      <c r="E342" s="419"/>
      <c r="F342" s="419"/>
      <c r="G342" s="419"/>
      <c r="H342" s="419"/>
      <c r="I342" s="419"/>
      <c r="J342" s="419"/>
      <c r="K342" s="419"/>
      <c r="L342" s="419"/>
      <c r="M342" s="419"/>
      <c r="S342" s="19"/>
    </row>
    <row r="343" spans="5:19">
      <c r="E343" s="419"/>
      <c r="F343" s="419"/>
      <c r="G343" s="419"/>
      <c r="H343" s="419"/>
      <c r="I343" s="419"/>
      <c r="J343" s="419"/>
      <c r="K343" s="419"/>
      <c r="L343" s="419"/>
      <c r="M343" s="419"/>
      <c r="S343" s="19"/>
    </row>
    <row r="344" spans="5:19">
      <c r="E344" s="419"/>
      <c r="F344" s="419"/>
      <c r="G344" s="419"/>
      <c r="H344" s="419"/>
      <c r="I344" s="419"/>
      <c r="J344" s="419"/>
      <c r="K344" s="419"/>
      <c r="L344" s="419"/>
      <c r="M344" s="419"/>
      <c r="S344" s="19"/>
    </row>
    <row r="345" spans="5:19">
      <c r="E345" s="419"/>
      <c r="F345" s="419"/>
      <c r="G345" s="419"/>
      <c r="H345" s="419"/>
      <c r="I345" s="419"/>
      <c r="J345" s="419"/>
      <c r="K345" s="419"/>
      <c r="L345" s="419"/>
      <c r="M345" s="419"/>
      <c r="S345" s="19"/>
    </row>
    <row r="346" spans="5:19">
      <c r="E346" s="419"/>
      <c r="F346" s="419"/>
      <c r="G346" s="419"/>
      <c r="H346" s="419"/>
      <c r="I346" s="419"/>
      <c r="J346" s="419"/>
      <c r="K346" s="419"/>
      <c r="L346" s="419"/>
      <c r="M346" s="419"/>
      <c r="S346" s="19"/>
    </row>
    <row r="347" spans="5:19">
      <c r="E347" s="419"/>
      <c r="F347" s="419"/>
      <c r="G347" s="419"/>
      <c r="H347" s="419"/>
      <c r="I347" s="419"/>
      <c r="J347" s="419"/>
      <c r="K347" s="419"/>
      <c r="L347" s="419"/>
      <c r="M347" s="419"/>
      <c r="S347" s="19"/>
    </row>
    <row r="348" spans="5:19">
      <c r="E348" s="419"/>
      <c r="F348" s="419"/>
      <c r="G348" s="419"/>
      <c r="H348" s="419"/>
      <c r="I348" s="419"/>
      <c r="J348" s="419"/>
      <c r="K348" s="419"/>
      <c r="L348" s="419"/>
      <c r="M348" s="419"/>
      <c r="S348" s="19"/>
    </row>
    <row r="349" spans="5:19">
      <c r="E349" s="419"/>
      <c r="F349" s="419"/>
      <c r="G349" s="419"/>
      <c r="H349" s="419"/>
      <c r="I349" s="419"/>
      <c r="J349" s="419"/>
      <c r="K349" s="419"/>
      <c r="L349" s="419"/>
      <c r="M349" s="419"/>
      <c r="S349" s="19"/>
    </row>
    <row r="350" spans="5:19">
      <c r="E350" s="419"/>
      <c r="F350" s="419"/>
      <c r="G350" s="419"/>
      <c r="H350" s="419"/>
      <c r="I350" s="419"/>
      <c r="J350" s="419"/>
      <c r="K350" s="419"/>
      <c r="L350" s="419"/>
      <c r="M350" s="419"/>
      <c r="S350" s="19"/>
    </row>
    <row r="351" spans="5:19">
      <c r="E351" s="419"/>
      <c r="F351" s="419"/>
      <c r="G351" s="419"/>
      <c r="H351" s="419"/>
      <c r="I351" s="419"/>
      <c r="J351" s="419"/>
      <c r="K351" s="419"/>
      <c r="L351" s="419"/>
      <c r="M351" s="419"/>
      <c r="S351" s="19"/>
    </row>
    <row r="352" spans="5:19">
      <c r="E352" s="419"/>
      <c r="F352" s="419"/>
      <c r="G352" s="419"/>
      <c r="H352" s="419"/>
      <c r="I352" s="419"/>
      <c r="J352" s="419"/>
      <c r="K352" s="419"/>
      <c r="L352" s="419"/>
      <c r="M352" s="419"/>
      <c r="S352" s="19"/>
    </row>
    <row r="353" spans="5:19">
      <c r="E353" s="419"/>
      <c r="F353" s="419"/>
      <c r="G353" s="419"/>
      <c r="H353" s="419"/>
      <c r="I353" s="419"/>
      <c r="J353" s="419"/>
      <c r="K353" s="419"/>
      <c r="L353" s="419"/>
      <c r="M353" s="419"/>
      <c r="S353" s="19"/>
    </row>
    <row r="354" spans="5:19">
      <c r="E354" s="419"/>
      <c r="F354" s="419"/>
      <c r="G354" s="419"/>
      <c r="H354" s="419"/>
      <c r="I354" s="419"/>
      <c r="J354" s="419"/>
      <c r="K354" s="419"/>
      <c r="L354" s="419"/>
      <c r="M354" s="419"/>
      <c r="S354" s="19"/>
    </row>
    <row r="355" spans="5:19">
      <c r="E355" s="419"/>
      <c r="F355" s="419"/>
      <c r="G355" s="419"/>
      <c r="H355" s="419"/>
      <c r="I355" s="419"/>
      <c r="J355" s="419"/>
      <c r="K355" s="419"/>
      <c r="L355" s="419"/>
      <c r="M355" s="419"/>
      <c r="S355" s="19"/>
    </row>
    <row r="356" spans="5:19">
      <c r="E356" s="419"/>
      <c r="F356" s="419"/>
      <c r="G356" s="419"/>
      <c r="H356" s="419"/>
      <c r="I356" s="419"/>
      <c r="J356" s="419"/>
      <c r="K356" s="419"/>
      <c r="L356" s="419"/>
      <c r="M356" s="419"/>
      <c r="S356" s="19"/>
    </row>
    <row r="357" spans="5:19">
      <c r="E357" s="419"/>
      <c r="F357" s="419"/>
      <c r="G357" s="419"/>
      <c r="H357" s="419"/>
      <c r="I357" s="419"/>
      <c r="J357" s="419"/>
      <c r="K357" s="419"/>
      <c r="L357" s="419"/>
      <c r="M357" s="419"/>
      <c r="S357" s="19"/>
    </row>
    <row r="358" spans="5:19">
      <c r="E358" s="419"/>
      <c r="F358" s="419"/>
      <c r="G358" s="419"/>
      <c r="H358" s="419"/>
      <c r="I358" s="419"/>
      <c r="J358" s="419"/>
      <c r="K358" s="419"/>
      <c r="L358" s="419"/>
      <c r="M358" s="419"/>
      <c r="S358" s="19"/>
    </row>
    <row r="359" spans="5:19">
      <c r="E359" s="419"/>
      <c r="F359" s="419"/>
      <c r="G359" s="419"/>
      <c r="H359" s="419"/>
      <c r="I359" s="419"/>
      <c r="J359" s="419"/>
      <c r="K359" s="419"/>
      <c r="L359" s="419"/>
      <c r="M359" s="419"/>
      <c r="S359" s="19"/>
    </row>
    <row r="360" spans="5:19">
      <c r="E360" s="419"/>
      <c r="F360" s="419"/>
      <c r="G360" s="419"/>
      <c r="H360" s="419"/>
      <c r="I360" s="419"/>
      <c r="J360" s="419"/>
      <c r="K360" s="419"/>
      <c r="L360" s="419"/>
      <c r="M360" s="419"/>
      <c r="S360" s="19"/>
    </row>
    <row r="361" spans="5:19">
      <c r="E361" s="419"/>
      <c r="F361" s="419"/>
      <c r="G361" s="419"/>
      <c r="H361" s="419"/>
      <c r="I361" s="419"/>
      <c r="J361" s="419"/>
      <c r="K361" s="419"/>
      <c r="L361" s="419"/>
      <c r="M361" s="419"/>
      <c r="S361" s="19"/>
    </row>
    <row r="362" spans="5:19">
      <c r="E362" s="419"/>
      <c r="F362" s="419"/>
      <c r="G362" s="419"/>
      <c r="H362" s="419"/>
      <c r="I362" s="419"/>
      <c r="J362" s="419"/>
      <c r="K362" s="419"/>
      <c r="L362" s="419"/>
      <c r="M362" s="419"/>
      <c r="S362" s="19"/>
    </row>
    <row r="363" spans="5:19">
      <c r="E363" s="419"/>
      <c r="F363" s="419"/>
      <c r="G363" s="419"/>
      <c r="H363" s="419"/>
      <c r="I363" s="419"/>
      <c r="J363" s="419"/>
      <c r="K363" s="419"/>
      <c r="L363" s="419"/>
      <c r="M363" s="419"/>
      <c r="S363" s="19"/>
    </row>
    <row r="364" spans="5:19">
      <c r="E364" s="419"/>
      <c r="F364" s="419"/>
      <c r="G364" s="419"/>
      <c r="H364" s="419"/>
      <c r="I364" s="419"/>
      <c r="J364" s="419"/>
      <c r="K364" s="419"/>
      <c r="L364" s="419"/>
      <c r="M364" s="419"/>
      <c r="S364" s="19"/>
    </row>
    <row r="365" spans="5:19">
      <c r="E365" s="419"/>
      <c r="F365" s="419"/>
      <c r="G365" s="419"/>
      <c r="H365" s="419"/>
      <c r="I365" s="419"/>
      <c r="J365" s="419"/>
      <c r="K365" s="419"/>
      <c r="L365" s="419"/>
      <c r="M365" s="419"/>
      <c r="S365" s="19"/>
    </row>
    <row r="366" spans="5:19">
      <c r="E366" s="419"/>
      <c r="F366" s="419"/>
      <c r="G366" s="419"/>
      <c r="H366" s="419"/>
      <c r="I366" s="419"/>
      <c r="J366" s="419"/>
      <c r="K366" s="419"/>
      <c r="L366" s="419"/>
      <c r="M366" s="419"/>
      <c r="S366" s="19"/>
    </row>
    <row r="367" spans="5:19">
      <c r="E367" s="419"/>
      <c r="F367" s="419"/>
      <c r="G367" s="419"/>
      <c r="H367" s="419"/>
      <c r="I367" s="419"/>
      <c r="J367" s="419"/>
      <c r="K367" s="419"/>
      <c r="L367" s="419"/>
      <c r="M367" s="419"/>
      <c r="S367" s="19"/>
    </row>
    <row r="368" spans="5:19">
      <c r="E368" s="419"/>
      <c r="F368" s="419"/>
      <c r="G368" s="419"/>
      <c r="H368" s="419"/>
      <c r="I368" s="419"/>
      <c r="J368" s="419"/>
      <c r="K368" s="419"/>
      <c r="L368" s="419"/>
      <c r="M368" s="419"/>
      <c r="S368" s="19"/>
    </row>
    <row r="369" spans="5:19">
      <c r="E369" s="419"/>
      <c r="F369" s="419"/>
      <c r="G369" s="419"/>
      <c r="H369" s="419"/>
      <c r="I369" s="419"/>
      <c r="J369" s="419"/>
      <c r="K369" s="419"/>
      <c r="L369" s="419"/>
      <c r="M369" s="419"/>
      <c r="S369" s="19"/>
    </row>
    <row r="370" spans="5:19">
      <c r="E370" s="419"/>
      <c r="F370" s="419"/>
      <c r="G370" s="419"/>
      <c r="H370" s="419"/>
      <c r="I370" s="419"/>
      <c r="J370" s="419"/>
      <c r="K370" s="419"/>
      <c r="L370" s="419"/>
      <c r="M370" s="419"/>
      <c r="S370" s="19"/>
    </row>
    <row r="371" spans="5:19">
      <c r="E371" s="419"/>
      <c r="F371" s="419"/>
      <c r="G371" s="419"/>
      <c r="H371" s="419"/>
      <c r="I371" s="419"/>
      <c r="J371" s="419"/>
      <c r="K371" s="419"/>
      <c r="L371" s="419"/>
      <c r="M371" s="419"/>
      <c r="S371" s="19"/>
    </row>
    <row r="372" spans="5:19">
      <c r="E372" s="419"/>
      <c r="F372" s="419"/>
      <c r="G372" s="419"/>
      <c r="H372" s="419"/>
      <c r="I372" s="419"/>
      <c r="J372" s="419"/>
      <c r="K372" s="419"/>
      <c r="L372" s="419"/>
      <c r="M372" s="419"/>
      <c r="S372" s="19"/>
    </row>
    <row r="373" spans="5:19">
      <c r="E373" s="419"/>
      <c r="F373" s="419"/>
      <c r="G373" s="419"/>
      <c r="H373" s="419"/>
      <c r="I373" s="419"/>
      <c r="J373" s="419"/>
      <c r="K373" s="419"/>
      <c r="L373" s="419"/>
      <c r="M373" s="419"/>
      <c r="S373" s="19"/>
    </row>
    <row r="374" spans="5:19">
      <c r="E374" s="419"/>
      <c r="F374" s="419"/>
      <c r="G374" s="419"/>
      <c r="H374" s="419"/>
      <c r="I374" s="419"/>
      <c r="J374" s="419"/>
      <c r="K374" s="419"/>
      <c r="L374" s="419"/>
      <c r="M374" s="419"/>
      <c r="S374" s="19"/>
    </row>
    <row r="375" spans="5:19">
      <c r="E375" s="419"/>
      <c r="F375" s="419"/>
      <c r="G375" s="419"/>
      <c r="H375" s="419"/>
      <c r="I375" s="419"/>
      <c r="J375" s="419"/>
      <c r="K375" s="419"/>
      <c r="L375" s="419"/>
      <c r="M375" s="419"/>
      <c r="S375" s="19"/>
    </row>
    <row r="376" spans="5:19">
      <c r="E376" s="419"/>
      <c r="F376" s="419"/>
      <c r="G376" s="419"/>
      <c r="H376" s="419"/>
      <c r="I376" s="419"/>
      <c r="J376" s="419"/>
      <c r="K376" s="419"/>
      <c r="L376" s="419"/>
      <c r="M376" s="419"/>
      <c r="S376" s="19"/>
    </row>
    <row r="377" spans="5:19">
      <c r="E377" s="419"/>
      <c r="F377" s="419"/>
      <c r="G377" s="419"/>
      <c r="H377" s="419"/>
      <c r="I377" s="419"/>
      <c r="J377" s="419"/>
      <c r="K377" s="419"/>
      <c r="L377" s="419"/>
      <c r="M377" s="419"/>
      <c r="S377" s="19"/>
    </row>
    <row r="378" spans="5:19">
      <c r="E378" s="419"/>
      <c r="F378" s="419"/>
      <c r="G378" s="419"/>
      <c r="H378" s="419"/>
      <c r="I378" s="419"/>
      <c r="J378" s="419"/>
      <c r="K378" s="419"/>
      <c r="L378" s="419"/>
      <c r="M378" s="419"/>
      <c r="S378" s="19"/>
    </row>
    <row r="379" spans="5:19">
      <c r="E379" s="419"/>
      <c r="F379" s="419"/>
      <c r="G379" s="419"/>
      <c r="H379" s="419"/>
      <c r="I379" s="419"/>
      <c r="J379" s="419"/>
      <c r="K379" s="419"/>
      <c r="L379" s="419"/>
      <c r="M379" s="419"/>
      <c r="S379" s="19"/>
    </row>
    <row r="380" spans="5:19">
      <c r="E380" s="419"/>
      <c r="F380" s="419"/>
      <c r="G380" s="419"/>
      <c r="H380" s="419"/>
      <c r="I380" s="419"/>
      <c r="J380" s="419"/>
      <c r="K380" s="419"/>
      <c r="L380" s="419"/>
      <c r="M380" s="419"/>
      <c r="S380" s="19"/>
    </row>
    <row r="381" spans="5:19">
      <c r="E381" s="419"/>
      <c r="F381" s="419"/>
      <c r="G381" s="419"/>
      <c r="H381" s="419"/>
      <c r="I381" s="419"/>
      <c r="J381" s="419"/>
      <c r="K381" s="419"/>
      <c r="L381" s="419"/>
      <c r="M381" s="419"/>
      <c r="S381" s="19"/>
    </row>
    <row r="382" spans="5:19">
      <c r="E382" s="419"/>
      <c r="F382" s="419"/>
      <c r="G382" s="419"/>
      <c r="H382" s="419"/>
      <c r="I382" s="419"/>
      <c r="J382" s="419"/>
      <c r="K382" s="419"/>
      <c r="L382" s="419"/>
      <c r="M382" s="419"/>
      <c r="S382" s="19"/>
    </row>
    <row r="383" spans="5:19">
      <c r="E383" s="419"/>
      <c r="F383" s="419"/>
      <c r="G383" s="419"/>
      <c r="H383" s="419"/>
      <c r="I383" s="419"/>
      <c r="J383" s="419"/>
      <c r="K383" s="419"/>
      <c r="L383" s="419"/>
      <c r="M383" s="419"/>
      <c r="S383" s="19"/>
    </row>
    <row r="384" spans="5:19">
      <c r="E384" s="419"/>
      <c r="F384" s="419"/>
      <c r="G384" s="419"/>
      <c r="H384" s="419"/>
      <c r="I384" s="419"/>
      <c r="J384" s="419"/>
      <c r="K384" s="419"/>
      <c r="L384" s="419"/>
      <c r="M384" s="419"/>
      <c r="S384" s="19"/>
    </row>
    <row r="385" spans="5:19">
      <c r="E385" s="419"/>
      <c r="F385" s="419"/>
      <c r="G385" s="419"/>
      <c r="H385" s="419"/>
      <c r="I385" s="419"/>
      <c r="J385" s="419"/>
      <c r="K385" s="419"/>
      <c r="L385" s="419"/>
      <c r="M385" s="419"/>
      <c r="S385" s="19"/>
    </row>
    <row r="386" spans="5:19">
      <c r="E386" s="419"/>
      <c r="F386" s="419"/>
      <c r="G386" s="419"/>
      <c r="H386" s="419"/>
      <c r="I386" s="419"/>
      <c r="J386" s="419"/>
      <c r="K386" s="419"/>
      <c r="L386" s="419"/>
      <c r="M386" s="419"/>
      <c r="S386" s="19"/>
    </row>
    <row r="387" spans="5:19">
      <c r="E387" s="419"/>
      <c r="F387" s="419"/>
      <c r="G387" s="419"/>
      <c r="H387" s="419"/>
      <c r="I387" s="419"/>
      <c r="J387" s="419"/>
      <c r="K387" s="419"/>
      <c r="L387" s="419"/>
      <c r="M387" s="419"/>
      <c r="S387" s="19"/>
    </row>
    <row r="388" spans="5:19">
      <c r="E388" s="419"/>
      <c r="F388" s="419"/>
      <c r="G388" s="419"/>
      <c r="H388" s="419"/>
      <c r="I388" s="419"/>
      <c r="J388" s="419"/>
      <c r="K388" s="419"/>
      <c r="L388" s="419"/>
      <c r="M388" s="419"/>
      <c r="S388" s="19"/>
    </row>
    <row r="389" spans="5:19">
      <c r="E389" s="419"/>
      <c r="F389" s="419"/>
      <c r="G389" s="419"/>
      <c r="H389" s="419"/>
      <c r="I389" s="419"/>
      <c r="J389" s="419"/>
      <c r="K389" s="419"/>
      <c r="L389" s="419"/>
      <c r="M389" s="419"/>
      <c r="S389" s="19"/>
    </row>
    <row r="390" spans="5:19">
      <c r="E390" s="419"/>
      <c r="F390" s="419"/>
      <c r="G390" s="419"/>
      <c r="H390" s="419"/>
      <c r="I390" s="419"/>
      <c r="J390" s="419"/>
      <c r="K390" s="419"/>
      <c r="L390" s="419"/>
      <c r="M390" s="419"/>
      <c r="S390" s="19"/>
    </row>
    <row r="391" spans="5:19">
      <c r="E391" s="419"/>
      <c r="F391" s="419"/>
      <c r="G391" s="419"/>
      <c r="H391" s="419"/>
      <c r="I391" s="419"/>
      <c r="J391" s="419"/>
      <c r="K391" s="419"/>
      <c r="L391" s="419"/>
      <c r="M391" s="419"/>
      <c r="S391" s="19"/>
    </row>
    <row r="392" spans="5:19">
      <c r="E392" s="419"/>
      <c r="F392" s="419"/>
      <c r="G392" s="419"/>
      <c r="H392" s="419"/>
      <c r="I392" s="419"/>
      <c r="J392" s="419"/>
      <c r="K392" s="419"/>
      <c r="L392" s="419"/>
      <c r="M392" s="419"/>
      <c r="S392" s="19"/>
    </row>
    <row r="393" spans="5:19">
      <c r="E393" s="419"/>
      <c r="F393" s="419"/>
      <c r="G393" s="419"/>
      <c r="H393" s="419"/>
      <c r="I393" s="419"/>
      <c r="J393" s="419"/>
      <c r="K393" s="419"/>
      <c r="L393" s="419"/>
      <c r="M393" s="419"/>
      <c r="S393" s="19"/>
    </row>
    <row r="394" spans="5:19">
      <c r="E394" s="419"/>
      <c r="F394" s="419"/>
      <c r="G394" s="419"/>
      <c r="H394" s="419"/>
      <c r="I394" s="419"/>
      <c r="J394" s="419"/>
      <c r="K394" s="419"/>
      <c r="L394" s="419"/>
      <c r="M394" s="419"/>
      <c r="S394" s="19"/>
    </row>
    <row r="395" spans="5:19">
      <c r="E395" s="419"/>
      <c r="F395" s="419"/>
      <c r="G395" s="419"/>
      <c r="H395" s="419"/>
      <c r="I395" s="419"/>
      <c r="J395" s="419"/>
      <c r="K395" s="419"/>
      <c r="L395" s="419"/>
      <c r="M395" s="419"/>
      <c r="S395" s="19"/>
    </row>
    <row r="396" spans="5:19">
      <c r="E396" s="419"/>
      <c r="F396" s="419"/>
      <c r="G396" s="419"/>
      <c r="H396" s="419"/>
      <c r="I396" s="419"/>
      <c r="J396" s="419"/>
      <c r="K396" s="419"/>
      <c r="L396" s="419"/>
      <c r="M396" s="419"/>
      <c r="S396" s="19"/>
    </row>
    <row r="397" spans="5:19">
      <c r="E397" s="419"/>
      <c r="F397" s="419"/>
      <c r="G397" s="419"/>
      <c r="H397" s="419"/>
      <c r="I397" s="419"/>
      <c r="J397" s="419"/>
      <c r="K397" s="419"/>
      <c r="L397" s="419"/>
      <c r="M397" s="419"/>
      <c r="S397" s="19"/>
    </row>
    <row r="398" spans="5:19">
      <c r="E398" s="419"/>
      <c r="F398" s="419"/>
      <c r="G398" s="419"/>
      <c r="H398" s="419"/>
      <c r="I398" s="419"/>
      <c r="J398" s="419"/>
      <c r="K398" s="419"/>
      <c r="L398" s="419"/>
      <c r="M398" s="419"/>
      <c r="S398" s="19"/>
    </row>
    <row r="399" spans="5:19">
      <c r="E399" s="419"/>
      <c r="F399" s="419"/>
      <c r="G399" s="419"/>
      <c r="H399" s="419"/>
      <c r="I399" s="419"/>
      <c r="J399" s="419"/>
      <c r="K399" s="419"/>
      <c r="L399" s="419"/>
      <c r="M399" s="419"/>
      <c r="S399" s="19"/>
    </row>
    <row r="400" spans="5:19">
      <c r="E400" s="419"/>
      <c r="F400" s="419"/>
      <c r="G400" s="419"/>
      <c r="H400" s="419"/>
      <c r="I400" s="419"/>
      <c r="J400" s="419"/>
      <c r="K400" s="419"/>
      <c r="L400" s="419"/>
      <c r="M400" s="419"/>
      <c r="S400" s="19"/>
    </row>
    <row r="401" spans="5:19">
      <c r="E401" s="419"/>
      <c r="F401" s="419"/>
      <c r="G401" s="419"/>
      <c r="H401" s="419"/>
      <c r="I401" s="419"/>
      <c r="J401" s="419"/>
      <c r="K401" s="419"/>
      <c r="L401" s="419"/>
      <c r="M401" s="419"/>
      <c r="S401" s="19"/>
    </row>
    <row r="402" spans="5:19">
      <c r="E402" s="419"/>
      <c r="F402" s="419"/>
      <c r="G402" s="419"/>
      <c r="H402" s="419"/>
      <c r="I402" s="419"/>
      <c r="J402" s="419"/>
      <c r="K402" s="419"/>
      <c r="L402" s="419"/>
      <c r="M402" s="419"/>
      <c r="S402" s="19"/>
    </row>
    <row r="403" spans="5:19">
      <c r="E403" s="419"/>
      <c r="F403" s="419"/>
      <c r="G403" s="419"/>
      <c r="H403" s="419"/>
      <c r="I403" s="419"/>
      <c r="J403" s="419"/>
      <c r="K403" s="419"/>
      <c r="L403" s="419"/>
      <c r="M403" s="419"/>
      <c r="S403" s="19"/>
    </row>
    <row r="404" spans="5:19">
      <c r="E404" s="419"/>
      <c r="F404" s="419"/>
      <c r="G404" s="419"/>
      <c r="H404" s="419"/>
      <c r="I404" s="419"/>
      <c r="J404" s="419"/>
      <c r="K404" s="419"/>
      <c r="L404" s="419"/>
      <c r="M404" s="419"/>
      <c r="S404" s="19"/>
    </row>
    <row r="405" spans="5:19">
      <c r="E405" s="419"/>
      <c r="F405" s="419"/>
      <c r="G405" s="419"/>
      <c r="H405" s="419"/>
      <c r="I405" s="419"/>
      <c r="J405" s="419"/>
      <c r="K405" s="419"/>
      <c r="L405" s="419"/>
      <c r="M405" s="419"/>
      <c r="S405" s="19"/>
    </row>
    <row r="406" spans="5:19">
      <c r="E406" s="419"/>
      <c r="F406" s="419"/>
      <c r="G406" s="419"/>
      <c r="H406" s="419"/>
      <c r="I406" s="419"/>
      <c r="J406" s="419"/>
      <c r="K406" s="419"/>
      <c r="L406" s="419"/>
      <c r="M406" s="419"/>
      <c r="S406" s="19"/>
    </row>
    <row r="407" spans="5:19">
      <c r="E407" s="419"/>
      <c r="F407" s="419"/>
      <c r="G407" s="419"/>
      <c r="H407" s="419"/>
      <c r="I407" s="419"/>
      <c r="J407" s="419"/>
      <c r="K407" s="419"/>
      <c r="L407" s="419"/>
      <c r="M407" s="419"/>
      <c r="S407" s="19"/>
    </row>
    <row r="408" spans="5:19">
      <c r="E408" s="419"/>
      <c r="F408" s="419"/>
      <c r="G408" s="419"/>
      <c r="H408" s="419"/>
      <c r="I408" s="419"/>
      <c r="J408" s="419"/>
      <c r="K408" s="419"/>
      <c r="L408" s="419"/>
      <c r="M408" s="419"/>
      <c r="S408" s="19"/>
    </row>
    <row r="409" spans="5:19">
      <c r="E409" s="419"/>
      <c r="F409" s="419"/>
      <c r="G409" s="419"/>
      <c r="H409" s="419"/>
      <c r="I409" s="419"/>
      <c r="J409" s="419"/>
      <c r="K409" s="419"/>
      <c r="L409" s="419"/>
      <c r="M409" s="419"/>
      <c r="S409" s="19"/>
    </row>
    <row r="410" spans="5:19">
      <c r="E410" s="419"/>
      <c r="F410" s="419"/>
      <c r="G410" s="419"/>
      <c r="H410" s="419"/>
      <c r="I410" s="419"/>
      <c r="J410" s="419"/>
      <c r="K410" s="419"/>
      <c r="L410" s="419"/>
      <c r="M410" s="419"/>
      <c r="S410" s="19"/>
    </row>
    <row r="411" spans="5:19">
      <c r="E411" s="419"/>
      <c r="F411" s="419"/>
      <c r="G411" s="419"/>
      <c r="H411" s="419"/>
      <c r="I411" s="419"/>
      <c r="J411" s="419"/>
      <c r="K411" s="419"/>
      <c r="L411" s="419"/>
      <c r="M411" s="419"/>
      <c r="S411" s="19"/>
    </row>
    <row r="412" spans="5:19">
      <c r="E412" s="419"/>
      <c r="F412" s="419"/>
      <c r="G412" s="419"/>
      <c r="H412" s="419"/>
      <c r="I412" s="419"/>
      <c r="J412" s="419"/>
      <c r="K412" s="419"/>
      <c r="L412" s="419"/>
      <c r="M412" s="419"/>
      <c r="S412" s="19"/>
    </row>
    <row r="413" spans="5:19">
      <c r="E413" s="419"/>
      <c r="F413" s="419"/>
      <c r="G413" s="419"/>
      <c r="H413" s="419"/>
      <c r="I413" s="419"/>
      <c r="J413" s="419"/>
      <c r="K413" s="419"/>
      <c r="L413" s="419"/>
      <c r="M413" s="419"/>
      <c r="S413" s="19"/>
    </row>
    <row r="414" spans="5:19">
      <c r="E414" s="419"/>
      <c r="F414" s="419"/>
      <c r="G414" s="419"/>
      <c r="H414" s="419"/>
      <c r="I414" s="419"/>
      <c r="J414" s="419"/>
      <c r="K414" s="419"/>
      <c r="L414" s="419"/>
      <c r="M414" s="419"/>
      <c r="S414" s="19"/>
    </row>
    <row r="415" spans="5:19">
      <c r="E415" s="419"/>
      <c r="F415" s="419"/>
      <c r="G415" s="419"/>
      <c r="H415" s="419"/>
      <c r="I415" s="419"/>
      <c r="J415" s="419"/>
      <c r="K415" s="419"/>
      <c r="L415" s="419"/>
      <c r="M415" s="419"/>
      <c r="S415" s="19"/>
    </row>
    <row r="416" spans="5:19">
      <c r="E416" s="419"/>
      <c r="F416" s="419"/>
      <c r="G416" s="419"/>
      <c r="H416" s="419"/>
      <c r="I416" s="419"/>
      <c r="J416" s="419"/>
      <c r="K416" s="419"/>
      <c r="L416" s="419"/>
      <c r="M416" s="419"/>
      <c r="S416" s="19"/>
    </row>
    <row r="417" spans="5:19">
      <c r="E417" s="419"/>
      <c r="F417" s="419"/>
      <c r="G417" s="419"/>
      <c r="H417" s="419"/>
      <c r="I417" s="419"/>
      <c r="J417" s="419"/>
      <c r="K417" s="419"/>
      <c r="L417" s="419"/>
      <c r="M417" s="419"/>
      <c r="S417" s="19"/>
    </row>
    <row r="418" spans="5:19">
      <c r="E418" s="419"/>
      <c r="F418" s="419"/>
      <c r="G418" s="419"/>
      <c r="H418" s="419"/>
      <c r="I418" s="419"/>
      <c r="J418" s="419"/>
      <c r="K418" s="419"/>
      <c r="L418" s="419"/>
      <c r="M418" s="419"/>
      <c r="S418" s="19"/>
    </row>
    <row r="419" spans="5:19">
      <c r="E419" s="419"/>
      <c r="F419" s="419"/>
      <c r="G419" s="419"/>
      <c r="H419" s="419"/>
      <c r="I419" s="419"/>
      <c r="J419" s="419"/>
      <c r="K419" s="419"/>
      <c r="L419" s="419"/>
      <c r="M419" s="419"/>
      <c r="S419" s="19"/>
    </row>
    <row r="420" spans="5:19">
      <c r="E420" s="419"/>
      <c r="F420" s="419"/>
      <c r="G420" s="419"/>
      <c r="H420" s="419"/>
      <c r="I420" s="419"/>
      <c r="J420" s="419"/>
      <c r="K420" s="419"/>
      <c r="L420" s="419"/>
      <c r="M420" s="419"/>
      <c r="S420" s="19"/>
    </row>
    <row r="421" spans="5:19">
      <c r="E421" s="419"/>
      <c r="F421" s="419"/>
      <c r="G421" s="419"/>
      <c r="H421" s="419"/>
      <c r="I421" s="419"/>
      <c r="J421" s="419"/>
      <c r="K421" s="419"/>
      <c r="L421" s="419"/>
      <c r="M421" s="419"/>
      <c r="S421" s="19"/>
    </row>
    <row r="422" spans="5:19">
      <c r="E422" s="419"/>
      <c r="F422" s="419"/>
      <c r="G422" s="419"/>
      <c r="H422" s="419"/>
      <c r="I422" s="419"/>
      <c r="J422" s="419"/>
      <c r="K422" s="419"/>
      <c r="L422" s="419"/>
      <c r="M422" s="419"/>
      <c r="S422" s="19"/>
    </row>
    <row r="423" spans="5:19">
      <c r="E423" s="419"/>
      <c r="F423" s="419"/>
      <c r="G423" s="419"/>
      <c r="H423" s="419"/>
      <c r="I423" s="419"/>
      <c r="J423" s="419"/>
      <c r="K423" s="419"/>
      <c r="L423" s="419"/>
      <c r="M423" s="419"/>
      <c r="S423" s="19"/>
    </row>
    <row r="424" spans="5:19">
      <c r="E424" s="419"/>
      <c r="F424" s="419"/>
      <c r="G424" s="419"/>
      <c r="H424" s="419"/>
      <c r="I424" s="419"/>
      <c r="J424" s="419"/>
      <c r="K424" s="419"/>
      <c r="L424" s="419"/>
      <c r="M424" s="419"/>
      <c r="S424" s="19"/>
    </row>
    <row r="425" spans="5:19">
      <c r="E425" s="419"/>
      <c r="F425" s="419"/>
      <c r="G425" s="419"/>
      <c r="H425" s="419"/>
      <c r="I425" s="419"/>
      <c r="J425" s="419"/>
      <c r="K425" s="419"/>
      <c r="L425" s="419"/>
      <c r="M425" s="419"/>
      <c r="S425" s="19"/>
    </row>
    <row r="426" spans="5:19">
      <c r="E426" s="419"/>
      <c r="F426" s="419"/>
      <c r="G426" s="419"/>
      <c r="H426" s="419"/>
      <c r="I426" s="419"/>
      <c r="J426" s="419"/>
      <c r="K426" s="419"/>
      <c r="L426" s="419"/>
      <c r="M426" s="419"/>
      <c r="S426" s="19"/>
    </row>
    <row r="427" spans="5:19">
      <c r="E427" s="419"/>
      <c r="F427" s="419"/>
      <c r="G427" s="419"/>
      <c r="H427" s="419"/>
      <c r="I427" s="419"/>
      <c r="J427" s="419"/>
      <c r="K427" s="419"/>
      <c r="L427" s="419"/>
      <c r="M427" s="419"/>
      <c r="S427" s="19"/>
    </row>
    <row r="428" spans="5:19">
      <c r="E428" s="419"/>
      <c r="F428" s="419"/>
      <c r="G428" s="419"/>
      <c r="H428" s="419"/>
      <c r="I428" s="419"/>
      <c r="J428" s="419"/>
      <c r="K428" s="419"/>
      <c r="L428" s="419"/>
      <c r="M428" s="419"/>
      <c r="S428" s="19"/>
    </row>
    <row r="429" spans="5:19">
      <c r="E429" s="419"/>
      <c r="F429" s="419"/>
      <c r="G429" s="419"/>
      <c r="H429" s="419"/>
      <c r="I429" s="419"/>
      <c r="J429" s="419"/>
      <c r="K429" s="419"/>
      <c r="L429" s="419"/>
      <c r="M429" s="419"/>
      <c r="S429" s="19"/>
    </row>
    <row r="430" spans="5:19">
      <c r="E430" s="419"/>
      <c r="F430" s="419"/>
      <c r="G430" s="419"/>
      <c r="H430" s="419"/>
      <c r="I430" s="419"/>
      <c r="J430" s="419"/>
      <c r="K430" s="419"/>
      <c r="L430" s="419"/>
      <c r="M430" s="419"/>
      <c r="S430" s="19"/>
    </row>
    <row r="431" spans="5:19">
      <c r="E431" s="419"/>
      <c r="F431" s="419"/>
      <c r="G431" s="419"/>
      <c r="H431" s="419"/>
      <c r="I431" s="419"/>
      <c r="J431" s="419"/>
      <c r="K431" s="419"/>
      <c r="L431" s="419"/>
      <c r="M431" s="419"/>
      <c r="S431" s="19"/>
    </row>
    <row r="432" spans="5:19">
      <c r="E432" s="419"/>
      <c r="F432" s="419"/>
      <c r="G432" s="419"/>
      <c r="H432" s="419"/>
      <c r="I432" s="419"/>
      <c r="J432" s="419"/>
      <c r="K432" s="419"/>
      <c r="L432" s="419"/>
      <c r="M432" s="419"/>
      <c r="S432" s="19"/>
    </row>
    <row r="433" spans="5:19">
      <c r="E433" s="419"/>
      <c r="F433" s="419"/>
      <c r="G433" s="419"/>
      <c r="H433" s="419"/>
      <c r="I433" s="419"/>
      <c r="J433" s="419"/>
      <c r="K433" s="419"/>
      <c r="L433" s="419"/>
      <c r="M433" s="419"/>
      <c r="S433" s="19"/>
    </row>
    <row r="434" spans="5:19">
      <c r="E434" s="419"/>
      <c r="F434" s="419"/>
      <c r="G434" s="419"/>
      <c r="H434" s="419"/>
      <c r="I434" s="419"/>
      <c r="J434" s="419"/>
      <c r="K434" s="419"/>
      <c r="L434" s="419"/>
      <c r="M434" s="419"/>
      <c r="S434" s="19"/>
    </row>
    <row r="435" spans="5:19">
      <c r="E435" s="419"/>
      <c r="F435" s="419"/>
      <c r="G435" s="419"/>
      <c r="H435" s="419"/>
      <c r="I435" s="419"/>
      <c r="J435" s="419"/>
      <c r="K435" s="419"/>
      <c r="L435" s="419"/>
      <c r="M435" s="419"/>
      <c r="S435" s="19"/>
    </row>
    <row r="436" spans="5:19">
      <c r="E436" s="419"/>
      <c r="F436" s="419"/>
      <c r="G436" s="419"/>
      <c r="H436" s="419"/>
      <c r="I436" s="419"/>
      <c r="J436" s="419"/>
      <c r="K436" s="419"/>
      <c r="L436" s="419"/>
      <c r="M436" s="419"/>
      <c r="S436" s="19"/>
    </row>
    <row r="437" spans="5:19">
      <c r="E437" s="419"/>
      <c r="F437" s="419"/>
      <c r="G437" s="419"/>
      <c r="H437" s="419"/>
      <c r="I437" s="419"/>
      <c r="J437" s="419"/>
      <c r="K437" s="419"/>
      <c r="L437" s="419"/>
      <c r="M437" s="419"/>
      <c r="S437" s="19"/>
    </row>
    <row r="438" spans="5:19">
      <c r="E438" s="419"/>
      <c r="F438" s="419"/>
      <c r="G438" s="419"/>
      <c r="H438" s="419"/>
      <c r="I438" s="419"/>
      <c r="J438" s="419"/>
      <c r="K438" s="419"/>
      <c r="L438" s="419"/>
      <c r="M438" s="419"/>
      <c r="S438" s="19"/>
    </row>
    <row r="439" spans="5:19">
      <c r="E439" s="419"/>
      <c r="F439" s="419"/>
      <c r="G439" s="419"/>
      <c r="H439" s="419"/>
      <c r="I439" s="419"/>
      <c r="J439" s="419"/>
      <c r="K439" s="419"/>
      <c r="L439" s="419"/>
      <c r="M439" s="419"/>
      <c r="S439" s="19"/>
    </row>
    <row r="440" spans="5:19">
      <c r="E440" s="419"/>
      <c r="F440" s="419"/>
      <c r="G440" s="419"/>
      <c r="H440" s="419"/>
      <c r="I440" s="419"/>
      <c r="J440" s="419"/>
      <c r="K440" s="419"/>
      <c r="L440" s="419"/>
      <c r="M440" s="419"/>
      <c r="S440" s="19"/>
    </row>
    <row r="441" spans="5:19">
      <c r="E441" s="419"/>
      <c r="F441" s="419"/>
      <c r="G441" s="419"/>
      <c r="H441" s="419"/>
      <c r="I441" s="419"/>
      <c r="J441" s="419"/>
      <c r="K441" s="419"/>
      <c r="L441" s="419"/>
      <c r="M441" s="419"/>
      <c r="S441" s="19"/>
    </row>
    <row r="442" spans="5:19">
      <c r="E442" s="419"/>
      <c r="F442" s="419"/>
      <c r="G442" s="419"/>
      <c r="H442" s="419"/>
      <c r="I442" s="419"/>
      <c r="J442" s="419"/>
      <c r="K442" s="419"/>
      <c r="L442" s="419"/>
      <c r="M442" s="419"/>
      <c r="S442" s="19"/>
    </row>
    <row r="443" spans="5:19">
      <c r="E443" s="419"/>
      <c r="F443" s="419"/>
      <c r="G443" s="419"/>
      <c r="H443" s="419"/>
      <c r="I443" s="419"/>
      <c r="J443" s="419"/>
      <c r="K443" s="419"/>
      <c r="L443" s="419"/>
      <c r="M443" s="419"/>
      <c r="S443" s="19"/>
    </row>
    <row r="444" spans="5:19">
      <c r="E444" s="419"/>
      <c r="F444" s="419"/>
      <c r="G444" s="419"/>
      <c r="H444" s="419"/>
      <c r="I444" s="419"/>
      <c r="J444" s="419"/>
      <c r="K444" s="419"/>
      <c r="L444" s="419"/>
      <c r="M444" s="419"/>
      <c r="S444" s="19"/>
    </row>
    <row r="445" spans="5:19">
      <c r="E445" s="419"/>
      <c r="F445" s="419"/>
      <c r="G445" s="419"/>
      <c r="H445" s="419"/>
      <c r="I445" s="419"/>
      <c r="J445" s="419"/>
      <c r="K445" s="419"/>
      <c r="L445" s="419"/>
      <c r="M445" s="419"/>
      <c r="S445" s="19"/>
    </row>
    <row r="446" spans="5:19">
      <c r="E446" s="419"/>
      <c r="F446" s="419"/>
      <c r="G446" s="419"/>
      <c r="H446" s="419"/>
      <c r="I446" s="419"/>
      <c r="J446" s="419"/>
      <c r="K446" s="419"/>
      <c r="L446" s="419"/>
      <c r="M446" s="419"/>
      <c r="S446" s="19"/>
    </row>
    <row r="447" spans="5:19">
      <c r="E447" s="419"/>
      <c r="F447" s="419"/>
      <c r="G447" s="419"/>
      <c r="H447" s="419"/>
      <c r="I447" s="419"/>
      <c r="J447" s="419"/>
      <c r="K447" s="419"/>
      <c r="L447" s="419"/>
      <c r="M447" s="419"/>
      <c r="S447" s="19"/>
    </row>
    <row r="448" spans="5:19">
      <c r="E448" s="419"/>
      <c r="F448" s="419"/>
      <c r="G448" s="419"/>
      <c r="H448" s="419"/>
      <c r="I448" s="419"/>
      <c r="J448" s="419"/>
      <c r="K448" s="419"/>
      <c r="L448" s="419"/>
      <c r="M448" s="419"/>
      <c r="S448" s="19"/>
    </row>
    <row r="449" spans="5:19">
      <c r="E449" s="419"/>
      <c r="F449" s="419"/>
      <c r="G449" s="419"/>
      <c r="H449" s="419"/>
      <c r="I449" s="419"/>
      <c r="J449" s="419"/>
      <c r="K449" s="419"/>
      <c r="L449" s="419"/>
      <c r="M449" s="419"/>
      <c r="S449" s="19"/>
    </row>
    <row r="450" spans="5:19">
      <c r="E450" s="419"/>
      <c r="F450" s="419"/>
      <c r="G450" s="419"/>
      <c r="H450" s="419"/>
      <c r="I450" s="419"/>
      <c r="J450" s="419"/>
      <c r="K450" s="419"/>
      <c r="L450" s="419"/>
      <c r="M450" s="419"/>
      <c r="S450" s="19"/>
    </row>
    <row r="451" spans="5:19">
      <c r="E451" s="419"/>
      <c r="F451" s="419"/>
      <c r="G451" s="419"/>
      <c r="H451" s="419"/>
      <c r="I451" s="419"/>
      <c r="J451" s="419"/>
      <c r="K451" s="419"/>
      <c r="L451" s="419"/>
      <c r="M451" s="419"/>
      <c r="S451" s="19"/>
    </row>
    <row r="452" spans="5:19">
      <c r="E452" s="419"/>
      <c r="F452" s="419"/>
      <c r="G452" s="419"/>
      <c r="H452" s="419"/>
      <c r="I452" s="419"/>
      <c r="J452" s="419"/>
      <c r="K452" s="419"/>
      <c r="L452" s="419"/>
      <c r="M452" s="419"/>
      <c r="S452" s="19"/>
    </row>
    <row r="453" spans="5:19">
      <c r="E453" s="419"/>
      <c r="F453" s="419"/>
      <c r="G453" s="419"/>
      <c r="H453" s="419"/>
      <c r="I453" s="419"/>
      <c r="J453" s="419"/>
      <c r="K453" s="419"/>
      <c r="L453" s="419"/>
      <c r="M453" s="419"/>
      <c r="S453" s="19"/>
    </row>
    <row r="454" spans="5:19">
      <c r="E454" s="419"/>
      <c r="F454" s="419"/>
      <c r="G454" s="419"/>
      <c r="H454" s="419"/>
      <c r="I454" s="419"/>
      <c r="J454" s="419"/>
      <c r="K454" s="419"/>
      <c r="L454" s="419"/>
      <c r="M454" s="419"/>
      <c r="S454" s="19"/>
    </row>
    <row r="455" spans="5:19">
      <c r="E455" s="419"/>
      <c r="F455" s="419"/>
      <c r="G455" s="419"/>
      <c r="H455" s="419"/>
      <c r="I455" s="419"/>
      <c r="J455" s="419"/>
      <c r="K455" s="419"/>
      <c r="L455" s="419"/>
      <c r="M455" s="419"/>
      <c r="S455" s="19"/>
    </row>
    <row r="456" spans="5:19">
      <c r="E456" s="419"/>
      <c r="F456" s="419"/>
      <c r="G456" s="419"/>
      <c r="H456" s="419"/>
      <c r="I456" s="419"/>
      <c r="J456" s="419"/>
      <c r="K456" s="419"/>
      <c r="L456" s="419"/>
      <c r="M456" s="419"/>
      <c r="S456" s="19"/>
    </row>
    <row r="457" spans="5:19">
      <c r="E457" s="419"/>
      <c r="F457" s="419"/>
      <c r="G457" s="419"/>
      <c r="H457" s="419"/>
      <c r="I457" s="419"/>
      <c r="J457" s="419"/>
      <c r="K457" s="419"/>
      <c r="L457" s="419"/>
      <c r="M457" s="419"/>
      <c r="S457" s="19"/>
    </row>
    <row r="458" spans="5:19">
      <c r="E458" s="419"/>
      <c r="F458" s="419"/>
      <c r="G458" s="419"/>
      <c r="H458" s="419"/>
      <c r="I458" s="419"/>
      <c r="J458" s="419"/>
      <c r="K458" s="419"/>
      <c r="L458" s="419"/>
      <c r="M458" s="419"/>
      <c r="S458" s="19"/>
    </row>
    <row r="459" spans="5:19">
      <c r="E459" s="419"/>
      <c r="F459" s="419"/>
      <c r="G459" s="419"/>
      <c r="H459" s="419"/>
      <c r="I459" s="419"/>
      <c r="J459" s="419"/>
      <c r="K459" s="419"/>
      <c r="L459" s="419"/>
      <c r="M459" s="419"/>
      <c r="S459" s="19"/>
    </row>
    <row r="460" spans="5:19">
      <c r="E460" s="419"/>
      <c r="F460" s="419"/>
      <c r="G460" s="419"/>
      <c r="H460" s="419"/>
      <c r="I460" s="419"/>
      <c r="J460" s="419"/>
      <c r="K460" s="419"/>
      <c r="L460" s="419"/>
      <c r="M460" s="419"/>
      <c r="S460" s="19"/>
    </row>
    <row r="461" spans="5:19">
      <c r="E461" s="419"/>
      <c r="F461" s="419"/>
      <c r="G461" s="419"/>
      <c r="H461" s="419"/>
      <c r="I461" s="419"/>
      <c r="J461" s="419"/>
      <c r="K461" s="419"/>
      <c r="L461" s="419"/>
      <c r="M461" s="419"/>
      <c r="S461" s="19"/>
    </row>
    <row r="462" spans="5:19">
      <c r="E462" s="419"/>
      <c r="F462" s="419"/>
      <c r="G462" s="419"/>
      <c r="H462" s="419"/>
      <c r="I462" s="419"/>
      <c r="J462" s="419"/>
      <c r="K462" s="419"/>
      <c r="L462" s="419"/>
      <c r="M462" s="419"/>
      <c r="S462" s="19"/>
    </row>
    <row r="463" spans="5:19">
      <c r="E463" s="419"/>
      <c r="F463" s="419"/>
      <c r="G463" s="419"/>
      <c r="H463" s="419"/>
      <c r="I463" s="419"/>
      <c r="J463" s="419"/>
      <c r="K463" s="419"/>
      <c r="L463" s="419"/>
      <c r="M463" s="419"/>
      <c r="S463" s="19"/>
    </row>
    <row r="464" spans="5:19">
      <c r="E464" s="419"/>
      <c r="F464" s="419"/>
      <c r="G464" s="419"/>
      <c r="H464" s="419"/>
      <c r="I464" s="419"/>
      <c r="J464" s="419"/>
      <c r="K464" s="419"/>
      <c r="L464" s="419"/>
      <c r="M464" s="419"/>
      <c r="S464" s="19"/>
    </row>
    <row r="465" spans="5:19">
      <c r="E465" s="419"/>
      <c r="F465" s="419"/>
      <c r="G465" s="419"/>
      <c r="H465" s="419"/>
      <c r="I465" s="419"/>
      <c r="J465" s="419"/>
      <c r="K465" s="419"/>
      <c r="L465" s="419"/>
      <c r="M465" s="419"/>
      <c r="S465" s="19"/>
    </row>
    <row r="466" spans="5:19">
      <c r="E466" s="419"/>
      <c r="F466" s="419"/>
      <c r="G466" s="419"/>
      <c r="H466" s="419"/>
      <c r="I466" s="419"/>
      <c r="J466" s="419"/>
      <c r="K466" s="419"/>
      <c r="L466" s="419"/>
      <c r="M466" s="419"/>
      <c r="S466" s="19"/>
    </row>
    <row r="467" spans="5:19">
      <c r="E467" s="419"/>
      <c r="F467" s="419"/>
      <c r="G467" s="419"/>
      <c r="H467" s="419"/>
      <c r="I467" s="419"/>
      <c r="J467" s="419"/>
      <c r="K467" s="419"/>
      <c r="L467" s="419"/>
      <c r="M467" s="419"/>
      <c r="S467" s="19"/>
    </row>
    <row r="468" spans="5:19">
      <c r="E468" s="419"/>
      <c r="F468" s="419"/>
      <c r="G468" s="419"/>
      <c r="H468" s="419"/>
      <c r="I468" s="419"/>
      <c r="J468" s="419"/>
      <c r="K468" s="419"/>
      <c r="L468" s="419"/>
      <c r="M468" s="419"/>
      <c r="S468" s="19"/>
    </row>
    <row r="469" spans="5:19">
      <c r="E469" s="419"/>
      <c r="F469" s="419"/>
      <c r="G469" s="419"/>
      <c r="H469" s="419"/>
      <c r="I469" s="419"/>
      <c r="J469" s="419"/>
      <c r="K469" s="419"/>
      <c r="L469" s="419"/>
      <c r="M469" s="419"/>
      <c r="S469" s="19"/>
    </row>
    <row r="470" spans="5:19">
      <c r="E470" s="419"/>
      <c r="F470" s="419"/>
      <c r="G470" s="419"/>
      <c r="H470" s="419"/>
      <c r="I470" s="419"/>
      <c r="J470" s="419"/>
      <c r="K470" s="419"/>
      <c r="L470" s="419"/>
      <c r="M470" s="419"/>
      <c r="S470" s="19"/>
    </row>
    <row r="471" spans="5:19">
      <c r="E471" s="419"/>
      <c r="F471" s="419"/>
      <c r="G471" s="419"/>
      <c r="H471" s="419"/>
      <c r="I471" s="419"/>
      <c r="J471" s="419"/>
      <c r="K471" s="419"/>
      <c r="L471" s="419"/>
      <c r="M471" s="419"/>
      <c r="S471" s="19"/>
    </row>
    <row r="472" spans="5:19">
      <c r="E472" s="419"/>
      <c r="F472" s="419"/>
      <c r="G472" s="419"/>
      <c r="H472" s="419"/>
      <c r="I472" s="419"/>
      <c r="J472" s="419"/>
      <c r="K472" s="419"/>
      <c r="L472" s="419"/>
      <c r="M472" s="419"/>
      <c r="S472" s="19"/>
    </row>
    <row r="473" spans="5:19">
      <c r="E473" s="419"/>
      <c r="F473" s="419"/>
      <c r="G473" s="419"/>
      <c r="H473" s="419"/>
      <c r="I473" s="419"/>
      <c r="J473" s="419"/>
      <c r="K473" s="419"/>
      <c r="L473" s="419"/>
      <c r="M473" s="419"/>
      <c r="S473" s="19"/>
    </row>
    <row r="474" spans="5:19">
      <c r="E474" s="419"/>
      <c r="F474" s="419"/>
      <c r="G474" s="419"/>
      <c r="H474" s="419"/>
      <c r="I474" s="419"/>
      <c r="J474" s="419"/>
      <c r="K474" s="419"/>
      <c r="L474" s="419"/>
      <c r="M474" s="419"/>
      <c r="S474" s="19"/>
    </row>
    <row r="475" spans="5:19">
      <c r="E475" s="419"/>
      <c r="F475" s="419"/>
      <c r="G475" s="419"/>
      <c r="H475" s="419"/>
      <c r="I475" s="419"/>
      <c r="J475" s="419"/>
      <c r="K475" s="419"/>
      <c r="L475" s="419"/>
      <c r="M475" s="419"/>
      <c r="S475" s="19"/>
    </row>
    <row r="476" spans="5:19">
      <c r="E476" s="419"/>
      <c r="F476" s="419"/>
      <c r="G476" s="419"/>
      <c r="H476" s="419"/>
      <c r="I476" s="419"/>
      <c r="J476" s="419"/>
      <c r="K476" s="419"/>
      <c r="L476" s="419"/>
      <c r="M476" s="419"/>
      <c r="S476" s="19"/>
    </row>
    <row r="477" spans="5:19">
      <c r="E477" s="419"/>
      <c r="F477" s="419"/>
      <c r="G477" s="419"/>
      <c r="H477" s="419"/>
      <c r="I477" s="419"/>
      <c r="J477" s="419"/>
      <c r="K477" s="419"/>
      <c r="L477" s="419"/>
      <c r="M477" s="419"/>
      <c r="S477" s="19"/>
    </row>
    <row r="478" spans="5:19">
      <c r="E478" s="419"/>
      <c r="F478" s="419"/>
      <c r="G478" s="419"/>
      <c r="H478" s="419"/>
      <c r="I478" s="419"/>
      <c r="J478" s="419"/>
      <c r="K478" s="419"/>
      <c r="L478" s="419"/>
      <c r="M478" s="419"/>
      <c r="S478" s="19"/>
    </row>
    <row r="479" spans="5:19">
      <c r="E479" s="419"/>
      <c r="F479" s="419"/>
      <c r="G479" s="419"/>
      <c r="H479" s="419"/>
      <c r="I479" s="419"/>
      <c r="J479" s="419"/>
      <c r="K479" s="419"/>
      <c r="L479" s="419"/>
      <c r="M479" s="419"/>
      <c r="S479" s="19"/>
    </row>
    <row r="480" spans="5:19">
      <c r="E480" s="419"/>
      <c r="F480" s="419"/>
      <c r="G480" s="419"/>
      <c r="H480" s="419"/>
      <c r="I480" s="419"/>
      <c r="J480" s="419"/>
      <c r="K480" s="419"/>
      <c r="L480" s="419"/>
      <c r="M480" s="419"/>
      <c r="S480" s="19"/>
    </row>
    <row r="481" spans="5:19">
      <c r="E481" s="419"/>
      <c r="F481" s="419"/>
      <c r="G481" s="419"/>
      <c r="H481" s="419"/>
      <c r="I481" s="419"/>
      <c r="J481" s="419"/>
      <c r="K481" s="419"/>
      <c r="L481" s="419"/>
      <c r="M481" s="419"/>
      <c r="S481" s="19"/>
    </row>
    <row r="482" spans="5:19">
      <c r="E482" s="419"/>
      <c r="F482" s="419"/>
      <c r="G482" s="419"/>
      <c r="H482" s="419"/>
      <c r="I482" s="419"/>
      <c r="J482" s="419"/>
      <c r="K482" s="419"/>
      <c r="L482" s="419"/>
      <c r="M482" s="419"/>
      <c r="S482" s="19"/>
    </row>
    <row r="483" spans="5:19">
      <c r="E483" s="419"/>
      <c r="F483" s="419"/>
      <c r="G483" s="419"/>
      <c r="H483" s="419"/>
      <c r="I483" s="419"/>
      <c r="J483" s="419"/>
      <c r="K483" s="419"/>
      <c r="L483" s="419"/>
      <c r="M483" s="419"/>
      <c r="S483" s="19"/>
    </row>
    <row r="484" spans="5:19">
      <c r="E484" s="419"/>
      <c r="F484" s="419"/>
      <c r="G484" s="419"/>
      <c r="H484" s="419"/>
      <c r="I484" s="419"/>
      <c r="J484" s="419"/>
      <c r="K484" s="419"/>
      <c r="L484" s="419"/>
      <c r="M484" s="419"/>
      <c r="S484" s="19"/>
    </row>
    <row r="485" spans="5:19">
      <c r="E485" s="419"/>
      <c r="F485" s="419"/>
      <c r="G485" s="419"/>
      <c r="H485" s="419"/>
      <c r="I485" s="419"/>
      <c r="J485" s="419"/>
      <c r="K485" s="419"/>
      <c r="L485" s="419"/>
      <c r="M485" s="419"/>
      <c r="S485" s="19"/>
    </row>
    <row r="486" spans="5:19">
      <c r="E486" s="419"/>
      <c r="F486" s="419"/>
      <c r="G486" s="419"/>
      <c r="H486" s="419"/>
      <c r="I486" s="419"/>
      <c r="J486" s="419"/>
      <c r="K486" s="419"/>
      <c r="L486" s="419"/>
      <c r="M486" s="419"/>
      <c r="S486" s="19"/>
    </row>
    <row r="487" spans="5:19">
      <c r="E487" s="419"/>
      <c r="F487" s="419"/>
      <c r="G487" s="419"/>
      <c r="H487" s="419"/>
      <c r="I487" s="419"/>
      <c r="J487" s="419"/>
      <c r="K487" s="419"/>
      <c r="L487" s="419"/>
      <c r="M487" s="419"/>
      <c r="S487" s="19"/>
    </row>
    <row r="488" spans="5:19">
      <c r="E488" s="419"/>
      <c r="F488" s="419"/>
      <c r="G488" s="419"/>
      <c r="H488" s="419"/>
      <c r="I488" s="419"/>
      <c r="J488" s="419"/>
      <c r="K488" s="419"/>
      <c r="L488" s="419"/>
      <c r="M488" s="419"/>
      <c r="S488" s="19"/>
    </row>
    <row r="489" spans="5:19">
      <c r="E489" s="419"/>
      <c r="F489" s="419"/>
      <c r="G489" s="419"/>
      <c r="H489" s="419"/>
      <c r="I489" s="419"/>
      <c r="J489" s="419"/>
      <c r="K489" s="419"/>
      <c r="L489" s="419"/>
      <c r="M489" s="419"/>
      <c r="S489" s="19"/>
    </row>
    <row r="490" spans="5:19">
      <c r="E490" s="419"/>
      <c r="F490" s="419"/>
      <c r="G490" s="419"/>
      <c r="H490" s="419"/>
      <c r="I490" s="419"/>
      <c r="J490" s="419"/>
      <c r="K490" s="419"/>
      <c r="L490" s="419"/>
      <c r="M490" s="419"/>
      <c r="S490" s="19"/>
    </row>
    <row r="491" spans="5:19">
      <c r="E491" s="419"/>
      <c r="F491" s="419"/>
      <c r="G491" s="419"/>
      <c r="H491" s="419"/>
      <c r="I491" s="419"/>
      <c r="J491" s="419"/>
      <c r="K491" s="419"/>
      <c r="L491" s="419"/>
      <c r="M491" s="419"/>
      <c r="S491" s="19"/>
    </row>
    <row r="492" spans="5:19">
      <c r="E492" s="419"/>
      <c r="F492" s="419"/>
      <c r="G492" s="419"/>
      <c r="H492" s="419"/>
      <c r="I492" s="419"/>
      <c r="J492" s="419"/>
      <c r="K492" s="419"/>
      <c r="L492" s="419"/>
      <c r="M492" s="419"/>
      <c r="S492" s="19"/>
    </row>
    <row r="493" spans="5:19">
      <c r="E493" s="419"/>
      <c r="F493" s="419"/>
      <c r="G493" s="419"/>
      <c r="H493" s="419"/>
      <c r="I493" s="419"/>
      <c r="J493" s="419"/>
      <c r="K493" s="419"/>
      <c r="L493" s="419"/>
      <c r="M493" s="419"/>
      <c r="S493" s="19"/>
    </row>
    <row r="494" spans="5:19">
      <c r="E494" s="419"/>
      <c r="F494" s="419"/>
      <c r="G494" s="419"/>
      <c r="H494" s="419"/>
      <c r="I494" s="419"/>
      <c r="J494" s="419"/>
      <c r="K494" s="419"/>
      <c r="L494" s="419"/>
      <c r="M494" s="419"/>
      <c r="S494" s="19"/>
    </row>
    <row r="495" spans="5:19">
      <c r="E495" s="419"/>
      <c r="F495" s="419"/>
      <c r="G495" s="419"/>
      <c r="H495" s="419"/>
      <c r="I495" s="419"/>
      <c r="J495" s="419"/>
      <c r="K495" s="419"/>
      <c r="L495" s="419"/>
      <c r="M495" s="419"/>
      <c r="S495" s="19"/>
    </row>
    <row r="496" spans="5:19">
      <c r="E496" s="419"/>
      <c r="F496" s="419"/>
      <c r="G496" s="419"/>
      <c r="H496" s="419"/>
      <c r="I496" s="419"/>
      <c r="J496" s="419"/>
      <c r="K496" s="419"/>
      <c r="L496" s="419"/>
      <c r="M496" s="419"/>
      <c r="S496" s="19"/>
    </row>
    <row r="497" spans="5:19">
      <c r="E497" s="419"/>
      <c r="F497" s="419"/>
      <c r="G497" s="419"/>
      <c r="H497" s="419"/>
      <c r="I497" s="419"/>
      <c r="J497" s="419"/>
      <c r="K497" s="419"/>
      <c r="L497" s="419"/>
      <c r="M497" s="419"/>
      <c r="S497" s="19"/>
    </row>
    <row r="498" spans="5:19">
      <c r="E498" s="419"/>
      <c r="F498" s="419"/>
      <c r="G498" s="419"/>
      <c r="H498" s="419"/>
      <c r="I498" s="419"/>
      <c r="J498" s="419"/>
      <c r="K498" s="419"/>
      <c r="L498" s="419"/>
      <c r="M498" s="419"/>
      <c r="S498" s="19"/>
    </row>
    <row r="499" spans="5:19">
      <c r="E499" s="419"/>
      <c r="F499" s="419"/>
      <c r="G499" s="419"/>
      <c r="H499" s="419"/>
      <c r="I499" s="419"/>
      <c r="J499" s="419"/>
      <c r="K499" s="419"/>
      <c r="L499" s="419"/>
      <c r="M499" s="419"/>
      <c r="S499" s="19"/>
    </row>
    <row r="500" spans="5:19">
      <c r="E500" s="419"/>
      <c r="F500" s="419"/>
      <c r="G500" s="419"/>
      <c r="H500" s="419"/>
      <c r="I500" s="419"/>
      <c r="J500" s="419"/>
      <c r="K500" s="419"/>
      <c r="L500" s="419"/>
      <c r="M500" s="419"/>
      <c r="S500" s="19"/>
    </row>
    <row r="501" spans="5:19">
      <c r="E501" s="419"/>
      <c r="F501" s="419"/>
      <c r="G501" s="419"/>
      <c r="H501" s="419"/>
      <c r="I501" s="419"/>
      <c r="J501" s="419"/>
      <c r="K501" s="419"/>
      <c r="L501" s="419"/>
      <c r="M501" s="419"/>
      <c r="S501" s="19"/>
    </row>
    <row r="502" spans="5:19">
      <c r="E502" s="419"/>
      <c r="F502" s="419"/>
      <c r="G502" s="419"/>
      <c r="H502" s="419"/>
      <c r="I502" s="419"/>
      <c r="J502" s="419"/>
      <c r="K502" s="419"/>
      <c r="L502" s="419"/>
      <c r="M502" s="419"/>
      <c r="S502" s="19"/>
    </row>
    <row r="503" spans="5:19">
      <c r="E503" s="419"/>
      <c r="F503" s="419"/>
      <c r="G503" s="419"/>
      <c r="H503" s="419"/>
      <c r="I503" s="419"/>
      <c r="J503" s="419"/>
      <c r="K503" s="419"/>
      <c r="L503" s="419"/>
      <c r="M503" s="419"/>
      <c r="S503" s="19"/>
    </row>
    <row r="504" spans="5:19">
      <c r="E504" s="419"/>
      <c r="F504" s="419"/>
      <c r="G504" s="419"/>
      <c r="H504" s="419"/>
      <c r="I504" s="419"/>
      <c r="J504" s="419"/>
      <c r="K504" s="419"/>
      <c r="L504" s="419"/>
      <c r="M504" s="419"/>
      <c r="S504" s="19"/>
    </row>
    <row r="505" spans="5:19">
      <c r="E505" s="419"/>
      <c r="F505" s="419"/>
      <c r="G505" s="419"/>
      <c r="H505" s="419"/>
      <c r="I505" s="419"/>
      <c r="J505" s="419"/>
      <c r="K505" s="419"/>
      <c r="L505" s="419"/>
      <c r="M505" s="419"/>
      <c r="S505" s="19"/>
    </row>
    <row r="506" spans="5:19">
      <c r="E506" s="419"/>
      <c r="F506" s="419"/>
      <c r="G506" s="419"/>
      <c r="H506" s="419"/>
      <c r="I506" s="419"/>
      <c r="J506" s="419"/>
      <c r="K506" s="419"/>
      <c r="L506" s="419"/>
      <c r="M506" s="419"/>
      <c r="S506" s="19"/>
    </row>
    <row r="507" spans="5:19">
      <c r="E507" s="419"/>
      <c r="F507" s="419"/>
      <c r="G507" s="419"/>
      <c r="H507" s="419"/>
      <c r="I507" s="419"/>
      <c r="J507" s="419"/>
      <c r="K507" s="419"/>
      <c r="L507" s="419"/>
      <c r="M507" s="419"/>
      <c r="S507" s="19"/>
    </row>
    <row r="508" spans="5:19">
      <c r="E508" s="419"/>
      <c r="F508" s="419"/>
      <c r="G508" s="419"/>
      <c r="H508" s="419"/>
      <c r="I508" s="419"/>
      <c r="J508" s="419"/>
      <c r="K508" s="419"/>
      <c r="L508" s="419"/>
      <c r="M508" s="419"/>
      <c r="S508" s="19"/>
    </row>
    <row r="509" spans="5:19">
      <c r="E509" s="419"/>
      <c r="F509" s="419"/>
      <c r="G509" s="419"/>
      <c r="H509" s="419"/>
      <c r="I509" s="419"/>
      <c r="J509" s="419"/>
      <c r="K509" s="419"/>
      <c r="L509" s="419"/>
      <c r="M509" s="419"/>
      <c r="S509" s="19"/>
    </row>
    <row r="510" spans="5:19">
      <c r="E510" s="419"/>
      <c r="F510" s="419"/>
      <c r="G510" s="419"/>
      <c r="H510" s="419"/>
      <c r="I510" s="419"/>
      <c r="J510" s="419"/>
      <c r="K510" s="419"/>
      <c r="L510" s="419"/>
      <c r="M510" s="419"/>
      <c r="S510" s="19"/>
    </row>
    <row r="511" spans="5:19">
      <c r="E511" s="419"/>
      <c r="F511" s="419"/>
      <c r="G511" s="419"/>
      <c r="H511" s="419"/>
      <c r="I511" s="419"/>
      <c r="J511" s="419"/>
      <c r="K511" s="419"/>
      <c r="L511" s="419"/>
      <c r="M511" s="419"/>
      <c r="S511" s="19"/>
    </row>
    <row r="512" spans="5:19">
      <c r="E512" s="419"/>
      <c r="F512" s="419"/>
      <c r="G512" s="419"/>
      <c r="H512" s="419"/>
      <c r="I512" s="419"/>
      <c r="J512" s="419"/>
      <c r="K512" s="419"/>
      <c r="L512" s="419"/>
      <c r="M512" s="419"/>
      <c r="S512" s="19"/>
    </row>
    <row r="513" spans="5:19">
      <c r="E513" s="419"/>
      <c r="F513" s="419"/>
      <c r="G513" s="419"/>
      <c r="H513" s="419"/>
      <c r="I513" s="419"/>
      <c r="J513" s="419"/>
      <c r="K513" s="419"/>
      <c r="L513" s="419"/>
      <c r="M513" s="419"/>
      <c r="S513" s="19"/>
    </row>
    <row r="514" spans="5:19">
      <c r="E514" s="419"/>
      <c r="F514" s="419"/>
      <c r="G514" s="419"/>
      <c r="H514" s="419"/>
      <c r="I514" s="419"/>
      <c r="J514" s="419"/>
      <c r="K514" s="419"/>
      <c r="L514" s="419"/>
      <c r="M514" s="419"/>
      <c r="S514" s="19"/>
    </row>
    <row r="515" spans="5:19">
      <c r="E515" s="419"/>
      <c r="F515" s="419"/>
      <c r="G515" s="419"/>
      <c r="H515" s="419"/>
      <c r="I515" s="419"/>
      <c r="J515" s="419"/>
      <c r="K515" s="419"/>
      <c r="L515" s="419"/>
      <c r="M515" s="419"/>
      <c r="S515" s="19"/>
    </row>
    <row r="516" spans="5:19">
      <c r="E516" s="419"/>
      <c r="F516" s="419"/>
      <c r="G516" s="419"/>
      <c r="H516" s="419"/>
      <c r="I516" s="419"/>
      <c r="J516" s="419"/>
      <c r="K516" s="419"/>
      <c r="L516" s="419"/>
      <c r="M516" s="419"/>
      <c r="S516" s="19"/>
    </row>
    <row r="517" spans="5:19">
      <c r="E517" s="419"/>
      <c r="F517" s="419"/>
      <c r="G517" s="419"/>
      <c r="H517" s="419"/>
      <c r="I517" s="419"/>
      <c r="J517" s="419"/>
      <c r="K517" s="419"/>
      <c r="L517" s="419"/>
      <c r="M517" s="419"/>
      <c r="S517" s="19"/>
    </row>
    <row r="518" spans="5:19">
      <c r="E518" s="419"/>
      <c r="F518" s="419"/>
      <c r="G518" s="419"/>
      <c r="H518" s="419"/>
      <c r="I518" s="419"/>
      <c r="J518" s="419"/>
      <c r="K518" s="419"/>
      <c r="L518" s="419"/>
      <c r="M518" s="419"/>
      <c r="S518" s="19"/>
    </row>
    <row r="519" spans="5:19">
      <c r="E519" s="419"/>
      <c r="F519" s="419"/>
      <c r="G519" s="419"/>
      <c r="H519" s="419"/>
      <c r="I519" s="419"/>
      <c r="J519" s="419"/>
      <c r="K519" s="419"/>
      <c r="L519" s="419"/>
      <c r="M519" s="419"/>
      <c r="S519" s="19"/>
    </row>
    <row r="520" spans="5:19">
      <c r="E520" s="419"/>
      <c r="F520" s="419"/>
      <c r="G520" s="419"/>
      <c r="H520" s="419"/>
      <c r="I520" s="419"/>
      <c r="J520" s="419"/>
      <c r="K520" s="419"/>
      <c r="L520" s="419"/>
      <c r="M520" s="419"/>
      <c r="S520" s="19"/>
    </row>
    <row r="521" spans="5:19">
      <c r="E521" s="419"/>
      <c r="F521" s="419"/>
      <c r="G521" s="419"/>
      <c r="H521" s="419"/>
      <c r="I521" s="419"/>
      <c r="J521" s="419"/>
      <c r="K521" s="419"/>
      <c r="L521" s="419"/>
      <c r="M521" s="419"/>
      <c r="S521" s="19"/>
    </row>
    <row r="522" spans="5:19">
      <c r="E522" s="419"/>
      <c r="F522" s="419"/>
      <c r="G522" s="419"/>
      <c r="H522" s="419"/>
      <c r="I522" s="419"/>
      <c r="J522" s="419"/>
      <c r="K522" s="419"/>
      <c r="L522" s="419"/>
      <c r="M522" s="419"/>
      <c r="S522" s="19"/>
    </row>
    <row r="523" spans="5:19">
      <c r="E523" s="419"/>
      <c r="F523" s="419"/>
      <c r="G523" s="419"/>
      <c r="H523" s="419"/>
      <c r="I523" s="419"/>
      <c r="J523" s="419"/>
      <c r="K523" s="419"/>
      <c r="L523" s="419"/>
      <c r="M523" s="419"/>
      <c r="S523" s="19"/>
    </row>
    <row r="524" spans="5:19">
      <c r="E524" s="419"/>
      <c r="F524" s="419"/>
      <c r="G524" s="419"/>
      <c r="H524" s="419"/>
      <c r="I524" s="419"/>
      <c r="J524" s="419"/>
      <c r="K524" s="419"/>
      <c r="L524" s="419"/>
      <c r="M524" s="419"/>
      <c r="S524" s="19"/>
    </row>
    <row r="525" spans="5:19">
      <c r="E525" s="419"/>
      <c r="F525" s="419"/>
      <c r="G525" s="419"/>
      <c r="H525" s="419"/>
      <c r="I525" s="419"/>
      <c r="J525" s="419"/>
      <c r="K525" s="419"/>
      <c r="L525" s="419"/>
      <c r="M525" s="419"/>
      <c r="S525" s="19"/>
    </row>
    <row r="526" spans="5:19">
      <c r="E526" s="419"/>
      <c r="F526" s="419"/>
      <c r="G526" s="419"/>
      <c r="H526" s="419"/>
      <c r="I526" s="419"/>
      <c r="J526" s="419"/>
      <c r="K526" s="419"/>
      <c r="L526" s="419"/>
      <c r="M526" s="419"/>
      <c r="S526" s="19"/>
    </row>
    <row r="527" spans="5:19">
      <c r="E527" s="419"/>
      <c r="F527" s="419"/>
      <c r="G527" s="419"/>
      <c r="H527" s="419"/>
      <c r="I527" s="419"/>
      <c r="J527" s="419"/>
      <c r="K527" s="419"/>
      <c r="L527" s="419"/>
      <c r="M527" s="419"/>
      <c r="S527" s="19"/>
    </row>
    <row r="528" spans="5:19">
      <c r="E528" s="419"/>
      <c r="F528" s="419"/>
      <c r="G528" s="419"/>
      <c r="H528" s="419"/>
      <c r="I528" s="419"/>
      <c r="J528" s="419"/>
      <c r="K528" s="419"/>
      <c r="L528" s="419"/>
      <c r="M528" s="419"/>
      <c r="S528" s="19"/>
    </row>
    <row r="529" spans="5:19">
      <c r="E529" s="419"/>
      <c r="F529" s="419"/>
      <c r="G529" s="419"/>
      <c r="H529" s="419"/>
      <c r="I529" s="419"/>
      <c r="J529" s="419"/>
      <c r="K529" s="419"/>
      <c r="L529" s="419"/>
      <c r="M529" s="419"/>
      <c r="S529" s="19"/>
    </row>
    <row r="530" spans="5:19">
      <c r="E530" s="419"/>
      <c r="F530" s="419"/>
      <c r="G530" s="419"/>
      <c r="H530" s="419"/>
      <c r="I530" s="419"/>
      <c r="J530" s="419"/>
      <c r="K530" s="419"/>
      <c r="L530" s="419"/>
      <c r="M530" s="419"/>
      <c r="S530" s="19"/>
    </row>
    <row r="531" spans="5:19">
      <c r="E531" s="419"/>
      <c r="F531" s="419"/>
      <c r="G531" s="419"/>
      <c r="H531" s="419"/>
      <c r="I531" s="419"/>
      <c r="J531" s="419"/>
      <c r="K531" s="419"/>
      <c r="L531" s="419"/>
      <c r="M531" s="419"/>
      <c r="S531" s="19"/>
    </row>
    <row r="532" spans="5:19">
      <c r="E532" s="419"/>
      <c r="F532" s="419"/>
      <c r="G532" s="419"/>
      <c r="H532" s="419"/>
      <c r="I532" s="419"/>
      <c r="J532" s="419"/>
      <c r="K532" s="419"/>
      <c r="L532" s="419"/>
      <c r="M532" s="419"/>
      <c r="S532" s="19"/>
    </row>
    <row r="533" spans="5:19">
      <c r="E533" s="419"/>
      <c r="F533" s="419"/>
      <c r="G533" s="419"/>
      <c r="H533" s="419"/>
      <c r="I533" s="419"/>
      <c r="J533" s="419"/>
      <c r="K533" s="419"/>
      <c r="L533" s="419"/>
      <c r="M533" s="419"/>
      <c r="S533" s="19"/>
    </row>
    <row r="534" spans="5:19">
      <c r="E534" s="419"/>
      <c r="F534" s="419"/>
      <c r="G534" s="419"/>
      <c r="H534" s="419"/>
      <c r="I534" s="419"/>
      <c r="J534" s="419"/>
      <c r="K534" s="419"/>
      <c r="L534" s="419"/>
      <c r="M534" s="419"/>
      <c r="S534" s="19"/>
    </row>
    <row r="535" spans="5:19">
      <c r="E535" s="419"/>
      <c r="F535" s="419"/>
      <c r="G535" s="419"/>
      <c r="H535" s="419"/>
      <c r="I535" s="419"/>
      <c r="J535" s="419"/>
      <c r="K535" s="419"/>
      <c r="L535" s="419"/>
      <c r="M535" s="419"/>
      <c r="S535" s="19"/>
    </row>
    <row r="536" spans="5:19">
      <c r="E536" s="419"/>
      <c r="F536" s="419"/>
      <c r="G536" s="419"/>
      <c r="H536" s="419"/>
      <c r="I536" s="419"/>
      <c r="J536" s="419"/>
      <c r="K536" s="419"/>
      <c r="L536" s="419"/>
      <c r="M536" s="419"/>
      <c r="S536" s="19"/>
    </row>
    <row r="537" spans="5:19">
      <c r="E537" s="419"/>
      <c r="F537" s="419"/>
      <c r="G537" s="419"/>
      <c r="H537" s="419"/>
      <c r="I537" s="419"/>
      <c r="J537" s="419"/>
      <c r="K537" s="419"/>
      <c r="L537" s="419"/>
      <c r="M537" s="419"/>
      <c r="S537" s="19"/>
    </row>
    <row r="538" spans="5:19">
      <c r="E538" s="419"/>
      <c r="F538" s="419"/>
      <c r="G538" s="419"/>
      <c r="H538" s="419"/>
      <c r="I538" s="419"/>
      <c r="J538" s="419"/>
      <c r="K538" s="419"/>
      <c r="L538" s="419"/>
      <c r="M538" s="419"/>
      <c r="S538" s="19"/>
    </row>
    <row r="539" spans="5:19">
      <c r="E539" s="419"/>
      <c r="F539" s="419"/>
      <c r="G539" s="419"/>
      <c r="H539" s="419"/>
      <c r="I539" s="419"/>
      <c r="J539" s="419"/>
      <c r="K539" s="419"/>
      <c r="L539" s="419"/>
      <c r="M539" s="419"/>
      <c r="S539" s="19"/>
    </row>
    <row r="540" spans="5:19">
      <c r="E540" s="419"/>
      <c r="F540" s="419"/>
      <c r="G540" s="419"/>
      <c r="H540" s="419"/>
      <c r="I540" s="419"/>
      <c r="J540" s="419"/>
      <c r="K540" s="419"/>
      <c r="L540" s="419"/>
      <c r="M540" s="419"/>
      <c r="S540" s="19"/>
    </row>
    <row r="541" spans="5:19">
      <c r="E541" s="419"/>
      <c r="F541" s="419"/>
      <c r="G541" s="419"/>
      <c r="H541" s="419"/>
      <c r="I541" s="419"/>
      <c r="J541" s="419"/>
      <c r="K541" s="419"/>
      <c r="L541" s="419"/>
      <c r="M541" s="419"/>
      <c r="S541" s="19"/>
    </row>
    <row r="542" spans="5:19">
      <c r="E542" s="419"/>
      <c r="F542" s="419"/>
      <c r="G542" s="419"/>
      <c r="H542" s="419"/>
      <c r="I542" s="419"/>
      <c r="J542" s="419"/>
      <c r="K542" s="419"/>
      <c r="L542" s="419"/>
      <c r="M542" s="419"/>
      <c r="S542" s="19"/>
    </row>
    <row r="543" spans="5:19">
      <c r="E543" s="419"/>
      <c r="F543" s="419"/>
      <c r="G543" s="419"/>
      <c r="H543" s="419"/>
      <c r="I543" s="419"/>
      <c r="J543" s="419"/>
      <c r="K543" s="419"/>
      <c r="L543" s="419"/>
      <c r="M543" s="419"/>
      <c r="S543" s="19"/>
    </row>
    <row r="544" spans="5:19">
      <c r="E544" s="419"/>
      <c r="F544" s="419"/>
      <c r="G544" s="419"/>
      <c r="H544" s="419"/>
      <c r="I544" s="419"/>
      <c r="J544" s="419"/>
      <c r="K544" s="419"/>
      <c r="L544" s="419"/>
      <c r="M544" s="419"/>
      <c r="S544" s="19"/>
    </row>
    <row r="545" spans="5:19">
      <c r="E545" s="419"/>
      <c r="F545" s="419"/>
      <c r="G545" s="419"/>
      <c r="H545" s="419"/>
      <c r="I545" s="419"/>
      <c r="J545" s="419"/>
      <c r="K545" s="419"/>
      <c r="L545" s="419"/>
      <c r="M545" s="419"/>
      <c r="S545" s="19"/>
    </row>
    <row r="546" spans="5:19">
      <c r="E546" s="419"/>
      <c r="F546" s="419"/>
      <c r="G546" s="419"/>
      <c r="H546" s="419"/>
      <c r="I546" s="419"/>
      <c r="J546" s="419"/>
      <c r="K546" s="419"/>
      <c r="L546" s="419"/>
      <c r="M546" s="419"/>
      <c r="S546" s="19"/>
    </row>
    <row r="547" spans="5:19">
      <c r="E547" s="419"/>
      <c r="F547" s="419"/>
      <c r="G547" s="419"/>
      <c r="H547" s="419"/>
      <c r="I547" s="419"/>
      <c r="J547" s="419"/>
      <c r="K547" s="419"/>
      <c r="L547" s="419"/>
      <c r="M547" s="419"/>
      <c r="S547" s="19"/>
    </row>
    <row r="548" spans="5:19">
      <c r="E548" s="419"/>
      <c r="F548" s="419"/>
      <c r="G548" s="419"/>
      <c r="H548" s="419"/>
      <c r="I548" s="419"/>
      <c r="J548" s="419"/>
      <c r="K548" s="419"/>
      <c r="L548" s="419"/>
      <c r="M548" s="419"/>
      <c r="S548" s="19"/>
    </row>
    <row r="549" spans="5:19">
      <c r="E549" s="419"/>
      <c r="F549" s="419"/>
      <c r="G549" s="419"/>
      <c r="H549" s="419"/>
      <c r="I549" s="419"/>
      <c r="J549" s="419"/>
      <c r="K549" s="419"/>
      <c r="L549" s="419"/>
      <c r="M549" s="419"/>
      <c r="S549" s="19"/>
    </row>
    <row r="550" spans="5:19">
      <c r="E550" s="419"/>
      <c r="F550" s="419"/>
      <c r="G550" s="419"/>
      <c r="H550" s="419"/>
      <c r="I550" s="419"/>
      <c r="J550" s="419"/>
      <c r="K550" s="419"/>
      <c r="L550" s="419"/>
      <c r="M550" s="419"/>
      <c r="S550" s="19"/>
    </row>
    <row r="551" spans="5:19">
      <c r="E551" s="419"/>
      <c r="F551" s="419"/>
      <c r="G551" s="419"/>
      <c r="H551" s="419"/>
      <c r="I551" s="419"/>
      <c r="J551" s="419"/>
      <c r="K551" s="419"/>
      <c r="L551" s="419"/>
      <c r="M551" s="419"/>
      <c r="S551" s="19"/>
    </row>
    <row r="552" spans="5:19">
      <c r="E552" s="419"/>
      <c r="F552" s="419"/>
      <c r="G552" s="419"/>
      <c r="H552" s="419"/>
      <c r="I552" s="419"/>
      <c r="J552" s="419"/>
      <c r="K552" s="419"/>
      <c r="L552" s="419"/>
      <c r="M552" s="419"/>
      <c r="S552" s="19"/>
    </row>
    <row r="553" spans="5:19">
      <c r="E553" s="419"/>
      <c r="F553" s="419"/>
      <c r="G553" s="419"/>
      <c r="H553" s="419"/>
      <c r="I553" s="419"/>
      <c r="J553" s="419"/>
      <c r="K553" s="419"/>
      <c r="L553" s="419"/>
      <c r="M553" s="419"/>
      <c r="S553" s="19"/>
    </row>
    <row r="554" spans="5:19">
      <c r="E554" s="419"/>
      <c r="F554" s="419"/>
      <c r="G554" s="419"/>
      <c r="H554" s="419"/>
      <c r="I554" s="419"/>
      <c r="J554" s="419"/>
      <c r="K554" s="419"/>
      <c r="L554" s="419"/>
      <c r="M554" s="419"/>
      <c r="S554" s="19"/>
    </row>
    <row r="555" spans="5:19">
      <c r="E555" s="419"/>
      <c r="F555" s="419"/>
      <c r="G555" s="419"/>
      <c r="H555" s="419"/>
      <c r="I555" s="419"/>
      <c r="J555" s="419"/>
      <c r="K555" s="419"/>
      <c r="L555" s="419"/>
      <c r="M555" s="419"/>
      <c r="S555" s="19"/>
    </row>
    <row r="556" spans="5:19">
      <c r="E556" s="419"/>
      <c r="F556" s="419"/>
      <c r="G556" s="419"/>
      <c r="H556" s="419"/>
      <c r="I556" s="419"/>
      <c r="J556" s="419"/>
      <c r="K556" s="419"/>
      <c r="L556" s="419"/>
      <c r="M556" s="419"/>
      <c r="S556" s="19"/>
    </row>
    <row r="557" spans="5:19">
      <c r="E557" s="419"/>
      <c r="F557" s="419"/>
      <c r="G557" s="419"/>
      <c r="H557" s="419"/>
      <c r="I557" s="419"/>
      <c r="J557" s="419"/>
      <c r="K557" s="419"/>
      <c r="L557" s="419"/>
      <c r="M557" s="419"/>
      <c r="S557" s="19"/>
    </row>
    <row r="558" spans="5:19">
      <c r="E558" s="419"/>
      <c r="F558" s="419"/>
      <c r="G558" s="419"/>
      <c r="H558" s="419"/>
      <c r="I558" s="419"/>
      <c r="J558" s="419"/>
      <c r="K558" s="419"/>
      <c r="L558" s="419"/>
      <c r="M558" s="419"/>
      <c r="S558" s="19"/>
    </row>
    <row r="559" spans="5:19">
      <c r="E559" s="419"/>
      <c r="F559" s="419"/>
      <c r="G559" s="419"/>
      <c r="H559" s="419"/>
      <c r="I559" s="419"/>
      <c r="J559" s="419"/>
      <c r="K559" s="419"/>
      <c r="L559" s="419"/>
      <c r="M559" s="419"/>
      <c r="S559" s="19"/>
    </row>
    <row r="560" spans="5:19">
      <c r="E560" s="419"/>
      <c r="F560" s="419"/>
      <c r="G560" s="419"/>
      <c r="H560" s="419"/>
      <c r="I560" s="419"/>
      <c r="J560" s="419"/>
      <c r="K560" s="419"/>
      <c r="L560" s="419"/>
      <c r="M560" s="419"/>
      <c r="S560" s="19"/>
    </row>
    <row r="561" spans="5:19">
      <c r="E561" s="419"/>
      <c r="F561" s="419"/>
      <c r="G561" s="419"/>
      <c r="H561" s="419"/>
      <c r="I561" s="419"/>
      <c r="J561" s="419"/>
      <c r="K561" s="419"/>
      <c r="L561" s="419"/>
      <c r="M561" s="419"/>
      <c r="S561" s="19"/>
    </row>
    <row r="562" spans="5:19">
      <c r="E562" s="419"/>
      <c r="F562" s="419"/>
      <c r="G562" s="419"/>
      <c r="H562" s="419"/>
      <c r="I562" s="419"/>
      <c r="J562" s="419"/>
      <c r="K562" s="419"/>
      <c r="L562" s="419"/>
      <c r="M562" s="419"/>
      <c r="S562" s="19"/>
    </row>
    <row r="563" spans="5:19">
      <c r="E563" s="419"/>
      <c r="F563" s="419"/>
      <c r="G563" s="419"/>
      <c r="H563" s="419"/>
      <c r="I563" s="419"/>
      <c r="J563" s="419"/>
      <c r="K563" s="419"/>
      <c r="L563" s="419"/>
      <c r="M563" s="419"/>
      <c r="S563" s="19"/>
    </row>
    <row r="564" spans="5:19">
      <c r="E564" s="419"/>
      <c r="F564" s="419"/>
      <c r="G564" s="419"/>
      <c r="H564" s="419"/>
      <c r="I564" s="419"/>
      <c r="J564" s="419"/>
      <c r="K564" s="419"/>
      <c r="L564" s="419"/>
      <c r="M564" s="419"/>
      <c r="S564" s="19"/>
    </row>
    <row r="565" spans="5:19">
      <c r="E565" s="419"/>
      <c r="F565" s="419"/>
      <c r="G565" s="419"/>
      <c r="H565" s="419"/>
      <c r="I565" s="419"/>
      <c r="J565" s="419"/>
      <c r="K565" s="419"/>
      <c r="L565" s="419"/>
      <c r="M565" s="419"/>
      <c r="S565" s="19"/>
    </row>
    <row r="566" spans="5:19">
      <c r="E566" s="419"/>
      <c r="F566" s="419"/>
      <c r="G566" s="419"/>
      <c r="H566" s="419"/>
      <c r="I566" s="419"/>
      <c r="J566" s="419"/>
      <c r="K566" s="419"/>
      <c r="L566" s="419"/>
      <c r="M566" s="419"/>
      <c r="S566" s="19"/>
    </row>
    <row r="567" spans="5:19">
      <c r="E567" s="419"/>
      <c r="F567" s="419"/>
      <c r="G567" s="419"/>
      <c r="H567" s="419"/>
      <c r="I567" s="419"/>
      <c r="J567" s="419"/>
      <c r="K567" s="419"/>
      <c r="L567" s="419"/>
      <c r="M567" s="419"/>
      <c r="S567" s="19"/>
    </row>
    <row r="568" spans="5:19">
      <c r="E568" s="419"/>
      <c r="F568" s="419"/>
      <c r="G568" s="419"/>
      <c r="H568" s="419"/>
      <c r="I568" s="419"/>
      <c r="J568" s="419"/>
      <c r="K568" s="419"/>
      <c r="L568" s="419"/>
      <c r="M568" s="419"/>
      <c r="S568" s="19"/>
    </row>
    <row r="569" spans="5:19">
      <c r="E569" s="419"/>
      <c r="F569" s="419"/>
      <c r="G569" s="419"/>
      <c r="H569" s="419"/>
      <c r="I569" s="419"/>
      <c r="J569" s="419"/>
      <c r="K569" s="419"/>
      <c r="L569" s="419"/>
      <c r="M569" s="419"/>
      <c r="S569" s="19"/>
    </row>
    <row r="570" spans="5:19">
      <c r="E570" s="419"/>
      <c r="F570" s="419"/>
      <c r="G570" s="419"/>
      <c r="H570" s="419"/>
      <c r="I570" s="419"/>
      <c r="J570" s="419"/>
      <c r="K570" s="419"/>
      <c r="L570" s="419"/>
      <c r="M570" s="419"/>
      <c r="S570" s="19"/>
    </row>
    <row r="571" spans="5:19">
      <c r="E571" s="419"/>
      <c r="F571" s="419"/>
      <c r="G571" s="419"/>
      <c r="H571" s="419"/>
      <c r="I571" s="419"/>
      <c r="J571" s="419"/>
      <c r="K571" s="419"/>
      <c r="L571" s="419"/>
      <c r="M571" s="419"/>
      <c r="S571" s="19"/>
    </row>
    <row r="572" spans="5:19">
      <c r="E572" s="419"/>
      <c r="F572" s="419"/>
      <c r="G572" s="419"/>
      <c r="H572" s="419"/>
      <c r="I572" s="419"/>
      <c r="J572" s="419"/>
      <c r="K572" s="419"/>
      <c r="L572" s="419"/>
      <c r="M572" s="419"/>
      <c r="S572" s="19"/>
    </row>
    <row r="573" spans="5:19">
      <c r="E573" s="419"/>
      <c r="F573" s="419"/>
      <c r="G573" s="419"/>
      <c r="H573" s="419"/>
      <c r="I573" s="419"/>
      <c r="J573" s="419"/>
      <c r="K573" s="419"/>
      <c r="L573" s="419"/>
      <c r="M573" s="419"/>
      <c r="S573" s="19"/>
    </row>
    <row r="574" spans="5:19">
      <c r="E574" s="419"/>
      <c r="F574" s="419"/>
      <c r="G574" s="419"/>
      <c r="H574" s="419"/>
      <c r="I574" s="419"/>
      <c r="J574" s="419"/>
      <c r="K574" s="419"/>
      <c r="L574" s="419"/>
      <c r="M574" s="419"/>
      <c r="S574" s="19"/>
    </row>
    <row r="575" spans="5:19">
      <c r="E575" s="419"/>
      <c r="F575" s="419"/>
      <c r="G575" s="419"/>
      <c r="H575" s="419"/>
      <c r="I575" s="419"/>
      <c r="J575" s="419"/>
      <c r="K575" s="419"/>
      <c r="L575" s="419"/>
      <c r="M575" s="419"/>
      <c r="S575" s="19"/>
    </row>
    <row r="576" spans="5:19">
      <c r="E576" s="419"/>
      <c r="F576" s="419"/>
      <c r="G576" s="419"/>
      <c r="H576" s="419"/>
      <c r="I576" s="419"/>
      <c r="J576" s="419"/>
      <c r="K576" s="419"/>
      <c r="L576" s="419"/>
      <c r="M576" s="419"/>
      <c r="S576" s="19"/>
    </row>
    <row r="577" spans="5:19">
      <c r="E577" s="419"/>
      <c r="F577" s="419"/>
      <c r="G577" s="419"/>
      <c r="H577" s="419"/>
      <c r="I577" s="419"/>
      <c r="J577" s="419"/>
      <c r="K577" s="419"/>
      <c r="L577" s="419"/>
      <c r="M577" s="419"/>
      <c r="S577" s="19"/>
    </row>
    <row r="578" spans="5:19">
      <c r="E578" s="419"/>
      <c r="F578" s="419"/>
      <c r="G578" s="419"/>
      <c r="H578" s="419"/>
      <c r="I578" s="419"/>
      <c r="J578" s="419"/>
      <c r="K578" s="419"/>
      <c r="L578" s="419"/>
      <c r="M578" s="419"/>
      <c r="S578" s="19"/>
    </row>
    <row r="579" spans="5:19">
      <c r="E579" s="419"/>
      <c r="F579" s="419"/>
      <c r="G579" s="419"/>
      <c r="H579" s="419"/>
      <c r="I579" s="419"/>
      <c r="J579" s="419"/>
      <c r="K579" s="419"/>
      <c r="L579" s="419"/>
      <c r="M579" s="419"/>
      <c r="S579" s="19"/>
    </row>
    <row r="580" spans="5:19">
      <c r="E580" s="419"/>
      <c r="F580" s="419"/>
      <c r="G580" s="419"/>
      <c r="H580" s="419"/>
      <c r="I580" s="419"/>
      <c r="J580" s="419"/>
      <c r="K580" s="419"/>
      <c r="L580" s="419"/>
      <c r="M580" s="419"/>
      <c r="S580" s="19"/>
    </row>
    <row r="581" spans="5:19">
      <c r="E581" s="419"/>
      <c r="F581" s="419"/>
      <c r="G581" s="419"/>
      <c r="H581" s="419"/>
      <c r="I581" s="419"/>
      <c r="J581" s="419"/>
      <c r="K581" s="419"/>
      <c r="L581" s="419"/>
      <c r="M581" s="419"/>
      <c r="S581" s="19"/>
    </row>
    <row r="582" spans="5:19">
      <c r="E582" s="419"/>
      <c r="F582" s="419"/>
      <c r="G582" s="419"/>
      <c r="H582" s="419"/>
      <c r="I582" s="419"/>
      <c r="J582" s="419"/>
      <c r="K582" s="419"/>
      <c r="L582" s="419"/>
      <c r="M582" s="419"/>
      <c r="S582" s="19"/>
    </row>
    <row r="583" spans="5:19">
      <c r="E583" s="419"/>
      <c r="F583" s="419"/>
      <c r="G583" s="419"/>
      <c r="H583" s="419"/>
      <c r="I583" s="419"/>
      <c r="J583" s="419"/>
      <c r="K583" s="419"/>
      <c r="L583" s="419"/>
      <c r="M583" s="419"/>
      <c r="S583" s="19"/>
    </row>
    <row r="584" spans="5:19">
      <c r="E584" s="419"/>
      <c r="F584" s="419"/>
      <c r="G584" s="419"/>
      <c r="H584" s="419"/>
      <c r="I584" s="419"/>
      <c r="J584" s="419"/>
      <c r="K584" s="419"/>
      <c r="L584" s="419"/>
      <c r="M584" s="419"/>
      <c r="S584" s="19"/>
    </row>
    <row r="585" spans="5:19">
      <c r="E585" s="419"/>
      <c r="F585" s="419"/>
      <c r="G585" s="419"/>
      <c r="H585" s="419"/>
      <c r="I585" s="419"/>
      <c r="J585" s="419"/>
      <c r="K585" s="419"/>
      <c r="L585" s="419"/>
      <c r="M585" s="419"/>
      <c r="S585" s="19"/>
    </row>
    <row r="586" spans="5:19">
      <c r="E586" s="419"/>
      <c r="F586" s="419"/>
      <c r="G586" s="419"/>
      <c r="H586" s="419"/>
      <c r="I586" s="419"/>
      <c r="J586" s="419"/>
      <c r="K586" s="419"/>
      <c r="L586" s="419"/>
      <c r="M586" s="419"/>
      <c r="S586" s="19"/>
    </row>
    <row r="587" spans="5:19">
      <c r="E587" s="419"/>
      <c r="F587" s="419"/>
      <c r="G587" s="419"/>
      <c r="H587" s="419"/>
      <c r="I587" s="419"/>
      <c r="J587" s="419"/>
      <c r="K587" s="419"/>
      <c r="L587" s="419"/>
      <c r="M587" s="419"/>
      <c r="S587" s="19"/>
    </row>
    <row r="588" spans="5:19">
      <c r="E588" s="419"/>
      <c r="F588" s="419"/>
      <c r="G588" s="419"/>
      <c r="H588" s="419"/>
      <c r="I588" s="419"/>
      <c r="J588" s="419"/>
      <c r="K588" s="419"/>
      <c r="L588" s="419"/>
      <c r="M588" s="419"/>
      <c r="S588" s="19"/>
    </row>
    <row r="589" spans="5:19">
      <c r="E589" s="419"/>
      <c r="F589" s="419"/>
      <c r="G589" s="419"/>
      <c r="H589" s="419"/>
      <c r="I589" s="419"/>
      <c r="J589" s="419"/>
      <c r="K589" s="419"/>
      <c r="L589" s="419"/>
      <c r="M589" s="419"/>
      <c r="S589" s="19"/>
    </row>
    <row r="590" spans="5:19">
      <c r="E590" s="419"/>
      <c r="F590" s="419"/>
      <c r="G590" s="419"/>
      <c r="H590" s="419"/>
      <c r="I590" s="419"/>
      <c r="J590" s="419"/>
      <c r="K590" s="419"/>
      <c r="L590" s="419"/>
      <c r="M590" s="419"/>
      <c r="S590" s="19"/>
    </row>
    <row r="591" spans="5:19">
      <c r="E591" s="419"/>
      <c r="F591" s="419"/>
      <c r="G591" s="419"/>
      <c r="H591" s="419"/>
      <c r="I591" s="419"/>
      <c r="J591" s="419"/>
      <c r="K591" s="419"/>
      <c r="L591" s="419"/>
      <c r="M591" s="419"/>
      <c r="S591" s="19"/>
    </row>
    <row r="592" spans="5:19">
      <c r="E592" s="419"/>
      <c r="F592" s="419"/>
      <c r="G592" s="419"/>
      <c r="H592" s="419"/>
      <c r="I592" s="419"/>
      <c r="J592" s="419"/>
      <c r="K592" s="419"/>
      <c r="L592" s="419"/>
      <c r="M592" s="419"/>
      <c r="S592" s="19"/>
    </row>
    <row r="593" spans="5:19">
      <c r="E593" s="419"/>
      <c r="F593" s="419"/>
      <c r="G593" s="419"/>
      <c r="H593" s="419"/>
      <c r="I593" s="419"/>
      <c r="J593" s="419"/>
      <c r="K593" s="419"/>
      <c r="L593" s="419"/>
      <c r="M593" s="419"/>
      <c r="S593" s="19"/>
    </row>
    <row r="594" spans="5:19">
      <c r="E594" s="419"/>
      <c r="F594" s="419"/>
      <c r="G594" s="419"/>
      <c r="H594" s="419"/>
      <c r="I594" s="419"/>
      <c r="J594" s="419"/>
      <c r="K594" s="419"/>
      <c r="L594" s="419"/>
      <c r="M594" s="419"/>
      <c r="S594" s="19"/>
    </row>
    <row r="595" spans="5:19">
      <c r="E595" s="419"/>
      <c r="F595" s="419"/>
      <c r="G595" s="419"/>
      <c r="H595" s="419"/>
      <c r="I595" s="419"/>
      <c r="J595" s="419"/>
      <c r="K595" s="419"/>
      <c r="L595" s="419"/>
      <c r="M595" s="419"/>
      <c r="S595" s="19"/>
    </row>
    <row r="596" spans="5:19">
      <c r="E596" s="419"/>
      <c r="F596" s="419"/>
      <c r="G596" s="419"/>
      <c r="H596" s="419"/>
      <c r="I596" s="419"/>
      <c r="J596" s="419"/>
      <c r="K596" s="419"/>
      <c r="L596" s="419"/>
      <c r="M596" s="419"/>
      <c r="S596" s="19"/>
    </row>
    <row r="597" spans="5:19">
      <c r="E597" s="419"/>
      <c r="F597" s="419"/>
      <c r="G597" s="419"/>
      <c r="H597" s="419"/>
      <c r="I597" s="419"/>
      <c r="J597" s="419"/>
      <c r="K597" s="419"/>
      <c r="L597" s="419"/>
      <c r="M597" s="419"/>
      <c r="S597" s="19"/>
    </row>
    <row r="598" spans="5:19">
      <c r="E598" s="419"/>
      <c r="F598" s="419"/>
      <c r="G598" s="419"/>
      <c r="H598" s="419"/>
      <c r="I598" s="419"/>
      <c r="J598" s="419"/>
      <c r="K598" s="419"/>
      <c r="L598" s="419"/>
      <c r="M598" s="419"/>
      <c r="S598" s="19"/>
    </row>
    <row r="599" spans="5:19">
      <c r="E599" s="419"/>
      <c r="F599" s="419"/>
      <c r="G599" s="419"/>
      <c r="H599" s="419"/>
      <c r="I599" s="419"/>
      <c r="J599" s="419"/>
      <c r="K599" s="419"/>
      <c r="L599" s="419"/>
      <c r="M599" s="419"/>
      <c r="S599" s="19"/>
    </row>
    <row r="600" spans="5:19">
      <c r="E600" s="419"/>
      <c r="F600" s="419"/>
      <c r="G600" s="419"/>
      <c r="H600" s="419"/>
      <c r="I600" s="419"/>
      <c r="J600" s="419"/>
      <c r="K600" s="419"/>
      <c r="L600" s="419"/>
      <c r="M600" s="419"/>
      <c r="S600" s="19"/>
    </row>
    <row r="601" spans="5:19">
      <c r="E601" s="419"/>
      <c r="F601" s="419"/>
      <c r="G601" s="419"/>
      <c r="H601" s="419"/>
      <c r="I601" s="419"/>
      <c r="J601" s="419"/>
      <c r="K601" s="419"/>
      <c r="L601" s="419"/>
      <c r="M601" s="419"/>
      <c r="S601" s="19"/>
    </row>
    <row r="602" spans="5:19">
      <c r="E602" s="419"/>
      <c r="F602" s="419"/>
      <c r="G602" s="419"/>
      <c r="H602" s="419"/>
      <c r="I602" s="419"/>
      <c r="J602" s="419"/>
      <c r="K602" s="419"/>
      <c r="L602" s="419"/>
      <c r="M602" s="419"/>
      <c r="S602" s="19"/>
    </row>
    <row r="603" spans="5:19">
      <c r="E603" s="419"/>
      <c r="F603" s="419"/>
      <c r="G603" s="419"/>
      <c r="H603" s="419"/>
      <c r="I603" s="419"/>
      <c r="J603" s="419"/>
      <c r="K603" s="419"/>
      <c r="L603" s="419"/>
      <c r="M603" s="419"/>
      <c r="S603" s="19"/>
    </row>
    <row r="604" spans="5:19">
      <c r="E604" s="419"/>
      <c r="F604" s="419"/>
      <c r="G604" s="419"/>
      <c r="H604" s="419"/>
      <c r="I604" s="419"/>
      <c r="J604" s="419"/>
      <c r="K604" s="419"/>
      <c r="L604" s="419"/>
      <c r="M604" s="419"/>
      <c r="S604" s="19"/>
    </row>
    <row r="605" spans="5:19">
      <c r="E605" s="419"/>
      <c r="F605" s="419"/>
      <c r="G605" s="419"/>
      <c r="H605" s="419"/>
      <c r="I605" s="419"/>
      <c r="J605" s="419"/>
      <c r="K605" s="419"/>
      <c r="L605" s="419"/>
      <c r="M605" s="419"/>
      <c r="S605" s="19"/>
    </row>
    <row r="606" spans="5:19">
      <c r="E606" s="419"/>
      <c r="F606" s="419"/>
      <c r="G606" s="419"/>
      <c r="H606" s="419"/>
      <c r="I606" s="419"/>
      <c r="J606" s="419"/>
      <c r="K606" s="419"/>
      <c r="L606" s="419"/>
      <c r="M606" s="419"/>
      <c r="S606" s="19"/>
    </row>
    <row r="607" spans="5:19">
      <c r="E607" s="419"/>
      <c r="F607" s="419"/>
      <c r="G607" s="419"/>
      <c r="H607" s="419"/>
      <c r="I607" s="419"/>
      <c r="J607" s="419"/>
      <c r="K607" s="419"/>
      <c r="L607" s="419"/>
      <c r="M607" s="419"/>
      <c r="S607" s="19"/>
    </row>
    <row r="608" spans="5:19">
      <c r="E608" s="419"/>
      <c r="F608" s="419"/>
      <c r="G608" s="419"/>
      <c r="H608" s="419"/>
      <c r="I608" s="419"/>
      <c r="J608" s="419"/>
      <c r="K608" s="419"/>
      <c r="L608" s="419"/>
      <c r="M608" s="419"/>
      <c r="S608" s="19"/>
    </row>
    <row r="609" spans="5:19">
      <c r="E609" s="419"/>
      <c r="F609" s="419"/>
      <c r="G609" s="419"/>
      <c r="H609" s="419"/>
      <c r="I609" s="419"/>
      <c r="J609" s="419"/>
      <c r="K609" s="419"/>
      <c r="L609" s="419"/>
      <c r="M609" s="419"/>
      <c r="S609" s="19"/>
    </row>
    <row r="610" spans="5:19">
      <c r="E610" s="419"/>
      <c r="F610" s="419"/>
      <c r="G610" s="419"/>
      <c r="H610" s="419"/>
      <c r="I610" s="419"/>
      <c r="J610" s="419"/>
      <c r="K610" s="419"/>
      <c r="L610" s="419"/>
      <c r="M610" s="419"/>
      <c r="S610" s="19"/>
    </row>
    <row r="611" spans="5:19">
      <c r="E611" s="419"/>
      <c r="F611" s="419"/>
      <c r="G611" s="419"/>
      <c r="H611" s="419"/>
      <c r="I611" s="419"/>
      <c r="J611" s="419"/>
      <c r="K611" s="419"/>
      <c r="L611" s="419"/>
      <c r="M611" s="419"/>
      <c r="S611" s="19"/>
    </row>
    <row r="612" spans="5:19">
      <c r="E612" s="419"/>
      <c r="F612" s="419"/>
      <c r="G612" s="419"/>
      <c r="H612" s="419"/>
      <c r="I612" s="419"/>
      <c r="J612" s="419"/>
      <c r="K612" s="419"/>
      <c r="L612" s="419"/>
      <c r="M612" s="419"/>
      <c r="S612" s="19"/>
    </row>
    <row r="613" spans="5:19">
      <c r="E613" s="419"/>
      <c r="F613" s="419"/>
      <c r="G613" s="419"/>
      <c r="H613" s="419"/>
      <c r="I613" s="419"/>
      <c r="J613" s="419"/>
      <c r="K613" s="419"/>
      <c r="L613" s="419"/>
      <c r="M613" s="419"/>
      <c r="S613" s="19"/>
    </row>
    <row r="614" spans="5:19">
      <c r="E614" s="419"/>
      <c r="F614" s="419"/>
      <c r="G614" s="419"/>
      <c r="H614" s="419"/>
      <c r="I614" s="419"/>
      <c r="J614" s="419"/>
      <c r="K614" s="419"/>
      <c r="L614" s="419"/>
      <c r="M614" s="419"/>
      <c r="S614" s="19"/>
    </row>
    <row r="615" spans="5:19">
      <c r="E615" s="419"/>
      <c r="F615" s="419"/>
      <c r="G615" s="419"/>
      <c r="H615" s="419"/>
      <c r="I615" s="419"/>
      <c r="J615" s="419"/>
      <c r="K615" s="419"/>
      <c r="L615" s="419"/>
      <c r="M615" s="419"/>
      <c r="S615" s="19"/>
    </row>
    <row r="616" spans="5:19">
      <c r="E616" s="419"/>
      <c r="F616" s="419"/>
      <c r="G616" s="419"/>
      <c r="H616" s="419"/>
      <c r="I616" s="419"/>
      <c r="J616" s="419"/>
      <c r="K616" s="419"/>
      <c r="L616" s="419"/>
      <c r="M616" s="419"/>
      <c r="S616" s="19"/>
    </row>
    <row r="617" spans="5:19">
      <c r="E617" s="419"/>
      <c r="F617" s="419"/>
      <c r="G617" s="419"/>
      <c r="H617" s="419"/>
      <c r="I617" s="419"/>
      <c r="J617" s="419"/>
      <c r="K617" s="419"/>
      <c r="L617" s="419"/>
      <c r="M617" s="419"/>
      <c r="S617" s="19"/>
    </row>
    <row r="618" spans="5:19">
      <c r="E618" s="419"/>
      <c r="F618" s="419"/>
      <c r="G618" s="419"/>
      <c r="H618" s="419"/>
      <c r="I618" s="419"/>
      <c r="J618" s="419"/>
      <c r="K618" s="419"/>
      <c r="L618" s="419"/>
      <c r="M618" s="419"/>
      <c r="S618" s="19"/>
    </row>
    <row r="619" spans="5:19">
      <c r="E619" s="419"/>
      <c r="F619" s="419"/>
      <c r="G619" s="419"/>
      <c r="H619" s="419"/>
      <c r="I619" s="419"/>
      <c r="J619" s="419"/>
      <c r="K619" s="419"/>
      <c r="L619" s="419"/>
      <c r="M619" s="419"/>
      <c r="S619" s="19"/>
    </row>
    <row r="620" spans="5:19">
      <c r="E620" s="419"/>
      <c r="F620" s="419"/>
      <c r="G620" s="419"/>
      <c r="H620" s="419"/>
      <c r="I620" s="419"/>
      <c r="J620" s="419"/>
      <c r="K620" s="419"/>
      <c r="L620" s="419"/>
      <c r="M620" s="419"/>
      <c r="S620" s="19"/>
    </row>
    <row r="621" spans="5:19">
      <c r="E621" s="419"/>
      <c r="F621" s="419"/>
      <c r="G621" s="419"/>
      <c r="H621" s="419"/>
      <c r="I621" s="419"/>
      <c r="J621" s="419"/>
      <c r="K621" s="419"/>
      <c r="L621" s="419"/>
      <c r="M621" s="419"/>
      <c r="S621" s="19"/>
    </row>
    <row r="622" spans="5:19">
      <c r="E622" s="419"/>
      <c r="F622" s="419"/>
      <c r="G622" s="419"/>
      <c r="H622" s="419"/>
      <c r="I622" s="419"/>
      <c r="J622" s="419"/>
      <c r="K622" s="419"/>
      <c r="L622" s="419"/>
      <c r="M622" s="419"/>
      <c r="S622" s="19"/>
    </row>
    <row r="623" spans="5:19">
      <c r="E623" s="419"/>
      <c r="F623" s="419"/>
      <c r="G623" s="419"/>
      <c r="H623" s="419"/>
      <c r="I623" s="419"/>
      <c r="J623" s="419"/>
      <c r="K623" s="419"/>
      <c r="L623" s="419"/>
      <c r="M623" s="419"/>
      <c r="S623" s="19"/>
    </row>
    <row r="624" spans="5:19">
      <c r="E624" s="419"/>
      <c r="F624" s="419"/>
      <c r="G624" s="419"/>
      <c r="H624" s="419"/>
      <c r="I624" s="419"/>
      <c r="J624" s="419"/>
      <c r="K624" s="419"/>
      <c r="L624" s="419"/>
      <c r="M624" s="419"/>
      <c r="S624" s="19"/>
    </row>
    <row r="625" spans="5:19">
      <c r="E625" s="419"/>
      <c r="F625" s="419"/>
      <c r="G625" s="419"/>
      <c r="H625" s="419"/>
      <c r="I625" s="419"/>
      <c r="J625" s="419"/>
      <c r="K625" s="419"/>
      <c r="L625" s="419"/>
      <c r="M625" s="419"/>
      <c r="S625" s="19"/>
    </row>
    <row r="626" spans="5:19">
      <c r="E626" s="419"/>
      <c r="F626" s="419"/>
      <c r="G626" s="419"/>
      <c r="H626" s="419"/>
      <c r="I626" s="419"/>
      <c r="J626" s="419"/>
      <c r="K626" s="419"/>
      <c r="L626" s="419"/>
      <c r="M626" s="419"/>
      <c r="S626" s="19"/>
    </row>
    <row r="627" spans="5:19">
      <c r="E627" s="419"/>
      <c r="F627" s="419"/>
      <c r="G627" s="419"/>
      <c r="H627" s="419"/>
      <c r="I627" s="419"/>
      <c r="J627" s="419"/>
      <c r="K627" s="419"/>
      <c r="L627" s="419"/>
      <c r="M627" s="419"/>
      <c r="S627" s="19"/>
    </row>
    <row r="628" spans="5:19">
      <c r="E628" s="419"/>
      <c r="F628" s="419"/>
      <c r="G628" s="419"/>
      <c r="H628" s="419"/>
      <c r="I628" s="419"/>
      <c r="J628" s="419"/>
      <c r="K628" s="419"/>
      <c r="L628" s="419"/>
      <c r="M628" s="419"/>
      <c r="S628" s="19"/>
    </row>
    <row r="629" spans="5:19">
      <c r="E629" s="419"/>
      <c r="F629" s="419"/>
      <c r="G629" s="419"/>
      <c r="H629" s="419"/>
      <c r="I629" s="419"/>
      <c r="J629" s="419"/>
      <c r="K629" s="419"/>
      <c r="L629" s="419"/>
      <c r="M629" s="419"/>
      <c r="S629" s="19"/>
    </row>
    <row r="630" spans="5:19">
      <c r="E630" s="419"/>
      <c r="F630" s="419"/>
      <c r="G630" s="419"/>
      <c r="H630" s="419"/>
      <c r="I630" s="419"/>
      <c r="J630" s="419"/>
      <c r="K630" s="419"/>
      <c r="L630" s="419"/>
      <c r="M630" s="419"/>
      <c r="S630" s="19"/>
    </row>
    <row r="631" spans="5:19">
      <c r="E631" s="419"/>
      <c r="F631" s="419"/>
      <c r="G631" s="419"/>
      <c r="H631" s="419"/>
      <c r="I631" s="419"/>
      <c r="J631" s="419"/>
      <c r="K631" s="419"/>
      <c r="L631" s="419"/>
      <c r="M631" s="419"/>
      <c r="S631" s="19"/>
    </row>
    <row r="632" spans="5:19">
      <c r="E632" s="419"/>
      <c r="F632" s="419"/>
      <c r="G632" s="419"/>
      <c r="H632" s="419"/>
      <c r="I632" s="419"/>
      <c r="J632" s="419"/>
      <c r="K632" s="419"/>
      <c r="L632" s="419"/>
      <c r="M632" s="419"/>
      <c r="S632" s="19"/>
    </row>
    <row r="633" spans="5:19">
      <c r="E633" s="419"/>
      <c r="F633" s="419"/>
      <c r="G633" s="419"/>
      <c r="H633" s="419"/>
      <c r="I633" s="419"/>
      <c r="J633" s="419"/>
      <c r="K633" s="419"/>
      <c r="L633" s="419"/>
      <c r="M633" s="419"/>
      <c r="S633" s="19"/>
    </row>
    <row r="634" spans="5:19">
      <c r="E634" s="419"/>
      <c r="F634" s="419"/>
      <c r="G634" s="419"/>
      <c r="H634" s="419"/>
      <c r="I634" s="419"/>
      <c r="J634" s="419"/>
      <c r="K634" s="419"/>
      <c r="L634" s="419"/>
      <c r="M634" s="419"/>
      <c r="S634" s="19"/>
    </row>
    <row r="635" spans="5:19">
      <c r="E635" s="419"/>
      <c r="F635" s="419"/>
      <c r="G635" s="419"/>
      <c r="H635" s="419"/>
      <c r="I635" s="419"/>
      <c r="J635" s="419"/>
      <c r="K635" s="419"/>
      <c r="L635" s="419"/>
      <c r="M635" s="419"/>
      <c r="S635" s="19"/>
    </row>
    <row r="636" spans="5:19">
      <c r="E636" s="419"/>
      <c r="F636" s="419"/>
      <c r="G636" s="419"/>
      <c r="H636" s="419"/>
      <c r="I636" s="419"/>
      <c r="J636" s="419"/>
      <c r="K636" s="419"/>
      <c r="L636" s="419"/>
      <c r="M636" s="419"/>
      <c r="S636" s="19"/>
    </row>
    <row r="637" spans="5:19">
      <c r="E637" s="419"/>
      <c r="F637" s="419"/>
      <c r="G637" s="419"/>
      <c r="H637" s="419"/>
      <c r="I637" s="419"/>
      <c r="J637" s="419"/>
      <c r="K637" s="419"/>
      <c r="L637" s="419"/>
      <c r="M637" s="419"/>
      <c r="S637" s="19"/>
    </row>
    <row r="638" spans="5:19">
      <c r="E638" s="419"/>
      <c r="F638" s="419"/>
      <c r="G638" s="419"/>
      <c r="H638" s="419"/>
      <c r="I638" s="419"/>
      <c r="J638" s="419"/>
      <c r="K638" s="419"/>
      <c r="L638" s="419"/>
      <c r="M638" s="419"/>
      <c r="S638" s="19"/>
    </row>
    <row r="639" spans="5:19">
      <c r="E639" s="419"/>
      <c r="F639" s="419"/>
      <c r="G639" s="419"/>
      <c r="H639" s="419"/>
      <c r="I639" s="419"/>
      <c r="J639" s="419"/>
      <c r="K639" s="419"/>
      <c r="L639" s="419"/>
      <c r="M639" s="419"/>
      <c r="S639" s="19"/>
    </row>
    <row r="640" spans="5:19">
      <c r="E640" s="419"/>
      <c r="F640" s="419"/>
      <c r="G640" s="419"/>
      <c r="H640" s="419"/>
      <c r="I640" s="419"/>
      <c r="J640" s="419"/>
      <c r="K640" s="419"/>
      <c r="L640" s="419"/>
      <c r="M640" s="419"/>
      <c r="S640" s="19"/>
    </row>
    <row r="641" spans="5:19">
      <c r="E641" s="419"/>
      <c r="F641" s="419"/>
      <c r="G641" s="419"/>
      <c r="H641" s="419"/>
      <c r="I641" s="419"/>
      <c r="J641" s="419"/>
      <c r="K641" s="419"/>
      <c r="L641" s="419"/>
      <c r="M641" s="419"/>
      <c r="S641" s="19"/>
    </row>
    <row r="642" spans="5:19">
      <c r="E642" s="419"/>
      <c r="F642" s="419"/>
      <c r="G642" s="419"/>
      <c r="H642" s="419"/>
      <c r="I642" s="419"/>
      <c r="J642" s="419"/>
      <c r="K642" s="419"/>
      <c r="L642" s="419"/>
      <c r="M642" s="419"/>
      <c r="S642" s="19"/>
    </row>
    <row r="643" spans="5:19">
      <c r="E643" s="419"/>
      <c r="F643" s="419"/>
      <c r="G643" s="419"/>
      <c r="H643" s="419"/>
      <c r="I643" s="419"/>
      <c r="J643" s="419"/>
      <c r="K643" s="419"/>
      <c r="L643" s="419"/>
      <c r="M643" s="419"/>
      <c r="S643" s="19"/>
    </row>
    <row r="644" spans="5:19">
      <c r="E644" s="419"/>
      <c r="F644" s="419"/>
      <c r="G644" s="419"/>
      <c r="H644" s="419"/>
      <c r="I644" s="419"/>
      <c r="J644" s="419"/>
      <c r="K644" s="419"/>
      <c r="L644" s="419"/>
      <c r="M644" s="419"/>
      <c r="S644" s="19"/>
    </row>
    <row r="645" spans="5:19">
      <c r="E645" s="419"/>
      <c r="F645" s="419"/>
      <c r="G645" s="419"/>
      <c r="H645" s="419"/>
      <c r="I645" s="419"/>
      <c r="J645" s="419"/>
      <c r="K645" s="419"/>
      <c r="L645" s="419"/>
      <c r="M645" s="419"/>
      <c r="S645" s="19"/>
    </row>
    <row r="646" spans="5:19">
      <c r="E646" s="419"/>
      <c r="F646" s="419"/>
      <c r="G646" s="419"/>
      <c r="H646" s="419"/>
      <c r="I646" s="419"/>
      <c r="J646" s="419"/>
      <c r="K646" s="419"/>
      <c r="L646" s="419"/>
      <c r="M646" s="419"/>
      <c r="S646" s="19"/>
    </row>
    <row r="647" spans="5:19">
      <c r="E647" s="419"/>
      <c r="F647" s="419"/>
      <c r="G647" s="419"/>
      <c r="H647" s="419"/>
      <c r="I647" s="419"/>
      <c r="J647" s="419"/>
      <c r="K647" s="419"/>
      <c r="L647" s="419"/>
      <c r="M647" s="419"/>
      <c r="S647" s="19"/>
    </row>
    <row r="648" spans="5:19">
      <c r="E648" s="419"/>
      <c r="F648" s="419"/>
      <c r="G648" s="419"/>
      <c r="H648" s="419"/>
      <c r="I648" s="419"/>
      <c r="J648" s="419"/>
      <c r="K648" s="419"/>
      <c r="L648" s="419"/>
      <c r="M648" s="419"/>
      <c r="S648" s="19"/>
    </row>
    <row r="649" spans="5:19">
      <c r="E649" s="419"/>
      <c r="F649" s="419"/>
      <c r="G649" s="419"/>
      <c r="H649" s="419"/>
      <c r="I649" s="419"/>
      <c r="J649" s="419"/>
      <c r="K649" s="419"/>
      <c r="L649" s="419"/>
      <c r="M649" s="419"/>
      <c r="S649" s="19"/>
    </row>
    <row r="650" spans="5:19">
      <c r="E650" s="419"/>
      <c r="F650" s="419"/>
      <c r="G650" s="419"/>
      <c r="H650" s="419"/>
      <c r="I650" s="419"/>
      <c r="J650" s="419"/>
      <c r="K650" s="419"/>
      <c r="L650" s="419"/>
      <c r="M650" s="419"/>
      <c r="S650" s="19"/>
    </row>
    <row r="651" spans="5:19">
      <c r="E651" s="419"/>
      <c r="F651" s="419"/>
      <c r="G651" s="419"/>
      <c r="H651" s="419"/>
      <c r="I651" s="419"/>
      <c r="J651" s="419"/>
      <c r="K651" s="419"/>
      <c r="L651" s="419"/>
      <c r="M651" s="419"/>
      <c r="S651" s="19"/>
    </row>
    <row r="652" spans="5:19">
      <c r="E652" s="419"/>
      <c r="F652" s="419"/>
      <c r="G652" s="419"/>
      <c r="H652" s="419"/>
      <c r="I652" s="419"/>
      <c r="J652" s="419"/>
      <c r="K652" s="419"/>
      <c r="L652" s="419"/>
      <c r="M652" s="419"/>
      <c r="S652" s="19"/>
    </row>
    <row r="653" spans="5:19">
      <c r="E653" s="419"/>
      <c r="F653" s="419"/>
      <c r="G653" s="419"/>
      <c r="H653" s="419"/>
      <c r="I653" s="419"/>
      <c r="J653" s="419"/>
      <c r="K653" s="419"/>
      <c r="L653" s="419"/>
      <c r="M653" s="419"/>
      <c r="S653" s="19"/>
    </row>
    <row r="654" spans="5:19">
      <c r="E654" s="419"/>
      <c r="F654" s="419"/>
      <c r="G654" s="419"/>
      <c r="H654" s="419"/>
      <c r="I654" s="419"/>
      <c r="J654" s="419"/>
      <c r="K654" s="419"/>
      <c r="L654" s="419"/>
      <c r="M654" s="419"/>
      <c r="S654" s="19"/>
    </row>
    <row r="655" spans="5:19">
      <c r="E655" s="419"/>
      <c r="F655" s="419"/>
      <c r="G655" s="419"/>
      <c r="H655" s="419"/>
      <c r="I655" s="419"/>
      <c r="J655" s="419"/>
      <c r="K655" s="419"/>
      <c r="L655" s="419"/>
      <c r="M655" s="419"/>
      <c r="S655" s="19"/>
    </row>
    <row r="656" spans="5:19">
      <c r="E656" s="419"/>
      <c r="F656" s="419"/>
      <c r="G656" s="419"/>
      <c r="H656" s="419"/>
      <c r="I656" s="419"/>
      <c r="J656" s="419"/>
      <c r="K656" s="419"/>
      <c r="L656" s="419"/>
      <c r="M656" s="419"/>
      <c r="S656" s="19"/>
    </row>
    <row r="657" spans="5:19">
      <c r="E657" s="419"/>
      <c r="F657" s="419"/>
      <c r="G657" s="419"/>
      <c r="H657" s="419"/>
      <c r="I657" s="419"/>
      <c r="J657" s="419"/>
      <c r="K657" s="419"/>
      <c r="L657" s="419"/>
      <c r="M657" s="419"/>
      <c r="S657" s="19"/>
    </row>
    <row r="658" spans="5:19">
      <c r="E658" s="419"/>
      <c r="F658" s="419"/>
      <c r="G658" s="419"/>
      <c r="H658" s="419"/>
      <c r="I658" s="419"/>
      <c r="J658" s="419"/>
      <c r="K658" s="419"/>
      <c r="L658" s="419"/>
      <c r="M658" s="419"/>
      <c r="S658" s="19"/>
    </row>
    <row r="659" spans="5:19">
      <c r="E659" s="419"/>
      <c r="F659" s="419"/>
      <c r="G659" s="419"/>
      <c r="H659" s="419"/>
      <c r="I659" s="419"/>
      <c r="J659" s="419"/>
      <c r="K659" s="419"/>
      <c r="L659" s="419"/>
      <c r="M659" s="419"/>
      <c r="S659" s="19"/>
    </row>
    <row r="660" spans="5:19">
      <c r="E660" s="419"/>
      <c r="F660" s="419"/>
      <c r="G660" s="419"/>
      <c r="H660" s="419"/>
      <c r="I660" s="419"/>
      <c r="J660" s="419"/>
      <c r="K660" s="419"/>
      <c r="L660" s="419"/>
      <c r="M660" s="419"/>
      <c r="S660" s="19"/>
    </row>
    <row r="661" spans="5:19">
      <c r="E661" s="419"/>
      <c r="F661" s="419"/>
      <c r="G661" s="419"/>
      <c r="H661" s="419"/>
      <c r="I661" s="419"/>
      <c r="J661" s="419"/>
      <c r="K661" s="419"/>
      <c r="L661" s="419"/>
      <c r="M661" s="419"/>
      <c r="S661" s="19"/>
    </row>
    <row r="662" spans="5:19">
      <c r="E662" s="419"/>
      <c r="F662" s="419"/>
      <c r="G662" s="419"/>
      <c r="H662" s="419"/>
      <c r="I662" s="419"/>
      <c r="J662" s="419"/>
      <c r="K662" s="419"/>
      <c r="L662" s="419"/>
      <c r="M662" s="419"/>
      <c r="S662" s="19"/>
    </row>
    <row r="663" spans="5:19">
      <c r="E663" s="419"/>
      <c r="F663" s="419"/>
      <c r="G663" s="419"/>
      <c r="H663" s="419"/>
      <c r="I663" s="419"/>
      <c r="J663" s="419"/>
      <c r="K663" s="419"/>
      <c r="L663" s="419"/>
      <c r="M663" s="419"/>
      <c r="S663" s="19"/>
    </row>
    <row r="664" spans="5:19">
      <c r="E664" s="419"/>
      <c r="F664" s="419"/>
      <c r="G664" s="419"/>
      <c r="H664" s="419"/>
      <c r="I664" s="419"/>
      <c r="J664" s="419"/>
      <c r="K664" s="419"/>
      <c r="L664" s="419"/>
      <c r="M664" s="419"/>
      <c r="S664" s="19"/>
    </row>
    <row r="665" spans="5:19">
      <c r="E665" s="419"/>
      <c r="F665" s="419"/>
      <c r="G665" s="419"/>
      <c r="H665" s="419"/>
      <c r="I665" s="419"/>
      <c r="J665" s="419"/>
      <c r="K665" s="419"/>
      <c r="L665" s="419"/>
      <c r="M665" s="419"/>
      <c r="S665" s="19"/>
    </row>
    <row r="666" spans="5:19">
      <c r="E666" s="419"/>
      <c r="F666" s="419"/>
      <c r="G666" s="419"/>
      <c r="H666" s="419"/>
      <c r="I666" s="419"/>
      <c r="J666" s="419"/>
      <c r="K666" s="419"/>
      <c r="L666" s="419"/>
      <c r="M666" s="419"/>
      <c r="S666" s="19"/>
    </row>
    <row r="667" spans="5:19">
      <c r="E667" s="419"/>
      <c r="F667" s="419"/>
      <c r="G667" s="419"/>
      <c r="H667" s="419"/>
      <c r="I667" s="419"/>
      <c r="J667" s="419"/>
      <c r="K667" s="419"/>
      <c r="L667" s="419"/>
      <c r="M667" s="419"/>
      <c r="S667" s="19"/>
    </row>
  </sheetData>
  <dataValidations count="1">
    <dataValidation type="custom" errorStyle="warning" allowBlank="1" showInputMessage="1" showErrorMessage="1" sqref="B4:B667">
      <formula1>COUNTIF($B$4:$B$300,B4)&lt;2</formula1>
    </dataValidation>
  </dataValidations>
  <pageMargins left="0.7" right="0.7" top="0.75" bottom="0.75" header="0.3" footer="0.3"/>
  <drawing r:id="rId1"/>
  <legacyDrawing r:id="rId2"/>
  <controls>
    <control shapeId="8193" r:id="rId3" name="CommandButton1"/>
  </controls>
  <tableParts count="5">
    <tablePart r:id="rId4"/>
    <tablePart r:id="rId5"/>
    <tablePart r:id="rId6"/>
    <tablePart r:id="rId7"/>
    <tablePart r:id="rId8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0"/>
  </sheetPr>
  <dimension ref="A1:U501"/>
  <sheetViews>
    <sheetView workbookViewId="0">
      <pane ySplit="1" topLeftCell="A2" activePane="bottomLeft" state="frozen"/>
      <selection pane="bottomLeft" activeCell="H4" sqref="H4"/>
    </sheetView>
  </sheetViews>
  <sheetFormatPr baseColWidth="10" defaultRowHeight="15"/>
  <cols>
    <col min="1" max="1" width="0.5703125" customWidth="1"/>
    <col min="2" max="2" width="1.85546875" style="178" bestFit="1" customWidth="1"/>
    <col min="3" max="3" width="18.85546875" customWidth="1"/>
    <col min="4" max="4" width="16.7109375" customWidth="1"/>
    <col min="5" max="5" width="7.28515625" customWidth="1"/>
    <col min="6" max="6" width="7.7109375" bestFit="1" customWidth="1"/>
    <col min="7" max="7" width="6.5703125" style="51" customWidth="1"/>
    <col min="8" max="8" width="13" bestFit="1" customWidth="1"/>
    <col min="9" max="10" width="11.42578125" style="197"/>
    <col min="11" max="11" width="2.85546875" style="197" customWidth="1"/>
    <col min="12" max="16" width="3.5703125" style="197" customWidth="1"/>
    <col min="17" max="17" width="15.85546875" style="197" customWidth="1"/>
    <col min="18" max="18" width="2.42578125" style="197" customWidth="1"/>
    <col min="19" max="19" width="6.28515625" style="197" customWidth="1"/>
    <col min="20" max="20" width="58.42578125" style="197" customWidth="1"/>
    <col min="21" max="21" width="11.28515625" bestFit="1" customWidth="1"/>
  </cols>
  <sheetData>
    <row r="1" spans="1:21" ht="24" customHeight="1">
      <c r="A1" s="234"/>
      <c r="B1" s="235"/>
      <c r="C1" s="234"/>
      <c r="D1" s="234"/>
      <c r="E1" s="234"/>
      <c r="F1" s="234"/>
      <c r="G1" s="236"/>
      <c r="H1" s="234"/>
      <c r="U1" t="s">
        <v>283</v>
      </c>
    </row>
    <row r="2" spans="1:21" ht="4.5" customHeight="1">
      <c r="A2" s="234"/>
      <c r="B2" s="237"/>
      <c r="C2" s="238"/>
      <c r="D2" s="239"/>
      <c r="E2" s="240"/>
      <c r="F2" s="241"/>
      <c r="G2" s="241"/>
      <c r="H2" s="242"/>
    </row>
    <row r="3" spans="1:21" ht="13.5" customHeight="1">
      <c r="A3" s="234"/>
      <c r="B3" s="237"/>
      <c r="C3" s="193" t="s">
        <v>53</v>
      </c>
      <c r="D3" s="180"/>
      <c r="E3" s="194" t="s">
        <v>12</v>
      </c>
      <c r="F3" s="195"/>
      <c r="G3" s="196"/>
      <c r="H3" s="243" t="s">
        <v>69</v>
      </c>
    </row>
    <row r="4" spans="1:21">
      <c r="A4" s="234"/>
      <c r="B4" s="244"/>
      <c r="C4" s="253" t="s">
        <v>123</v>
      </c>
      <c r="D4" s="180"/>
      <c r="E4" s="319" t="e">
        <f>INDEX(LIVRAISONS!B:B,MATCH('Import bon liv'!H4,LIVRAISONS!K:K,0))</f>
        <v>#N/A</v>
      </c>
      <c r="F4" s="179"/>
      <c r="G4" s="181"/>
      <c r="H4" s="254" t="s">
        <v>413</v>
      </c>
      <c r="U4" s="202" t="s">
        <v>366</v>
      </c>
    </row>
    <row r="5" spans="1:21" ht="11.25" customHeight="1">
      <c r="A5" s="245"/>
      <c r="B5" s="246"/>
      <c r="C5" s="247"/>
      <c r="D5" s="248"/>
      <c r="E5" s="249"/>
      <c r="F5" s="250"/>
      <c r="G5" s="251"/>
      <c r="H5" s="252"/>
      <c r="U5" s="202" t="s">
        <v>398</v>
      </c>
    </row>
    <row r="6" spans="1:21">
      <c r="B6" s="229"/>
      <c r="C6" s="230" t="s">
        <v>75</v>
      </c>
      <c r="D6" s="230" t="s">
        <v>0</v>
      </c>
      <c r="E6" s="228" t="s">
        <v>1</v>
      </c>
      <c r="F6" s="231" t="s">
        <v>2</v>
      </c>
      <c r="G6" s="231" t="s">
        <v>280</v>
      </c>
      <c r="H6" s="232" t="s">
        <v>281</v>
      </c>
      <c r="U6" s="202" t="s">
        <v>407</v>
      </c>
    </row>
    <row r="7" spans="1:21" ht="12.75" customHeight="1">
      <c r="B7" s="186">
        <v>1</v>
      </c>
      <c r="C7" s="204" t="str">
        <f>IFERROR(INDEX(T_LIVRAISONS_Livraisons[Référence],SMALL(T_LIVRAISONS_Livraisons[[COMMANDE]:[COMMANDE]],ROWS($1:1))-1),"")</f>
        <v/>
      </c>
      <c r="D7" s="204" t="str">
        <f>IFERROR(INDEX(T_LIVRAISONS_Livraisons[Désignation],SMALL(T_LIVRAISONS_Livraisons[[COMMANDE]:[COMMANDE]],ROWS($1:1))-1),"")</f>
        <v/>
      </c>
      <c r="E7" s="205" t="str">
        <f>IFERROR(INDEX(T_LIVRAISONS_Livraisons[Unit],SMALL(T_LIVRAISONS_Livraisons[[COMMANDE]:[COMMANDE]],ROWS($1:1))-1),"")</f>
        <v/>
      </c>
      <c r="F7" s="206" t="str">
        <f>IFERROR(INDEX(T_LIVRAISONS_Livraisons[Prix],SMALL(T_LIVRAISONS_Livraisons[[COMMANDE]:[COMMANDE]],ROWS($1:1))-1),"")</f>
        <v/>
      </c>
      <c r="G7" s="205" t="str">
        <f>IFERROR(INDEX(T_LIVRAISONS_Livraisons[Quantité],SMALL(T_LIVRAISONS_Livraisons[[COMMANDE]:[COMMANDE]],ROWS($1:1))-1),"")</f>
        <v/>
      </c>
      <c r="H7" s="233" t="str">
        <f>IFERROR(INDEX(T_LIVRAISONS_Livraisons[Montant],SMALL(T_LIVRAISONS_Livraisons[[COMMANDE]:[COMMANDE]],ROWS($1:1))-1),"")</f>
        <v/>
      </c>
      <c r="U7" s="202" t="s">
        <v>413</v>
      </c>
    </row>
    <row r="8" spans="1:21" ht="12.75" customHeight="1">
      <c r="B8" s="186">
        <v>2</v>
      </c>
      <c r="C8" s="204" t="str">
        <f>IFERROR(INDEX(T_LIVRAISONS_Livraisons[Référence],SMALL(T_LIVRAISONS_Livraisons[[COMMANDE]:[COMMANDE]],ROWS($1:2))-1),"")</f>
        <v/>
      </c>
      <c r="D8" s="204" t="str">
        <f>IFERROR(INDEX(T_LIVRAISONS_Livraisons[Désignation],SMALL(T_LIVRAISONS_Livraisons[[COMMANDE]:[COMMANDE]],ROWS($1:2))-1),"")</f>
        <v/>
      </c>
      <c r="E8" s="205" t="str">
        <f>IFERROR(INDEX(T_LIVRAISONS_Livraisons[Unit],SMALL(T_LIVRAISONS_Livraisons[[COMMANDE]:[COMMANDE]],ROWS($1:2))-1),"")</f>
        <v/>
      </c>
      <c r="F8" s="206" t="str">
        <f>IFERROR(INDEX(T_LIVRAISONS_Livraisons[Prix],SMALL(T_LIVRAISONS_Livraisons[[COMMANDE]:[COMMANDE]],ROWS($1:2))-1),"")</f>
        <v/>
      </c>
      <c r="G8" s="205" t="str">
        <f>IFERROR(INDEX(T_LIVRAISONS_Livraisons[Quantité],SMALL(T_LIVRAISONS_Livraisons[[COMMANDE]:[COMMANDE]],ROWS($1:2))-1),"")</f>
        <v/>
      </c>
      <c r="H8" s="233" t="str">
        <f>IFERROR(INDEX(T_LIVRAISONS_Livraisons[Montant],SMALL(T_LIVRAISONS_Livraisons[[COMMANDE]:[COMMANDE]],ROWS($1:2))-1),"")</f>
        <v/>
      </c>
      <c r="U8" s="202"/>
    </row>
    <row r="9" spans="1:21" ht="12.75" customHeight="1">
      <c r="B9" s="186">
        <v>3</v>
      </c>
      <c r="C9" s="256" t="str">
        <f>IFERROR(INDEX(T_LIVRAISONS_Livraisons[Référence],SMALL(T_LIVRAISONS_Livraisons[[COMMANDE]:[COMMANDE]],ROWS($1:3))-1),"")</f>
        <v/>
      </c>
      <c r="D9" s="256" t="str">
        <f>IFERROR(INDEX(T_LIVRAISONS_Livraisons[Désignation],SMALL(T_LIVRAISONS_Livraisons[[COMMANDE]:[COMMANDE]],ROWS($1:3))-1),"")</f>
        <v/>
      </c>
      <c r="E9" s="257" t="str">
        <f>IFERROR(INDEX(T_LIVRAISONS_Livraisons[Unit],SMALL(T_LIVRAISONS_Livraisons[[COMMANDE]:[COMMANDE]],ROWS($1:3))-1),"")</f>
        <v/>
      </c>
      <c r="F9" s="258" t="str">
        <f>IFERROR(INDEX(T_LIVRAISONS_Livraisons[Prix],SMALL(T_LIVRAISONS_Livraisons[[COMMANDE]:[COMMANDE]],ROWS($1:3))-1),"")</f>
        <v/>
      </c>
      <c r="G9" s="257" t="str">
        <f>IFERROR(INDEX(T_LIVRAISONS_Livraisons[Quantité],SMALL(T_LIVRAISONS_Livraisons[[COMMANDE]:[COMMANDE]],ROWS($1:3))-1),"")</f>
        <v/>
      </c>
      <c r="H9" s="259" t="str">
        <f>IFERROR(INDEX(T_LIVRAISONS_Livraisons[Montant],SMALL(T_LIVRAISONS_Livraisons[[COMMANDE]:[COMMANDE]],ROWS($1:3))-1),"")</f>
        <v/>
      </c>
      <c r="U9" s="202"/>
    </row>
    <row r="10" spans="1:21" ht="12.75" customHeight="1">
      <c r="B10" s="186">
        <v>4</v>
      </c>
      <c r="C10" s="204" t="str">
        <f>IFERROR(INDEX(T_LIVRAISONS_Livraisons[Référence],SMALL(T_LIVRAISONS_Livraisons[[COMMANDE]:[COMMANDE]],ROWS($1:4))-1),"")</f>
        <v/>
      </c>
      <c r="D10" s="204" t="str">
        <f>IFERROR(INDEX(T_LIVRAISONS_Livraisons[Désignation],SMALL(T_LIVRAISONS_Livraisons[[COMMANDE]:[COMMANDE]],ROWS($1:4))-1),"")</f>
        <v/>
      </c>
      <c r="E10" s="205" t="str">
        <f>IFERROR(INDEX(T_LIVRAISONS_Livraisons[Unit],SMALL(T_LIVRAISONS_Livraisons[[COMMANDE]:[COMMANDE]],ROWS($1:4))-1),"")</f>
        <v/>
      </c>
      <c r="F10" s="206" t="str">
        <f>IFERROR(INDEX(T_LIVRAISONS_Livraisons[Prix],SMALL(T_LIVRAISONS_Livraisons[[COMMANDE]:[COMMANDE]],ROWS($1:4))-1),"")</f>
        <v/>
      </c>
      <c r="G10" s="205" t="str">
        <f>IFERROR(INDEX(T_LIVRAISONS_Livraisons[Quantité],SMALL(T_LIVRAISONS_Livraisons[[COMMANDE]:[COMMANDE]],ROWS($1:4))-1),"")</f>
        <v/>
      </c>
      <c r="H10" s="233" t="str">
        <f>IFERROR(INDEX(T_LIVRAISONS_Livraisons[Montant],SMALL(T_LIVRAISONS_Livraisons[[COMMANDE]:[COMMANDE]],ROWS($1:4))-1),"")</f>
        <v/>
      </c>
      <c r="U10" s="202"/>
    </row>
    <row r="11" spans="1:21" ht="12.75" customHeight="1">
      <c r="B11" s="186">
        <v>5</v>
      </c>
      <c r="C11" s="204" t="str">
        <f>IFERROR(INDEX(T_LIVRAISONS_Livraisons[Référence],SMALL(T_LIVRAISONS_Livraisons[[COMMANDE]:[COMMANDE]],ROWS($1:5))-1),"")</f>
        <v/>
      </c>
      <c r="D11" s="204" t="str">
        <f>IFERROR(INDEX(T_LIVRAISONS_Livraisons[Désignation],SMALL(T_LIVRAISONS_Livraisons[[COMMANDE]:[COMMANDE]],ROWS($1:5))-1),"")</f>
        <v/>
      </c>
      <c r="E11" s="205" t="str">
        <f>IFERROR(INDEX(T_LIVRAISONS_Livraisons[Unit],SMALL(T_LIVRAISONS_Livraisons[[COMMANDE]:[COMMANDE]],ROWS($1:5))-1),"")</f>
        <v/>
      </c>
      <c r="F11" s="206" t="str">
        <f>IFERROR(INDEX(T_LIVRAISONS_Livraisons[Prix],SMALL(T_LIVRAISONS_Livraisons[[COMMANDE]:[COMMANDE]],ROWS($1:5))-1),"")</f>
        <v/>
      </c>
      <c r="G11" s="205" t="str">
        <f>IFERROR(INDEX(T_LIVRAISONS_Livraisons[Quantité],SMALL(T_LIVRAISONS_Livraisons[[COMMANDE]:[COMMANDE]],ROWS($1:5))-1),"")</f>
        <v/>
      </c>
      <c r="H11" s="233" t="str">
        <f>IFERROR(INDEX(T_LIVRAISONS_Livraisons[Montant],SMALL(T_LIVRAISONS_Livraisons[[COMMANDE]:[COMMANDE]],ROWS($1:5))-1),"")</f>
        <v/>
      </c>
      <c r="U11" s="202"/>
    </row>
    <row r="12" spans="1:21" ht="12.75" customHeight="1">
      <c r="B12" s="186">
        <v>6</v>
      </c>
      <c r="C12" s="204" t="str">
        <f>IFERROR(INDEX(T_LIVRAISONS_Livraisons[Référence],SMALL(T_LIVRAISONS_Livraisons[[COMMANDE]:[COMMANDE]],ROWS($1:6))-1),"")</f>
        <v/>
      </c>
      <c r="D12" s="204" t="str">
        <f>IFERROR(INDEX(T_LIVRAISONS_Livraisons[Désignation],SMALL(T_LIVRAISONS_Livraisons[[COMMANDE]:[COMMANDE]],ROWS($1:6))-1),"")</f>
        <v/>
      </c>
      <c r="E12" s="205" t="str">
        <f>IFERROR(INDEX(T_LIVRAISONS_Livraisons[Unit],SMALL(T_LIVRAISONS_Livraisons[[COMMANDE]:[COMMANDE]],ROWS($1:6))-1),"")</f>
        <v/>
      </c>
      <c r="F12" s="206" t="str">
        <f>IFERROR(INDEX(T_LIVRAISONS_Livraisons[Prix],SMALL(T_LIVRAISONS_Livraisons[[COMMANDE]:[COMMANDE]],ROWS($1:6))-1),"")</f>
        <v/>
      </c>
      <c r="G12" s="205" t="str">
        <f>IFERROR(INDEX(T_LIVRAISONS_Livraisons[Quantité],SMALL(T_LIVRAISONS_Livraisons[[COMMANDE]:[COMMANDE]],ROWS($1:6))-1),"")</f>
        <v/>
      </c>
      <c r="H12" s="233" t="str">
        <f>IFERROR(INDEX(T_LIVRAISONS_Livraisons[Montant],SMALL(T_LIVRAISONS_Livraisons[[COMMANDE]:[COMMANDE]],ROWS($1:6))-1),"")</f>
        <v/>
      </c>
      <c r="U12" s="202"/>
    </row>
    <row r="13" spans="1:21" ht="12.75" customHeight="1">
      <c r="B13" s="186">
        <v>7</v>
      </c>
      <c r="C13" s="204" t="str">
        <f>IFERROR(INDEX(T_LIVRAISONS_Livraisons[Référence],SMALL(T_LIVRAISONS_Livraisons[[COMMANDE]:[COMMANDE]],ROWS($1:7))-1),"")</f>
        <v/>
      </c>
      <c r="D13" s="204" t="str">
        <f>IFERROR(INDEX(T_LIVRAISONS_Livraisons[Désignation],SMALL(T_LIVRAISONS_Livraisons[[COMMANDE]:[COMMANDE]],ROWS($1:7))-1),"")</f>
        <v/>
      </c>
      <c r="E13" s="205" t="str">
        <f>IFERROR(INDEX(T_LIVRAISONS_Livraisons[Unit],SMALL(T_LIVRAISONS_Livraisons[[COMMANDE]:[COMMANDE]],ROWS($1:7))-1),"")</f>
        <v/>
      </c>
      <c r="F13" s="206" t="str">
        <f>IFERROR(INDEX(T_LIVRAISONS_Livraisons[Prix],SMALL(T_LIVRAISONS_Livraisons[[COMMANDE]:[COMMANDE]],ROWS($1:7))-1),"")</f>
        <v/>
      </c>
      <c r="G13" s="205" t="str">
        <f>IFERROR(INDEX(T_LIVRAISONS_Livraisons[Quantité],SMALL(T_LIVRAISONS_Livraisons[[COMMANDE]:[COMMANDE]],ROWS($1:7))-1),"")</f>
        <v/>
      </c>
      <c r="H13" s="233" t="str">
        <f>IFERROR(INDEX(T_LIVRAISONS_Livraisons[Montant],SMALL(T_LIVRAISONS_Livraisons[[COMMANDE]:[COMMANDE]],ROWS($1:7))-1),"")</f>
        <v/>
      </c>
      <c r="U13" s="202"/>
    </row>
    <row r="14" spans="1:21" ht="12.75" customHeight="1">
      <c r="B14" s="186">
        <v>8</v>
      </c>
      <c r="C14" s="204" t="str">
        <f>IFERROR(INDEX(T_LIVRAISONS_Livraisons[Référence],SMALL(T_LIVRAISONS_Livraisons[[COMMANDE]:[COMMANDE]],ROWS($1:8))-1),"")</f>
        <v/>
      </c>
      <c r="D14" s="204" t="str">
        <f>IFERROR(INDEX(T_LIVRAISONS_Livraisons[Désignation],SMALL(T_LIVRAISONS_Livraisons[[COMMANDE]:[COMMANDE]],ROWS($1:8))-1),"")</f>
        <v/>
      </c>
      <c r="E14" s="205" t="str">
        <f>IFERROR(INDEX(T_LIVRAISONS_Livraisons[Unit],SMALL(T_LIVRAISONS_Livraisons[[COMMANDE]:[COMMANDE]],ROWS($1:8))-1),"")</f>
        <v/>
      </c>
      <c r="F14" s="206" t="str">
        <f>IFERROR(INDEX(T_LIVRAISONS_Livraisons[Prix],SMALL(T_LIVRAISONS_Livraisons[[COMMANDE]:[COMMANDE]],ROWS($1:8))-1),"")</f>
        <v/>
      </c>
      <c r="G14" s="205" t="str">
        <f>IFERROR(INDEX(T_LIVRAISONS_Livraisons[Quantité],SMALL(T_LIVRAISONS_Livraisons[[COMMANDE]:[COMMANDE]],ROWS($1:8))-1),"")</f>
        <v/>
      </c>
      <c r="H14" s="233" t="str">
        <f>IFERROR(INDEX(T_LIVRAISONS_Livraisons[Montant],SMALL(T_LIVRAISONS_Livraisons[[COMMANDE]:[COMMANDE]],ROWS($1:8))-1),"")</f>
        <v/>
      </c>
      <c r="U14" s="202"/>
    </row>
    <row r="15" spans="1:21" ht="12.75" customHeight="1">
      <c r="B15" s="186">
        <v>9</v>
      </c>
      <c r="C15" s="204" t="str">
        <f>IFERROR(INDEX(T_LIVRAISONS_Livraisons[Référence],SMALL(T_LIVRAISONS_Livraisons[[COMMANDE]:[COMMANDE]],ROWS($1:9))-1),"")</f>
        <v/>
      </c>
      <c r="D15" s="204" t="str">
        <f>IFERROR(INDEX(T_LIVRAISONS_Livraisons[Désignation],SMALL(T_LIVRAISONS_Livraisons[[COMMANDE]:[COMMANDE]],ROWS($1:9))-1),"")</f>
        <v/>
      </c>
      <c r="E15" s="205" t="str">
        <f>IFERROR(INDEX(T_LIVRAISONS_Livraisons[Unit],SMALL(T_LIVRAISONS_Livraisons[[COMMANDE]:[COMMANDE]],ROWS($1:9))-1),"")</f>
        <v/>
      </c>
      <c r="F15" s="206" t="str">
        <f>IFERROR(INDEX(T_LIVRAISONS_Livraisons[Prix],SMALL(T_LIVRAISONS_Livraisons[[COMMANDE]:[COMMANDE]],ROWS($1:9))-1),"")</f>
        <v/>
      </c>
      <c r="G15" s="205" t="str">
        <f>IFERROR(INDEX(T_LIVRAISONS_Livraisons[Quantité],SMALL(T_LIVRAISONS_Livraisons[[COMMANDE]:[COMMANDE]],ROWS($1:9))-1),"")</f>
        <v/>
      </c>
      <c r="H15" s="233" t="str">
        <f>IFERROR(INDEX(T_LIVRAISONS_Livraisons[Montant],SMALL(T_LIVRAISONS_Livraisons[[COMMANDE]:[COMMANDE]],ROWS($1:9))-1),"")</f>
        <v/>
      </c>
      <c r="U15" s="202"/>
    </row>
    <row r="16" spans="1:21" ht="12.75" customHeight="1">
      <c r="B16" s="186">
        <v>10</v>
      </c>
      <c r="C16" s="204" t="str">
        <f>IFERROR(INDEX(T_LIVRAISONS_Livraisons[Référence],SMALL(T_LIVRAISONS_Livraisons[[COMMANDE]:[COMMANDE]],ROWS($1:10))-1),"")</f>
        <v/>
      </c>
      <c r="D16" s="204" t="str">
        <f>IFERROR(INDEX(T_LIVRAISONS_Livraisons[Désignation],SMALL(T_LIVRAISONS_Livraisons[[COMMANDE]:[COMMANDE]],ROWS($1:10))-1),"")</f>
        <v/>
      </c>
      <c r="E16" s="205" t="str">
        <f>IFERROR(INDEX(T_LIVRAISONS_Livraisons[Unit],SMALL(T_LIVRAISONS_Livraisons[[COMMANDE]:[COMMANDE]],ROWS($1:10))-1),"")</f>
        <v/>
      </c>
      <c r="F16" s="206" t="str">
        <f>IFERROR(INDEX(T_LIVRAISONS_Livraisons[Prix],SMALL(T_LIVRAISONS_Livraisons[[COMMANDE]:[COMMANDE]],ROWS($1:10))-1),"")</f>
        <v/>
      </c>
      <c r="G16" s="205" t="str">
        <f>IFERROR(INDEX(T_LIVRAISONS_Livraisons[Quantité],SMALL(T_LIVRAISONS_Livraisons[[COMMANDE]:[COMMANDE]],ROWS($1:10))-1),"")</f>
        <v/>
      </c>
      <c r="H16" s="233" t="str">
        <f>IFERROR(INDEX(T_LIVRAISONS_Livraisons[Montant],SMALL(T_LIVRAISONS_Livraisons[[COMMANDE]:[COMMANDE]],ROWS($1:10))-1),"")</f>
        <v/>
      </c>
      <c r="U16" s="202"/>
    </row>
    <row r="17" spans="2:21" ht="12.75" customHeight="1">
      <c r="B17" s="186">
        <v>11</v>
      </c>
      <c r="C17" s="204" t="str">
        <f>IFERROR(INDEX(T_LIVRAISONS_Livraisons[Référence],SMALL(T_LIVRAISONS_Livraisons[[COMMANDE]:[COMMANDE]],ROWS($1:11))-1),"")</f>
        <v/>
      </c>
      <c r="D17" s="204" t="str">
        <f>IFERROR(INDEX(T_LIVRAISONS_Livraisons[Désignation],SMALL(T_LIVRAISONS_Livraisons[[COMMANDE]:[COMMANDE]],ROWS($1:11))-1),"")</f>
        <v/>
      </c>
      <c r="E17" s="205" t="str">
        <f>IFERROR(INDEX(T_LIVRAISONS_Livraisons[Unit],SMALL(T_LIVRAISONS_Livraisons[[COMMANDE]:[COMMANDE]],ROWS($1:11))-1),"")</f>
        <v/>
      </c>
      <c r="F17" s="206" t="str">
        <f>IFERROR(INDEX(T_LIVRAISONS_Livraisons[Prix],SMALL(T_LIVRAISONS_Livraisons[[COMMANDE]:[COMMANDE]],ROWS($1:11))-1),"")</f>
        <v/>
      </c>
      <c r="G17" s="205" t="str">
        <f>IFERROR(INDEX(T_LIVRAISONS_Livraisons[Quantité],SMALL(T_LIVRAISONS_Livraisons[[COMMANDE]:[COMMANDE]],ROWS($1:11))-1),"")</f>
        <v/>
      </c>
      <c r="H17" s="233" t="str">
        <f>IFERROR(INDEX(T_LIVRAISONS_Livraisons[Montant],SMALL(T_LIVRAISONS_Livraisons[[COMMANDE]:[COMMANDE]],ROWS($1:11))-1),"")</f>
        <v/>
      </c>
      <c r="U17" s="202"/>
    </row>
    <row r="18" spans="2:21" ht="12.75" customHeight="1">
      <c r="B18" s="187">
        <v>12</v>
      </c>
      <c r="C18" s="204" t="str">
        <f>IFERROR(INDEX(T_LIVRAISONS_Livraisons[Référence],SMALL(T_LIVRAISONS_Livraisons[[COMMANDE]:[COMMANDE]],ROWS($1:12))-1),"")</f>
        <v/>
      </c>
      <c r="D18" s="204" t="str">
        <f>IFERROR(INDEX(T_LIVRAISONS_Livraisons[Désignation],SMALL(T_LIVRAISONS_Livraisons[[COMMANDE]:[COMMANDE]],ROWS($1:12))-1),"")</f>
        <v/>
      </c>
      <c r="E18" s="205" t="str">
        <f>IFERROR(INDEX(T_LIVRAISONS_Livraisons[Unit],SMALL(T_LIVRAISONS_Livraisons[[COMMANDE]:[COMMANDE]],ROWS($1:12))-1),"")</f>
        <v/>
      </c>
      <c r="F18" s="206" t="str">
        <f>IFERROR(INDEX(T_LIVRAISONS_Livraisons[Prix],SMALL(T_LIVRAISONS_Livraisons[[COMMANDE]:[COMMANDE]],ROWS($1:12))-1),"")</f>
        <v/>
      </c>
      <c r="G18" s="205" t="str">
        <f>IFERROR(INDEX(T_LIVRAISONS_Livraisons[Quantité],SMALL(T_LIVRAISONS_Livraisons[[COMMANDE]:[COMMANDE]],ROWS($1:12))-1),"")</f>
        <v/>
      </c>
      <c r="H18" s="233" t="str">
        <f>IFERROR(INDEX(T_LIVRAISONS_Livraisons[Montant],SMALL(T_LIVRAISONS_Livraisons[[COMMANDE]:[COMMANDE]],ROWS($1:12))-1),"")</f>
        <v/>
      </c>
      <c r="U18" s="202"/>
    </row>
    <row r="19" spans="2:21" ht="12.75" customHeight="1">
      <c r="B19" s="187">
        <v>13</v>
      </c>
      <c r="C19" s="204" t="str">
        <f>IFERROR(INDEX(T_LIVRAISONS_Livraisons[Référence],SMALL(T_LIVRAISONS_Livraisons[[COMMANDE]:[COMMANDE]],ROWS($1:13))-1),"")</f>
        <v/>
      </c>
      <c r="D19" s="204" t="str">
        <f>IFERROR(INDEX(T_LIVRAISONS_Livraisons[Désignation],SMALL(T_LIVRAISONS_Livraisons[[COMMANDE]:[COMMANDE]],ROWS($1:13))-1),"")</f>
        <v/>
      </c>
      <c r="E19" s="205" t="str">
        <f>IFERROR(INDEX(T_LIVRAISONS_Livraisons[Unit],SMALL(T_LIVRAISONS_Livraisons[[COMMANDE]:[COMMANDE]],ROWS($1:13))-1),"")</f>
        <v/>
      </c>
      <c r="F19" s="206" t="str">
        <f>IFERROR(INDEX(T_LIVRAISONS_Livraisons[Prix],SMALL(T_LIVRAISONS_Livraisons[[COMMANDE]:[COMMANDE]],ROWS($1:13))-1),"")</f>
        <v/>
      </c>
      <c r="G19" s="205" t="str">
        <f>IFERROR(INDEX(T_LIVRAISONS_Livraisons[Quantité],SMALL(T_LIVRAISONS_Livraisons[[COMMANDE]:[COMMANDE]],ROWS($1:13))-1),"")</f>
        <v/>
      </c>
      <c r="H19" s="233" t="str">
        <f>IFERROR(INDEX(T_LIVRAISONS_Livraisons[Montant],SMALL(T_LIVRAISONS_Livraisons[[COMMANDE]:[COMMANDE]],ROWS($1:13))-1),"")</f>
        <v/>
      </c>
      <c r="U19" s="202"/>
    </row>
    <row r="20" spans="2:21" ht="12.75" customHeight="1">
      <c r="B20" s="187">
        <v>14</v>
      </c>
      <c r="C20" s="204" t="str">
        <f>IFERROR(INDEX(T_LIVRAISONS_Livraisons[Référence],SMALL(T_LIVRAISONS_Livraisons[[COMMANDE]:[COMMANDE]],ROWS($1:14))-1),"")</f>
        <v/>
      </c>
      <c r="D20" s="204" t="str">
        <f>IFERROR(INDEX(T_LIVRAISONS_Livraisons[Désignation],SMALL(T_LIVRAISONS_Livraisons[[COMMANDE]:[COMMANDE]],ROWS($1:14))-1),"")</f>
        <v/>
      </c>
      <c r="E20" s="205" t="str">
        <f>IFERROR(INDEX(T_LIVRAISONS_Livraisons[Unit],SMALL(T_LIVRAISONS_Livraisons[[COMMANDE]:[COMMANDE]],ROWS($1:14))-1),"")</f>
        <v/>
      </c>
      <c r="F20" s="206" t="str">
        <f>IFERROR(INDEX(T_LIVRAISONS_Livraisons[Prix],SMALL(T_LIVRAISONS_Livraisons[[COMMANDE]:[COMMANDE]],ROWS($1:14))-1),"")</f>
        <v/>
      </c>
      <c r="G20" s="205" t="str">
        <f>IFERROR(INDEX(T_LIVRAISONS_Livraisons[Quantité],SMALL(T_LIVRAISONS_Livraisons[[COMMANDE]:[COMMANDE]],ROWS($1:14))-1),"")</f>
        <v/>
      </c>
      <c r="H20" s="233" t="str">
        <f>IFERROR(INDEX(T_LIVRAISONS_Livraisons[Montant],SMALL(T_LIVRAISONS_Livraisons[[COMMANDE]:[COMMANDE]],ROWS($1:14))-1),"")</f>
        <v/>
      </c>
      <c r="M20" s="320"/>
      <c r="U20" s="202"/>
    </row>
    <row r="21" spans="2:21" ht="12.75" customHeight="1">
      <c r="B21" s="187">
        <v>15</v>
      </c>
      <c r="C21" s="204" t="str">
        <f>IFERROR(INDEX(T_LIVRAISONS_Livraisons[Référence],SMALL(T_LIVRAISONS_Livraisons[[COMMANDE]:[COMMANDE]],ROWS($1:15))-1),"")</f>
        <v/>
      </c>
      <c r="D21" s="204" t="str">
        <f>IFERROR(INDEX(T_LIVRAISONS_Livraisons[Désignation],SMALL(T_LIVRAISONS_Livraisons[[COMMANDE]:[COMMANDE]],ROWS($1:15))-1),"")</f>
        <v/>
      </c>
      <c r="E21" s="205" t="str">
        <f>IFERROR(INDEX(T_LIVRAISONS_Livraisons[Unit],SMALL(T_LIVRAISONS_Livraisons[[COMMANDE]:[COMMANDE]],ROWS($1:15))-1),"")</f>
        <v/>
      </c>
      <c r="F21" s="206" t="str">
        <f>IFERROR(INDEX(T_LIVRAISONS_Livraisons[Prix],SMALL(T_LIVRAISONS_Livraisons[[COMMANDE]:[COMMANDE]],ROWS($1:15))-1),"")</f>
        <v/>
      </c>
      <c r="G21" s="205" t="str">
        <f>IFERROR(INDEX(T_LIVRAISONS_Livraisons[Quantité],SMALL(T_LIVRAISONS_Livraisons[[COMMANDE]:[COMMANDE]],ROWS($1:15))-1),"")</f>
        <v/>
      </c>
      <c r="H21" s="233" t="str">
        <f>IFERROR(INDEX(T_LIVRAISONS_Livraisons[Montant],SMALL(T_LIVRAISONS_Livraisons[[COMMANDE]:[COMMANDE]],ROWS($1:15))-1),"")</f>
        <v/>
      </c>
      <c r="U21" s="202"/>
    </row>
    <row r="22" spans="2:21" ht="12.75" customHeight="1">
      <c r="B22" s="187">
        <v>16</v>
      </c>
      <c r="C22" s="204" t="str">
        <f>IFERROR(INDEX(T_LIVRAISONS_Livraisons[Référence],SMALL(T_LIVRAISONS_Livraisons[[COMMANDE]:[COMMANDE]],ROWS($1:16))-1),"")</f>
        <v/>
      </c>
      <c r="D22" s="204" t="str">
        <f>IFERROR(INDEX(T_LIVRAISONS_Livraisons[Désignation],SMALL(T_LIVRAISONS_Livraisons[[COMMANDE]:[COMMANDE]],ROWS($1:16))-1),"")</f>
        <v/>
      </c>
      <c r="E22" s="205" t="str">
        <f>IFERROR(INDEX(T_LIVRAISONS_Livraisons[Unit],SMALL(T_LIVRAISONS_Livraisons[[COMMANDE]:[COMMANDE]],ROWS($1:16))-1),"")</f>
        <v/>
      </c>
      <c r="F22" s="206" t="str">
        <f>IFERROR(INDEX(T_LIVRAISONS_Livraisons[Prix],SMALL(T_LIVRAISONS_Livraisons[[COMMANDE]:[COMMANDE]],ROWS($1:16))-1),"")</f>
        <v/>
      </c>
      <c r="G22" s="205" t="str">
        <f>IFERROR(INDEX(T_LIVRAISONS_Livraisons[Quantité],SMALL(T_LIVRAISONS_Livraisons[[COMMANDE]:[COMMANDE]],ROWS($1:16))-1),"")</f>
        <v/>
      </c>
      <c r="H22" s="233" t="str">
        <f>IFERROR(INDEX(T_LIVRAISONS_Livraisons[Montant],SMALL(T_LIVRAISONS_Livraisons[[COMMANDE]:[COMMANDE]],ROWS($1:16))-1),"")</f>
        <v/>
      </c>
      <c r="U22" s="202"/>
    </row>
    <row r="23" spans="2:21" ht="12.75" customHeight="1">
      <c r="B23" s="187">
        <v>17</v>
      </c>
      <c r="C23" s="204" t="str">
        <f>IFERROR(INDEX(T_LIVRAISONS_Livraisons[Référence],SMALL(T_LIVRAISONS_Livraisons[[COMMANDE]:[COMMANDE]],ROWS($1:17))-1),"")</f>
        <v/>
      </c>
      <c r="D23" s="204" t="str">
        <f>IFERROR(INDEX(T_LIVRAISONS_Livraisons[Désignation],SMALL(T_LIVRAISONS_Livraisons[[COMMANDE]:[COMMANDE]],ROWS($1:17))-1),"")</f>
        <v/>
      </c>
      <c r="E23" s="205" t="str">
        <f>IFERROR(INDEX(T_LIVRAISONS_Livraisons[Unit],SMALL(T_LIVRAISONS_Livraisons[[COMMANDE]:[COMMANDE]],ROWS($1:17))-1),"")</f>
        <v/>
      </c>
      <c r="F23" s="206" t="str">
        <f>IFERROR(INDEX(T_LIVRAISONS_Livraisons[Prix],SMALL(T_LIVRAISONS_Livraisons[[COMMANDE]:[COMMANDE]],ROWS($1:17))-1),"")</f>
        <v/>
      </c>
      <c r="G23" s="205" t="str">
        <f>IFERROR(INDEX(T_LIVRAISONS_Livraisons[Quantité],SMALL(T_LIVRAISONS_Livraisons[[COMMANDE]:[COMMANDE]],ROWS($1:17))-1),"")</f>
        <v/>
      </c>
      <c r="H23" s="233" t="str">
        <f>IFERROR(INDEX(T_LIVRAISONS_Livraisons[Montant],SMALL(T_LIVRAISONS_Livraisons[[COMMANDE]:[COMMANDE]],ROWS($1:17))-1),"")</f>
        <v/>
      </c>
      <c r="U23" s="202"/>
    </row>
    <row r="24" spans="2:21" ht="12.75" customHeight="1">
      <c r="B24" s="187">
        <v>18</v>
      </c>
      <c r="C24" s="204" t="str">
        <f>IFERROR(INDEX(T_LIVRAISONS_Livraisons[Référence],SMALL(T_LIVRAISONS_Livraisons[[COMMANDE]:[COMMANDE]],ROWS($1:18))-1),"")</f>
        <v/>
      </c>
      <c r="D24" s="204" t="str">
        <f>IFERROR(INDEX(T_LIVRAISONS_Livraisons[Désignation],SMALL(T_LIVRAISONS_Livraisons[[COMMANDE]:[COMMANDE]],ROWS($1:18))-1),"")</f>
        <v/>
      </c>
      <c r="E24" s="205" t="str">
        <f>IFERROR(INDEX(T_LIVRAISONS_Livraisons[Unit],SMALL(T_LIVRAISONS_Livraisons[[COMMANDE]:[COMMANDE]],ROWS($1:18))-1),"")</f>
        <v/>
      </c>
      <c r="F24" s="206" t="str">
        <f>IFERROR(INDEX(T_LIVRAISONS_Livraisons[Prix],SMALL(T_LIVRAISONS_Livraisons[[COMMANDE]:[COMMANDE]],ROWS($1:18))-1),"")</f>
        <v/>
      </c>
      <c r="G24" s="205" t="str">
        <f>IFERROR(INDEX(T_LIVRAISONS_Livraisons[Quantité],SMALL(T_LIVRAISONS_Livraisons[[COMMANDE]:[COMMANDE]],ROWS($1:18))-1),"")</f>
        <v/>
      </c>
      <c r="H24" s="233" t="str">
        <f>IFERROR(INDEX(T_LIVRAISONS_Livraisons[Montant],SMALL(T_LIVRAISONS_Livraisons[[COMMANDE]:[COMMANDE]],ROWS($1:18))-1),"")</f>
        <v/>
      </c>
      <c r="U24" s="202"/>
    </row>
    <row r="25" spans="2:21" ht="12.75" customHeight="1">
      <c r="B25" s="187">
        <v>19</v>
      </c>
      <c r="C25" s="204" t="str">
        <f>IFERROR(INDEX(T_LIVRAISONS_Livraisons[Référence],SMALL(T_LIVRAISONS_Livraisons[[COMMANDE]:[COMMANDE]],ROWS($1:19))-1),"")</f>
        <v/>
      </c>
      <c r="D25" s="204" t="str">
        <f>IFERROR(INDEX(T_LIVRAISONS_Livraisons[Désignation],SMALL(T_LIVRAISONS_Livraisons[[COMMANDE]:[COMMANDE]],ROWS($1:19))-1),"")</f>
        <v/>
      </c>
      <c r="E25" s="205" t="str">
        <f>IFERROR(INDEX(T_LIVRAISONS_Livraisons[Unit],SMALL(T_LIVRAISONS_Livraisons[[COMMANDE]:[COMMANDE]],ROWS($1:19))-1),"")</f>
        <v/>
      </c>
      <c r="F25" s="206" t="str">
        <f>IFERROR(INDEX(T_LIVRAISONS_Livraisons[Prix],SMALL(T_LIVRAISONS_Livraisons[[COMMANDE]:[COMMANDE]],ROWS($1:19))-1),"")</f>
        <v/>
      </c>
      <c r="G25" s="205" t="str">
        <f>IFERROR(INDEX(T_LIVRAISONS_Livraisons[Quantité],SMALL(T_LIVRAISONS_Livraisons[[COMMANDE]:[COMMANDE]],ROWS($1:19))-1),"")</f>
        <v/>
      </c>
      <c r="H25" s="233" t="str">
        <f>IFERROR(INDEX(T_LIVRAISONS_Livraisons[Montant],SMALL(T_LIVRAISONS_Livraisons[[COMMANDE]:[COMMANDE]],ROWS($1:19))-1),"")</f>
        <v/>
      </c>
      <c r="U25" s="202"/>
    </row>
    <row r="26" spans="2:21" ht="12.75" customHeight="1">
      <c r="B26" s="187">
        <v>20</v>
      </c>
      <c r="C26" s="204" t="str">
        <f>IFERROR(INDEX(T_LIVRAISONS_Livraisons[Référence],SMALL(T_LIVRAISONS_Livraisons[[COMMANDE]:[COMMANDE]],ROWS($1:20))-1),"")</f>
        <v/>
      </c>
      <c r="D26" s="204" t="str">
        <f>IFERROR(INDEX(T_LIVRAISONS_Livraisons[Désignation],SMALL(T_LIVRAISONS_Livraisons[[COMMANDE]:[COMMANDE]],ROWS($1:20))-1),"")</f>
        <v/>
      </c>
      <c r="E26" s="205" t="str">
        <f>IFERROR(INDEX(T_LIVRAISONS_Livraisons[Unit],SMALL(T_LIVRAISONS_Livraisons[[COMMANDE]:[COMMANDE]],ROWS($1:20))-1),"")</f>
        <v/>
      </c>
      <c r="F26" s="206" t="str">
        <f>IFERROR(INDEX(T_LIVRAISONS_Livraisons[Prix],SMALL(T_LIVRAISONS_Livraisons[[COMMANDE]:[COMMANDE]],ROWS($1:20))-1),"")</f>
        <v/>
      </c>
      <c r="G26" s="205" t="str">
        <f>IFERROR(INDEX(T_LIVRAISONS_Livraisons[Quantité],SMALL(T_LIVRAISONS_Livraisons[[COMMANDE]:[COMMANDE]],ROWS($1:20))-1),"")</f>
        <v/>
      </c>
      <c r="H26" s="233" t="str">
        <f>IFERROR(INDEX(T_LIVRAISONS_Livraisons[Montant],SMALL(T_LIVRAISONS_Livraisons[[COMMANDE]:[COMMANDE]],ROWS($1:20))-1),"")</f>
        <v/>
      </c>
      <c r="U26" s="202"/>
    </row>
    <row r="27" spans="2:21" ht="12.75" customHeight="1">
      <c r="B27" s="187">
        <v>21</v>
      </c>
      <c r="C27" s="204" t="str">
        <f>IFERROR(INDEX(T_LIVRAISONS_Livraisons[Référence],SMALL(T_LIVRAISONS_Livraisons[[COMMANDE]:[COMMANDE]],ROWS($1:21))-1),"")</f>
        <v/>
      </c>
      <c r="D27" s="204" t="str">
        <f>IFERROR(INDEX(T_LIVRAISONS_Livraisons[Désignation],SMALL(T_LIVRAISONS_Livraisons[[COMMANDE]:[COMMANDE]],ROWS($1:21))-1),"")</f>
        <v/>
      </c>
      <c r="E27" s="205" t="str">
        <f>IFERROR(INDEX(T_LIVRAISONS_Livraisons[Unit],SMALL(T_LIVRAISONS_Livraisons[[COMMANDE]:[COMMANDE]],ROWS($1:21))-1),"")</f>
        <v/>
      </c>
      <c r="F27" s="206" t="str">
        <f>IFERROR(INDEX(T_LIVRAISONS_Livraisons[Prix],SMALL(T_LIVRAISONS_Livraisons[[COMMANDE]:[COMMANDE]],ROWS($1:21))-1),"")</f>
        <v/>
      </c>
      <c r="G27" s="205" t="str">
        <f>IFERROR(INDEX(T_LIVRAISONS_Livraisons[Quantité],SMALL(T_LIVRAISONS_Livraisons[[COMMANDE]:[COMMANDE]],ROWS($1:21))-1),"")</f>
        <v/>
      </c>
      <c r="H27" s="233" t="str">
        <f>IFERROR(INDEX(T_LIVRAISONS_Livraisons[Montant],SMALL(T_LIVRAISONS_Livraisons[[COMMANDE]:[COMMANDE]],ROWS($1:21))-1),"")</f>
        <v/>
      </c>
      <c r="U27" s="202"/>
    </row>
    <row r="28" spans="2:21" ht="12.75" customHeight="1">
      <c r="B28" s="187">
        <v>22</v>
      </c>
      <c r="C28" s="204" t="str">
        <f>IFERROR(INDEX(T_LIVRAISONS_Livraisons[Référence],SMALL(T_LIVRAISONS_Livraisons[[COMMANDE]:[COMMANDE]],ROWS($1:22))-1),"")</f>
        <v/>
      </c>
      <c r="D28" s="204" t="str">
        <f>IFERROR(INDEX(T_LIVRAISONS_Livraisons[Désignation],SMALL(T_LIVRAISONS_Livraisons[[COMMANDE]:[COMMANDE]],ROWS($1:22))-1),"")</f>
        <v/>
      </c>
      <c r="E28" s="205" t="str">
        <f>IFERROR(INDEX(T_LIVRAISONS_Livraisons[Unit],SMALL(T_LIVRAISONS_Livraisons[[COMMANDE]:[COMMANDE]],ROWS($1:22))-1),"")</f>
        <v/>
      </c>
      <c r="F28" s="206" t="str">
        <f>IFERROR(INDEX(T_LIVRAISONS_Livraisons[Prix],SMALL(T_LIVRAISONS_Livraisons[[COMMANDE]:[COMMANDE]],ROWS($1:22))-1),"")</f>
        <v/>
      </c>
      <c r="G28" s="205" t="str">
        <f>IFERROR(INDEX(T_LIVRAISONS_Livraisons[Quantité],SMALL(T_LIVRAISONS_Livraisons[[COMMANDE]:[COMMANDE]],ROWS($1:22))-1),"")</f>
        <v/>
      </c>
      <c r="H28" s="233" t="str">
        <f>IFERROR(INDEX(T_LIVRAISONS_Livraisons[Montant],SMALL(T_LIVRAISONS_Livraisons[[COMMANDE]:[COMMANDE]],ROWS($1:22))-1),"")</f>
        <v/>
      </c>
      <c r="U28" s="202"/>
    </row>
    <row r="29" spans="2:21" ht="12.75" customHeight="1">
      <c r="B29" s="187">
        <v>23</v>
      </c>
      <c r="C29" s="204" t="str">
        <f>IFERROR(INDEX(T_LIVRAISONS_Livraisons[Référence],SMALL(T_LIVRAISONS_Livraisons[[COMMANDE]:[COMMANDE]],ROWS($1:23))-1),"")</f>
        <v/>
      </c>
      <c r="D29" s="204" t="str">
        <f>IFERROR(INDEX(T_LIVRAISONS_Livraisons[Désignation],SMALL(T_LIVRAISONS_Livraisons[[COMMANDE]:[COMMANDE]],ROWS($1:23))-1),"")</f>
        <v/>
      </c>
      <c r="E29" s="205" t="str">
        <f>IFERROR(INDEX(T_LIVRAISONS_Livraisons[Unit],SMALL(T_LIVRAISONS_Livraisons[[COMMANDE]:[COMMANDE]],ROWS($1:23))-1),"")</f>
        <v/>
      </c>
      <c r="F29" s="206" t="str">
        <f>IFERROR(INDEX(T_LIVRAISONS_Livraisons[Prix],SMALL(T_LIVRAISONS_Livraisons[[COMMANDE]:[COMMANDE]],ROWS($1:23))-1),"")</f>
        <v/>
      </c>
      <c r="G29" s="205" t="str">
        <f>IFERROR(INDEX(T_LIVRAISONS_Livraisons[Quantité],SMALL(T_LIVRAISONS_Livraisons[[COMMANDE]:[COMMANDE]],ROWS($1:23))-1),"")</f>
        <v/>
      </c>
      <c r="H29" s="233" t="str">
        <f>IFERROR(INDEX(T_LIVRAISONS_Livraisons[Montant],SMALL(T_LIVRAISONS_Livraisons[[COMMANDE]:[COMMANDE]],ROWS($1:23))-1),"")</f>
        <v/>
      </c>
      <c r="U29" s="202"/>
    </row>
    <row r="30" spans="2:21" ht="12.75" customHeight="1">
      <c r="B30" s="187">
        <v>24</v>
      </c>
      <c r="C30" s="204" t="str">
        <f>IFERROR(INDEX(T_LIVRAISONS_Livraisons[Référence],SMALL(T_LIVRAISONS_Livraisons[[COMMANDE]:[COMMANDE]],ROWS($1:24))-1),"")</f>
        <v/>
      </c>
      <c r="D30" s="204" t="str">
        <f>IFERROR(INDEX(T_LIVRAISONS_Livraisons[Désignation],SMALL(T_LIVRAISONS_Livraisons[[COMMANDE]:[COMMANDE]],ROWS($1:24))-1),"")</f>
        <v/>
      </c>
      <c r="E30" s="205" t="str">
        <f>IFERROR(INDEX(T_LIVRAISONS_Livraisons[Unit],SMALL(T_LIVRAISONS_Livraisons[[COMMANDE]:[COMMANDE]],ROWS($1:24))-1),"")</f>
        <v/>
      </c>
      <c r="F30" s="206" t="str">
        <f>IFERROR(INDEX(T_LIVRAISONS_Livraisons[Prix],SMALL(T_LIVRAISONS_Livraisons[[COMMANDE]:[COMMANDE]],ROWS($1:24))-1),"")</f>
        <v/>
      </c>
      <c r="G30" s="205" t="str">
        <f>IFERROR(INDEX(T_LIVRAISONS_Livraisons[Quantité],SMALL(T_LIVRAISONS_Livraisons[[COMMANDE]:[COMMANDE]],ROWS($1:24))-1),"")</f>
        <v/>
      </c>
      <c r="H30" s="233" t="str">
        <f>IFERROR(INDEX(T_LIVRAISONS_Livraisons[Montant],SMALL(T_LIVRAISONS_Livraisons[[COMMANDE]:[COMMANDE]],ROWS($1:24))-1),"")</f>
        <v/>
      </c>
      <c r="U30" s="202"/>
    </row>
    <row r="31" spans="2:21" ht="12.75" customHeight="1">
      <c r="B31" s="187">
        <v>25</v>
      </c>
      <c r="C31" s="204" t="str">
        <f>IFERROR(INDEX(T_LIVRAISONS_Livraisons[Référence],SMALL(T_LIVRAISONS_Livraisons[[COMMANDE]:[COMMANDE]],ROWS($1:25))-1),"")</f>
        <v/>
      </c>
      <c r="D31" s="204" t="str">
        <f>IFERROR(INDEX(T_LIVRAISONS_Livraisons[Désignation],SMALL(T_LIVRAISONS_Livraisons[[COMMANDE]:[COMMANDE]],ROWS($1:25))-1),"")</f>
        <v/>
      </c>
      <c r="E31" s="205" t="str">
        <f>IFERROR(INDEX(T_LIVRAISONS_Livraisons[Unit],SMALL(T_LIVRAISONS_Livraisons[[COMMANDE]:[COMMANDE]],ROWS($1:25))-1),"")</f>
        <v/>
      </c>
      <c r="F31" s="206" t="str">
        <f>IFERROR(INDEX(T_LIVRAISONS_Livraisons[Prix],SMALL(T_LIVRAISONS_Livraisons[[COMMANDE]:[COMMANDE]],ROWS($1:25))-1),"")</f>
        <v/>
      </c>
      <c r="G31" s="205" t="str">
        <f>IFERROR(INDEX(T_LIVRAISONS_Livraisons[Quantité],SMALL(T_LIVRAISONS_Livraisons[[COMMANDE]:[COMMANDE]],ROWS($1:25))-1),"")</f>
        <v/>
      </c>
      <c r="H31" s="233" t="str">
        <f>IFERROR(INDEX(T_LIVRAISONS_Livraisons[Montant],SMALL(T_LIVRAISONS_Livraisons[[COMMANDE]:[COMMANDE]],ROWS($1:25))-1),"")</f>
        <v/>
      </c>
      <c r="U31" s="202"/>
    </row>
    <row r="32" spans="2:21" ht="12.75" customHeight="1">
      <c r="B32" s="187">
        <v>26</v>
      </c>
      <c r="C32" s="204" t="str">
        <f>IFERROR(INDEX(T_LIVRAISONS_Livraisons[Référence],SMALL(T_LIVRAISONS_Livraisons[[COMMANDE]:[COMMANDE]],ROWS($1:26))-1),"")</f>
        <v/>
      </c>
      <c r="D32" s="204" t="str">
        <f>IFERROR(INDEX(T_LIVRAISONS_Livraisons[Désignation],SMALL(T_LIVRAISONS_Livraisons[[COMMANDE]:[COMMANDE]],ROWS($1:26))-1),"")</f>
        <v/>
      </c>
      <c r="E32" s="205" t="str">
        <f>IFERROR(INDEX(T_LIVRAISONS_Livraisons[Unit],SMALL(T_LIVRAISONS_Livraisons[[COMMANDE]:[COMMANDE]],ROWS($1:26))-1),"")</f>
        <v/>
      </c>
      <c r="F32" s="206" t="str">
        <f>IFERROR(INDEX(T_LIVRAISONS_Livraisons[Prix],SMALL(T_LIVRAISONS_Livraisons[[COMMANDE]:[COMMANDE]],ROWS($1:26))-1),"")</f>
        <v/>
      </c>
      <c r="G32" s="205" t="str">
        <f>IFERROR(INDEX(T_LIVRAISONS_Livraisons[Quantité],SMALL(T_LIVRAISONS_Livraisons[[COMMANDE]:[COMMANDE]],ROWS($1:26))-1),"")</f>
        <v/>
      </c>
      <c r="H32" s="233" t="str">
        <f>IFERROR(INDEX(T_LIVRAISONS_Livraisons[Montant],SMALL(T_LIVRAISONS_Livraisons[[COMMANDE]:[COMMANDE]],ROWS($1:26))-1),"")</f>
        <v/>
      </c>
      <c r="U32" s="202"/>
    </row>
    <row r="33" spans="1:21" ht="12.75" customHeight="1">
      <c r="B33" s="187">
        <v>27</v>
      </c>
      <c r="C33" s="204" t="str">
        <f>IFERROR(INDEX(T_LIVRAISONS_Livraisons[Référence],SMALL(T_LIVRAISONS_Livraisons[[COMMANDE]:[COMMANDE]],ROWS($1:27))-1),"")</f>
        <v/>
      </c>
      <c r="D33" s="204" t="str">
        <f>IFERROR(INDEX(T_LIVRAISONS_Livraisons[Désignation],SMALL(T_LIVRAISONS_Livraisons[[COMMANDE]:[COMMANDE]],ROWS($1:27))-1),"")</f>
        <v/>
      </c>
      <c r="E33" s="205" t="str">
        <f>IFERROR(INDEX(T_LIVRAISONS_Livraisons[Unit],SMALL(T_LIVRAISONS_Livraisons[[COMMANDE]:[COMMANDE]],ROWS($1:27))-1),"")</f>
        <v/>
      </c>
      <c r="F33" s="206" t="str">
        <f>IFERROR(INDEX(T_LIVRAISONS_Livraisons[Prix],SMALL(T_LIVRAISONS_Livraisons[[COMMANDE]:[COMMANDE]],ROWS($1:27))-1),"")</f>
        <v/>
      </c>
      <c r="G33" s="205" t="str">
        <f>IFERROR(INDEX(T_LIVRAISONS_Livraisons[Quantité],SMALL(T_LIVRAISONS_Livraisons[[COMMANDE]:[COMMANDE]],ROWS($1:27))-1),"")</f>
        <v/>
      </c>
      <c r="H33" s="233" t="str">
        <f>IFERROR(INDEX(T_LIVRAISONS_Livraisons[Montant],SMALL(T_LIVRAISONS_Livraisons[[COMMANDE]:[COMMANDE]],ROWS($1:27))-1),"")</f>
        <v/>
      </c>
      <c r="U33" s="202"/>
    </row>
    <row r="34" spans="1:21" ht="12.75" customHeight="1">
      <c r="B34" s="187">
        <v>28</v>
      </c>
      <c r="C34" s="204" t="str">
        <f>IFERROR(INDEX(T_LIVRAISONS_Livraisons[Référence],SMALL(T_LIVRAISONS_Livraisons[[COMMANDE]:[COMMANDE]],ROWS($1:28))-1),"")</f>
        <v/>
      </c>
      <c r="D34" s="204" t="str">
        <f>IFERROR(INDEX(T_LIVRAISONS_Livraisons[Désignation],SMALL(T_LIVRAISONS_Livraisons[[COMMANDE]:[COMMANDE]],ROWS($1:28))-1),"")</f>
        <v/>
      </c>
      <c r="E34" s="205" t="str">
        <f>IFERROR(INDEX(T_LIVRAISONS_Livraisons[Unit],SMALL(T_LIVRAISONS_Livraisons[[COMMANDE]:[COMMANDE]],ROWS($1:28))-1),"")</f>
        <v/>
      </c>
      <c r="F34" s="206" t="str">
        <f>IFERROR(INDEX(T_LIVRAISONS_Livraisons[Prix],SMALL(T_LIVRAISONS_Livraisons[[COMMANDE]:[COMMANDE]],ROWS($1:28))-1),"")</f>
        <v/>
      </c>
      <c r="G34" s="205" t="str">
        <f>IFERROR(INDEX(T_LIVRAISONS_Livraisons[Quantité],SMALL(T_LIVRAISONS_Livraisons[[COMMANDE]:[COMMANDE]],ROWS($1:28))-1),"")</f>
        <v/>
      </c>
      <c r="H34" s="233" t="str">
        <f>IFERROR(INDEX(T_LIVRAISONS_Livraisons[Montant],SMALL(T_LIVRAISONS_Livraisons[[COMMANDE]:[COMMANDE]],ROWS($1:28))-1),"")</f>
        <v/>
      </c>
      <c r="U34" s="202"/>
    </row>
    <row r="35" spans="1:21" ht="12.75" customHeight="1">
      <c r="B35" s="187">
        <v>30</v>
      </c>
      <c r="C35" s="204" t="str">
        <f>IFERROR(INDEX(T_LIVRAISONS_Livraisons[Référence],SMALL(T_LIVRAISONS_Livraisons[[COMMANDE]:[COMMANDE]],ROWS($1:29))-1),"")</f>
        <v/>
      </c>
      <c r="D35" s="204" t="str">
        <f>IFERROR(INDEX(T_LIVRAISONS_Livraisons[Désignation],SMALL(T_LIVRAISONS_Livraisons[[COMMANDE]:[COMMANDE]],ROWS($1:29))-1),"")</f>
        <v/>
      </c>
      <c r="E35" s="204" t="str">
        <f>IFERROR(INDEX(T_LIVRAISONS_Livraisons[Unit],SMALL(T_LIVRAISONS_Livraisons[[COMMANDE]:[COMMANDE]],ROWS($1:29))-1),"")</f>
        <v/>
      </c>
      <c r="F35" s="207" t="str">
        <f>IFERROR(INDEX(T_LIVRAISONS_Livraisons[Prix],SMALL(T_LIVRAISONS_Livraisons[[COMMANDE]:[COMMANDE]],ROWS($1:29))-1),"")</f>
        <v/>
      </c>
      <c r="G35" s="205" t="str">
        <f>IFERROR(INDEX(T_LIVRAISONS_Livraisons[Quantité],SMALL(T_LIVRAISONS_Livraisons[[COMMANDE]:[COMMANDE]],ROWS($1:29))-1),"")</f>
        <v/>
      </c>
      <c r="H35" s="233" t="str">
        <f>IFERROR(INDEX(T_LIVRAISONS_Livraisons[Montant],SMALL(T_LIVRAISONS_Livraisons[[COMMANDE]:[COMMANDE]],ROWS($1:29))-1),"")</f>
        <v/>
      </c>
      <c r="U35" s="202"/>
    </row>
    <row r="36" spans="1:21">
      <c r="B36" s="188"/>
      <c r="C36" s="189"/>
      <c r="D36" s="190"/>
      <c r="E36" s="191"/>
      <c r="F36" s="191"/>
      <c r="G36" s="227">
        <f>SUM(G7:G35)</f>
        <v>0</v>
      </c>
      <c r="H36" s="192">
        <f>SUM(H7:H35)</f>
        <v>0</v>
      </c>
      <c r="U36" s="202"/>
    </row>
    <row r="37" spans="1:21" ht="7.5" customHeight="1">
      <c r="B37" s="220"/>
      <c r="C37" s="221"/>
      <c r="D37" s="222"/>
      <c r="E37" s="223"/>
      <c r="F37" s="218"/>
      <c r="G37" s="218"/>
      <c r="H37" s="219"/>
      <c r="U37" s="202"/>
    </row>
    <row r="38" spans="1:21">
      <c r="A38" s="208"/>
      <c r="B38" s="224"/>
      <c r="C38" s="225"/>
      <c r="D38" s="225"/>
      <c r="E38" s="225"/>
      <c r="F38" s="472" t="s">
        <v>20</v>
      </c>
      <c r="G38" s="472"/>
      <c r="H38" s="217"/>
      <c r="U38" s="202"/>
    </row>
    <row r="39" spans="1:21" ht="15" customHeight="1">
      <c r="A39" s="208"/>
      <c r="B39" s="209"/>
      <c r="C39" s="210"/>
      <c r="D39" s="474" t="s">
        <v>92</v>
      </c>
      <c r="E39" s="475"/>
      <c r="F39" s="472" t="s">
        <v>284</v>
      </c>
      <c r="G39" s="472"/>
      <c r="H39" s="217"/>
      <c r="U39" s="202"/>
    </row>
    <row r="40" spans="1:21" ht="19.5" customHeight="1">
      <c r="A40" s="208"/>
      <c r="B40" s="211"/>
      <c r="C40" s="212"/>
      <c r="D40" s="213"/>
      <c r="E40" s="214"/>
      <c r="F40" s="476" t="s">
        <v>93</v>
      </c>
      <c r="G40" s="476"/>
      <c r="H40" s="476"/>
      <c r="U40" s="202"/>
    </row>
    <row r="41" spans="1:21" ht="15.75">
      <c r="A41" s="208"/>
      <c r="B41" s="211"/>
      <c r="C41" s="212"/>
      <c r="D41" s="213"/>
      <c r="E41" s="214"/>
      <c r="F41" s="476" t="s">
        <v>94</v>
      </c>
      <c r="G41" s="476"/>
      <c r="H41" s="476"/>
      <c r="U41" s="202"/>
    </row>
    <row r="42" spans="1:21" ht="15.75">
      <c r="A42" s="208"/>
      <c r="B42" s="211"/>
      <c r="C42" s="212"/>
      <c r="D42" s="213"/>
      <c r="E42" s="215" t="s">
        <v>276</v>
      </c>
      <c r="F42" s="476" t="s">
        <v>95</v>
      </c>
      <c r="G42" s="476"/>
      <c r="H42" s="476"/>
      <c r="U42" s="202"/>
    </row>
    <row r="43" spans="1:21" ht="6" customHeight="1">
      <c r="A43" s="208"/>
      <c r="B43" s="211"/>
      <c r="C43" s="212"/>
      <c r="D43" s="213"/>
      <c r="E43" s="216"/>
      <c r="F43" s="473"/>
      <c r="G43" s="473"/>
      <c r="H43" s="473"/>
      <c r="U43" s="202"/>
    </row>
    <row r="44" spans="1:21" ht="3" customHeight="1">
      <c r="B44" s="182"/>
      <c r="C44" s="183"/>
      <c r="D44" s="184"/>
      <c r="E44" s="185"/>
      <c r="U44" s="202"/>
    </row>
    <row r="45" spans="1:21" s="197" customFormat="1">
      <c r="U45" s="202"/>
    </row>
    <row r="46" spans="1:21" s="197" customFormat="1">
      <c r="U46" s="202"/>
    </row>
    <row r="47" spans="1:21" s="197" customFormat="1">
      <c r="U47" s="202"/>
    </row>
    <row r="48" spans="1:21" s="197" customFormat="1">
      <c r="U48" s="202"/>
    </row>
    <row r="49" spans="2:21" s="197" customFormat="1">
      <c r="U49" s="202"/>
    </row>
    <row r="50" spans="2:21" s="197" customFormat="1">
      <c r="U50" s="202"/>
    </row>
    <row r="51" spans="2:21" s="197" customFormat="1">
      <c r="U51" s="202"/>
    </row>
    <row r="52" spans="2:21" s="197" customFormat="1">
      <c r="U52" s="202"/>
    </row>
    <row r="53" spans="2:21" s="197" customFormat="1">
      <c r="U53" s="202"/>
    </row>
    <row r="54" spans="2:21" s="197" customFormat="1">
      <c r="U54" s="202"/>
    </row>
    <row r="55" spans="2:21" s="197" customFormat="1">
      <c r="U55" s="202"/>
    </row>
    <row r="56" spans="2:21" s="197" customFormat="1">
      <c r="B56" s="198"/>
      <c r="G56" s="199"/>
      <c r="U56" s="202"/>
    </row>
    <row r="57" spans="2:21" s="197" customFormat="1">
      <c r="B57" s="198"/>
      <c r="G57" s="199"/>
      <c r="U57" s="202"/>
    </row>
    <row r="58" spans="2:21" s="197" customFormat="1">
      <c r="B58" s="198"/>
      <c r="G58" s="199"/>
      <c r="U58" s="202"/>
    </row>
    <row r="59" spans="2:21" s="197" customFormat="1">
      <c r="B59" s="198"/>
      <c r="G59" s="199"/>
      <c r="U59" s="202"/>
    </row>
    <row r="60" spans="2:21" s="197" customFormat="1">
      <c r="B60" s="198"/>
      <c r="G60" s="199"/>
      <c r="U60" s="202"/>
    </row>
    <row r="61" spans="2:21" s="197" customFormat="1">
      <c r="B61" s="198"/>
      <c r="G61" s="199"/>
      <c r="U61" s="202"/>
    </row>
    <row r="62" spans="2:21" s="197" customFormat="1">
      <c r="B62" s="198"/>
      <c r="G62" s="199"/>
      <c r="U62" s="202"/>
    </row>
    <row r="63" spans="2:21" s="197" customFormat="1">
      <c r="B63" s="198"/>
      <c r="G63" s="199"/>
      <c r="U63" s="202"/>
    </row>
    <row r="64" spans="2:21">
      <c r="U64" s="202"/>
    </row>
    <row r="65" spans="21:21">
      <c r="U65" s="202"/>
    </row>
    <row r="66" spans="21:21">
      <c r="U66" s="202"/>
    </row>
    <row r="67" spans="21:21">
      <c r="U67" s="202"/>
    </row>
    <row r="68" spans="21:21">
      <c r="U68" s="202"/>
    </row>
    <row r="69" spans="21:21">
      <c r="U69" s="202"/>
    </row>
    <row r="70" spans="21:21">
      <c r="U70" s="202"/>
    </row>
    <row r="71" spans="21:21">
      <c r="U71" s="202"/>
    </row>
    <row r="72" spans="21:21">
      <c r="U72" s="202"/>
    </row>
    <row r="73" spans="21:21">
      <c r="U73" s="202"/>
    </row>
    <row r="74" spans="21:21">
      <c r="U74" s="202"/>
    </row>
    <row r="75" spans="21:21">
      <c r="U75" s="202"/>
    </row>
    <row r="76" spans="21:21">
      <c r="U76" s="202"/>
    </row>
    <row r="77" spans="21:21">
      <c r="U77" s="202"/>
    </row>
    <row r="78" spans="21:21">
      <c r="U78" s="202"/>
    </row>
    <row r="79" spans="21:21">
      <c r="U79" s="202"/>
    </row>
    <row r="80" spans="21:21">
      <c r="U80" s="202"/>
    </row>
    <row r="81" spans="21:21">
      <c r="U81" s="202"/>
    </row>
    <row r="82" spans="21:21">
      <c r="U82" s="202"/>
    </row>
    <row r="83" spans="21:21">
      <c r="U83" s="202"/>
    </row>
    <row r="84" spans="21:21">
      <c r="U84" s="202"/>
    </row>
    <row r="85" spans="21:21">
      <c r="U85" s="202"/>
    </row>
    <row r="86" spans="21:21">
      <c r="U86" s="202"/>
    </row>
    <row r="87" spans="21:21">
      <c r="U87" s="202"/>
    </row>
    <row r="88" spans="21:21">
      <c r="U88" s="202"/>
    </row>
    <row r="89" spans="21:21">
      <c r="U89" s="202"/>
    </row>
    <row r="90" spans="21:21">
      <c r="U90" s="202"/>
    </row>
    <row r="91" spans="21:21">
      <c r="U91" s="202"/>
    </row>
    <row r="92" spans="21:21">
      <c r="U92" s="202"/>
    </row>
    <row r="93" spans="21:21">
      <c r="U93" s="202"/>
    </row>
    <row r="94" spans="21:21">
      <c r="U94" s="202"/>
    </row>
    <row r="95" spans="21:21">
      <c r="U95" s="202"/>
    </row>
    <row r="96" spans="21:21">
      <c r="U96" s="202"/>
    </row>
    <row r="97" spans="21:21">
      <c r="U97" s="202"/>
    </row>
    <row r="98" spans="21:21">
      <c r="U98" s="202"/>
    </row>
    <row r="99" spans="21:21">
      <c r="U99" s="202"/>
    </row>
    <row r="100" spans="21:21">
      <c r="U100" s="202"/>
    </row>
    <row r="101" spans="21:21">
      <c r="U101" s="202"/>
    </row>
    <row r="102" spans="21:21">
      <c r="U102" s="202"/>
    </row>
    <row r="103" spans="21:21">
      <c r="U103" s="202"/>
    </row>
    <row r="104" spans="21:21">
      <c r="U104" s="202"/>
    </row>
    <row r="105" spans="21:21">
      <c r="U105" s="202"/>
    </row>
    <row r="106" spans="21:21">
      <c r="U106" s="202"/>
    </row>
    <row r="107" spans="21:21">
      <c r="U107" s="202"/>
    </row>
    <row r="108" spans="21:21">
      <c r="U108" s="202"/>
    </row>
    <row r="109" spans="21:21">
      <c r="U109" s="202"/>
    </row>
    <row r="110" spans="21:21">
      <c r="U110" s="202"/>
    </row>
    <row r="111" spans="21:21">
      <c r="U111" s="202"/>
    </row>
    <row r="112" spans="21:21">
      <c r="U112" s="202"/>
    </row>
    <row r="113" spans="21:21">
      <c r="U113" s="202"/>
    </row>
    <row r="114" spans="21:21">
      <c r="U114" s="202"/>
    </row>
    <row r="115" spans="21:21">
      <c r="U115" s="202"/>
    </row>
    <row r="116" spans="21:21">
      <c r="U116" s="202"/>
    </row>
    <row r="117" spans="21:21">
      <c r="U117" s="202"/>
    </row>
    <row r="118" spans="21:21">
      <c r="U118" s="202"/>
    </row>
    <row r="119" spans="21:21">
      <c r="U119" s="202"/>
    </row>
    <row r="120" spans="21:21">
      <c r="U120" s="202"/>
    </row>
    <row r="121" spans="21:21">
      <c r="U121" s="202"/>
    </row>
    <row r="122" spans="21:21">
      <c r="U122" s="202"/>
    </row>
    <row r="123" spans="21:21">
      <c r="U123" s="202"/>
    </row>
    <row r="124" spans="21:21">
      <c r="U124" s="202"/>
    </row>
    <row r="125" spans="21:21">
      <c r="U125" s="202"/>
    </row>
    <row r="126" spans="21:21">
      <c r="U126" s="202"/>
    </row>
    <row r="127" spans="21:21">
      <c r="U127" s="202"/>
    </row>
    <row r="128" spans="21:21">
      <c r="U128" s="202"/>
    </row>
    <row r="129" spans="21:21">
      <c r="U129" s="202"/>
    </row>
    <row r="130" spans="21:21">
      <c r="U130" s="202"/>
    </row>
    <row r="131" spans="21:21">
      <c r="U131" s="202"/>
    </row>
    <row r="132" spans="21:21">
      <c r="U132" s="202"/>
    </row>
    <row r="133" spans="21:21">
      <c r="U133" s="202"/>
    </row>
    <row r="134" spans="21:21">
      <c r="U134" s="202"/>
    </row>
    <row r="135" spans="21:21">
      <c r="U135" s="202"/>
    </row>
    <row r="136" spans="21:21">
      <c r="U136" s="202"/>
    </row>
    <row r="137" spans="21:21">
      <c r="U137" s="202"/>
    </row>
    <row r="138" spans="21:21">
      <c r="U138" s="202"/>
    </row>
    <row r="139" spans="21:21">
      <c r="U139" s="202"/>
    </row>
    <row r="140" spans="21:21">
      <c r="U140" s="202"/>
    </row>
    <row r="141" spans="21:21">
      <c r="U141" s="202"/>
    </row>
    <row r="142" spans="21:21">
      <c r="U142" s="202"/>
    </row>
    <row r="143" spans="21:21">
      <c r="U143" s="202"/>
    </row>
    <row r="144" spans="21:21">
      <c r="U144" s="202"/>
    </row>
    <row r="145" spans="21:21">
      <c r="U145" s="202"/>
    </row>
    <row r="146" spans="21:21">
      <c r="U146" s="202"/>
    </row>
    <row r="147" spans="21:21">
      <c r="U147" s="202"/>
    </row>
    <row r="148" spans="21:21">
      <c r="U148" s="202"/>
    </row>
    <row r="149" spans="21:21">
      <c r="U149" s="202"/>
    </row>
    <row r="150" spans="21:21">
      <c r="U150" s="202"/>
    </row>
    <row r="151" spans="21:21">
      <c r="U151" s="202"/>
    </row>
    <row r="152" spans="21:21">
      <c r="U152" s="202"/>
    </row>
    <row r="153" spans="21:21">
      <c r="U153" s="202"/>
    </row>
    <row r="154" spans="21:21">
      <c r="U154" s="202"/>
    </row>
    <row r="155" spans="21:21">
      <c r="U155" s="202"/>
    </row>
    <row r="156" spans="21:21">
      <c r="U156" s="202"/>
    </row>
    <row r="157" spans="21:21">
      <c r="U157" s="202"/>
    </row>
    <row r="158" spans="21:21">
      <c r="U158" s="202"/>
    </row>
    <row r="159" spans="21:21">
      <c r="U159" s="202"/>
    </row>
    <row r="160" spans="21:21">
      <c r="U160" s="202"/>
    </row>
    <row r="161" spans="21:21">
      <c r="U161" s="202"/>
    </row>
    <row r="162" spans="21:21">
      <c r="U162" s="202"/>
    </row>
    <row r="163" spans="21:21">
      <c r="U163" s="202"/>
    </row>
    <row r="164" spans="21:21">
      <c r="U164" s="202"/>
    </row>
    <row r="165" spans="21:21">
      <c r="U165" s="202"/>
    </row>
    <row r="166" spans="21:21">
      <c r="U166" s="202"/>
    </row>
    <row r="167" spans="21:21">
      <c r="U167" s="202"/>
    </row>
    <row r="168" spans="21:21">
      <c r="U168" s="202"/>
    </row>
    <row r="169" spans="21:21">
      <c r="U169" s="202"/>
    </row>
    <row r="170" spans="21:21">
      <c r="U170" s="202"/>
    </row>
    <row r="171" spans="21:21">
      <c r="U171" s="202"/>
    </row>
    <row r="172" spans="21:21">
      <c r="U172" s="202"/>
    </row>
    <row r="173" spans="21:21">
      <c r="U173" s="202"/>
    </row>
    <row r="174" spans="21:21">
      <c r="U174" s="202"/>
    </row>
    <row r="175" spans="21:21">
      <c r="U175" s="202"/>
    </row>
    <row r="176" spans="21:21">
      <c r="U176" s="202"/>
    </row>
    <row r="177" spans="21:21">
      <c r="U177" s="202"/>
    </row>
    <row r="178" spans="21:21">
      <c r="U178" s="202"/>
    </row>
    <row r="179" spans="21:21">
      <c r="U179" s="202"/>
    </row>
    <row r="180" spans="21:21">
      <c r="U180" s="202"/>
    </row>
    <row r="181" spans="21:21">
      <c r="U181" s="202"/>
    </row>
    <row r="182" spans="21:21">
      <c r="U182" s="202"/>
    </row>
    <row r="183" spans="21:21">
      <c r="U183" s="202"/>
    </row>
    <row r="184" spans="21:21">
      <c r="U184" s="202"/>
    </row>
    <row r="185" spans="21:21">
      <c r="U185" s="202"/>
    </row>
    <row r="186" spans="21:21">
      <c r="U186" s="202"/>
    </row>
    <row r="187" spans="21:21">
      <c r="U187" s="202"/>
    </row>
    <row r="188" spans="21:21">
      <c r="U188" s="202"/>
    </row>
    <row r="189" spans="21:21">
      <c r="U189" s="202"/>
    </row>
    <row r="190" spans="21:21">
      <c r="U190" s="202"/>
    </row>
    <row r="191" spans="21:21">
      <c r="U191" s="202"/>
    </row>
    <row r="192" spans="21:21">
      <c r="U192" s="202"/>
    </row>
    <row r="193" spans="21:21">
      <c r="U193" s="202"/>
    </row>
    <row r="194" spans="21:21">
      <c r="U194" s="202"/>
    </row>
    <row r="195" spans="21:21">
      <c r="U195" s="202"/>
    </row>
    <row r="196" spans="21:21">
      <c r="U196" s="202"/>
    </row>
    <row r="197" spans="21:21">
      <c r="U197" s="202"/>
    </row>
    <row r="198" spans="21:21">
      <c r="U198" s="202"/>
    </row>
    <row r="199" spans="21:21">
      <c r="U199" s="202"/>
    </row>
    <row r="200" spans="21:21">
      <c r="U200" s="202"/>
    </row>
    <row r="201" spans="21:21">
      <c r="U201" s="202"/>
    </row>
    <row r="202" spans="21:21">
      <c r="U202" s="202"/>
    </row>
    <row r="203" spans="21:21">
      <c r="U203" s="202"/>
    </row>
    <row r="204" spans="21:21">
      <c r="U204" s="202"/>
    </row>
    <row r="205" spans="21:21">
      <c r="U205" s="202"/>
    </row>
    <row r="206" spans="21:21">
      <c r="U206" s="202"/>
    </row>
    <row r="207" spans="21:21">
      <c r="U207" s="202"/>
    </row>
    <row r="208" spans="21:21">
      <c r="U208" s="202"/>
    </row>
    <row r="209" spans="21:21">
      <c r="U209" s="202"/>
    </row>
    <row r="210" spans="21:21">
      <c r="U210" s="202"/>
    </row>
    <row r="211" spans="21:21">
      <c r="U211" s="202"/>
    </row>
    <row r="212" spans="21:21">
      <c r="U212" s="202"/>
    </row>
    <row r="213" spans="21:21">
      <c r="U213" s="202"/>
    </row>
    <row r="214" spans="21:21">
      <c r="U214" s="202"/>
    </row>
    <row r="215" spans="21:21">
      <c r="U215" s="202"/>
    </row>
    <row r="216" spans="21:21">
      <c r="U216" s="202"/>
    </row>
    <row r="217" spans="21:21">
      <c r="U217" s="202"/>
    </row>
    <row r="218" spans="21:21">
      <c r="U218" s="202"/>
    </row>
    <row r="219" spans="21:21">
      <c r="U219" s="202"/>
    </row>
    <row r="220" spans="21:21">
      <c r="U220" s="202"/>
    </row>
    <row r="221" spans="21:21">
      <c r="U221" s="202"/>
    </row>
    <row r="222" spans="21:21">
      <c r="U222" s="202"/>
    </row>
    <row r="223" spans="21:21">
      <c r="U223" s="202"/>
    </row>
    <row r="224" spans="21:21">
      <c r="U224" s="202"/>
    </row>
    <row r="225" spans="21:21">
      <c r="U225" s="202"/>
    </row>
    <row r="226" spans="21:21">
      <c r="U226" s="202"/>
    </row>
    <row r="227" spans="21:21">
      <c r="U227" s="202"/>
    </row>
    <row r="228" spans="21:21">
      <c r="U228" s="202"/>
    </row>
    <row r="229" spans="21:21">
      <c r="U229" s="202"/>
    </row>
    <row r="230" spans="21:21">
      <c r="U230" s="202"/>
    </row>
    <row r="231" spans="21:21">
      <c r="U231" s="202"/>
    </row>
    <row r="232" spans="21:21">
      <c r="U232" s="202"/>
    </row>
    <row r="233" spans="21:21">
      <c r="U233" s="202"/>
    </row>
    <row r="234" spans="21:21">
      <c r="U234" s="202"/>
    </row>
    <row r="235" spans="21:21">
      <c r="U235" s="202"/>
    </row>
    <row r="236" spans="21:21">
      <c r="U236" s="202"/>
    </row>
    <row r="237" spans="21:21">
      <c r="U237" s="202"/>
    </row>
    <row r="238" spans="21:21">
      <c r="U238" s="202"/>
    </row>
    <row r="239" spans="21:21">
      <c r="U239" s="202"/>
    </row>
    <row r="240" spans="21:21">
      <c r="U240" s="202"/>
    </row>
    <row r="241" spans="21:21">
      <c r="U241" s="202"/>
    </row>
    <row r="242" spans="21:21">
      <c r="U242" s="202"/>
    </row>
    <row r="243" spans="21:21">
      <c r="U243" s="202"/>
    </row>
    <row r="244" spans="21:21">
      <c r="U244" s="202"/>
    </row>
    <row r="245" spans="21:21">
      <c r="U245" s="202"/>
    </row>
    <row r="246" spans="21:21">
      <c r="U246" s="202"/>
    </row>
    <row r="247" spans="21:21">
      <c r="U247" s="202"/>
    </row>
    <row r="248" spans="21:21">
      <c r="U248" s="202"/>
    </row>
    <row r="249" spans="21:21">
      <c r="U249" s="202"/>
    </row>
    <row r="250" spans="21:21">
      <c r="U250" s="202"/>
    </row>
    <row r="251" spans="21:21">
      <c r="U251" s="202"/>
    </row>
    <row r="252" spans="21:21">
      <c r="U252" s="202"/>
    </row>
    <row r="253" spans="21:21">
      <c r="U253" s="202"/>
    </row>
    <row r="254" spans="21:21">
      <c r="U254" s="202"/>
    </row>
    <row r="255" spans="21:21">
      <c r="U255" s="202"/>
    </row>
    <row r="256" spans="21:21">
      <c r="U256" s="202"/>
    </row>
    <row r="257" spans="21:21">
      <c r="U257" s="202"/>
    </row>
    <row r="258" spans="21:21">
      <c r="U258" s="202"/>
    </row>
    <row r="259" spans="21:21">
      <c r="U259" s="202"/>
    </row>
    <row r="260" spans="21:21">
      <c r="U260" s="202"/>
    </row>
    <row r="261" spans="21:21">
      <c r="U261" s="202"/>
    </row>
    <row r="262" spans="21:21">
      <c r="U262" s="202"/>
    </row>
    <row r="263" spans="21:21">
      <c r="U263" s="202"/>
    </row>
    <row r="264" spans="21:21">
      <c r="U264" s="202"/>
    </row>
    <row r="265" spans="21:21">
      <c r="U265" s="202"/>
    </row>
    <row r="266" spans="21:21">
      <c r="U266" s="202"/>
    </row>
    <row r="267" spans="21:21">
      <c r="U267" s="202"/>
    </row>
    <row r="268" spans="21:21">
      <c r="U268" s="202"/>
    </row>
    <row r="269" spans="21:21">
      <c r="U269" s="202"/>
    </row>
    <row r="270" spans="21:21">
      <c r="U270" s="202"/>
    </row>
    <row r="271" spans="21:21">
      <c r="U271" s="202"/>
    </row>
    <row r="272" spans="21:21">
      <c r="U272" s="202"/>
    </row>
    <row r="273" spans="21:21">
      <c r="U273" s="202"/>
    </row>
    <row r="274" spans="21:21">
      <c r="U274" s="202"/>
    </row>
    <row r="275" spans="21:21">
      <c r="U275" s="202"/>
    </row>
    <row r="276" spans="21:21">
      <c r="U276" s="202"/>
    </row>
    <row r="277" spans="21:21">
      <c r="U277" s="202"/>
    </row>
    <row r="278" spans="21:21">
      <c r="U278" s="202"/>
    </row>
    <row r="279" spans="21:21">
      <c r="U279" s="202"/>
    </row>
    <row r="280" spans="21:21">
      <c r="U280" s="202"/>
    </row>
    <row r="281" spans="21:21">
      <c r="U281" s="202"/>
    </row>
    <row r="282" spans="21:21">
      <c r="U282" s="202"/>
    </row>
    <row r="283" spans="21:21">
      <c r="U283" s="202"/>
    </row>
    <row r="284" spans="21:21">
      <c r="U284" s="202"/>
    </row>
    <row r="285" spans="21:21">
      <c r="U285" s="202"/>
    </row>
    <row r="286" spans="21:21">
      <c r="U286" s="202"/>
    </row>
    <row r="287" spans="21:21">
      <c r="U287" s="202"/>
    </row>
    <row r="288" spans="21:21">
      <c r="U288" s="202"/>
    </row>
    <row r="289" spans="21:21">
      <c r="U289" s="202"/>
    </row>
    <row r="290" spans="21:21">
      <c r="U290" s="202"/>
    </row>
    <row r="291" spans="21:21">
      <c r="U291" s="202"/>
    </row>
    <row r="292" spans="21:21">
      <c r="U292" s="202"/>
    </row>
    <row r="293" spans="21:21">
      <c r="U293" s="202"/>
    </row>
    <row r="294" spans="21:21">
      <c r="U294" s="202"/>
    </row>
    <row r="295" spans="21:21">
      <c r="U295" s="202"/>
    </row>
    <row r="296" spans="21:21">
      <c r="U296" s="202"/>
    </row>
    <row r="297" spans="21:21">
      <c r="U297" s="202"/>
    </row>
    <row r="298" spans="21:21">
      <c r="U298" s="202"/>
    </row>
    <row r="299" spans="21:21">
      <c r="U299" s="202"/>
    </row>
    <row r="300" spans="21:21">
      <c r="U300" s="202"/>
    </row>
    <row r="301" spans="21:21">
      <c r="U301" s="202"/>
    </row>
    <row r="302" spans="21:21">
      <c r="U302" s="202"/>
    </row>
    <row r="303" spans="21:21">
      <c r="U303" s="202"/>
    </row>
    <row r="304" spans="21:21">
      <c r="U304" s="202"/>
    </row>
    <row r="305" spans="21:21">
      <c r="U305" s="202"/>
    </row>
    <row r="306" spans="21:21">
      <c r="U306" s="202"/>
    </row>
    <row r="307" spans="21:21">
      <c r="U307" s="202"/>
    </row>
    <row r="308" spans="21:21">
      <c r="U308" s="202"/>
    </row>
    <row r="309" spans="21:21">
      <c r="U309" s="202"/>
    </row>
    <row r="310" spans="21:21">
      <c r="U310" s="202"/>
    </row>
    <row r="311" spans="21:21">
      <c r="U311" s="202"/>
    </row>
    <row r="312" spans="21:21">
      <c r="U312" s="202"/>
    </row>
    <row r="313" spans="21:21">
      <c r="U313" s="202"/>
    </row>
    <row r="314" spans="21:21">
      <c r="U314" s="202"/>
    </row>
    <row r="315" spans="21:21">
      <c r="U315" s="202"/>
    </row>
    <row r="316" spans="21:21">
      <c r="U316" s="202"/>
    </row>
    <row r="317" spans="21:21">
      <c r="U317" s="202"/>
    </row>
    <row r="318" spans="21:21">
      <c r="U318" s="202"/>
    </row>
    <row r="319" spans="21:21">
      <c r="U319" s="202"/>
    </row>
    <row r="320" spans="21:21">
      <c r="U320" s="202"/>
    </row>
    <row r="321" spans="21:21">
      <c r="U321" s="202"/>
    </row>
    <row r="322" spans="21:21">
      <c r="U322" s="202"/>
    </row>
    <row r="323" spans="21:21">
      <c r="U323" s="202"/>
    </row>
    <row r="324" spans="21:21">
      <c r="U324" s="202"/>
    </row>
    <row r="325" spans="21:21">
      <c r="U325" s="202"/>
    </row>
    <row r="326" spans="21:21">
      <c r="U326" s="202"/>
    </row>
    <row r="327" spans="21:21">
      <c r="U327" s="202"/>
    </row>
    <row r="328" spans="21:21">
      <c r="U328" s="202"/>
    </row>
    <row r="329" spans="21:21">
      <c r="U329" s="202"/>
    </row>
    <row r="330" spans="21:21">
      <c r="U330" s="202"/>
    </row>
    <row r="331" spans="21:21">
      <c r="U331" s="202"/>
    </row>
    <row r="332" spans="21:21">
      <c r="U332" s="202"/>
    </row>
    <row r="333" spans="21:21">
      <c r="U333" s="202"/>
    </row>
    <row r="334" spans="21:21">
      <c r="U334" s="202"/>
    </row>
    <row r="335" spans="21:21">
      <c r="U335" s="202"/>
    </row>
    <row r="336" spans="21:21">
      <c r="U336" s="202"/>
    </row>
    <row r="337" spans="21:21">
      <c r="U337" s="202"/>
    </row>
    <row r="338" spans="21:21">
      <c r="U338" s="202"/>
    </row>
    <row r="339" spans="21:21">
      <c r="U339" s="202"/>
    </row>
    <row r="340" spans="21:21">
      <c r="U340" s="202"/>
    </row>
    <row r="341" spans="21:21">
      <c r="U341" s="202"/>
    </row>
    <row r="342" spans="21:21">
      <c r="U342" s="202"/>
    </row>
    <row r="343" spans="21:21">
      <c r="U343" s="202"/>
    </row>
    <row r="344" spans="21:21">
      <c r="U344" s="202"/>
    </row>
    <row r="345" spans="21:21">
      <c r="U345" s="202"/>
    </row>
    <row r="346" spans="21:21">
      <c r="U346" s="202"/>
    </row>
    <row r="347" spans="21:21">
      <c r="U347" s="202"/>
    </row>
    <row r="348" spans="21:21">
      <c r="U348" s="202"/>
    </row>
    <row r="349" spans="21:21">
      <c r="U349" s="202"/>
    </row>
    <row r="350" spans="21:21">
      <c r="U350" s="202"/>
    </row>
    <row r="351" spans="21:21">
      <c r="U351" s="202"/>
    </row>
    <row r="352" spans="21:21">
      <c r="U352" s="202"/>
    </row>
    <row r="353" spans="21:21">
      <c r="U353" s="202"/>
    </row>
    <row r="354" spans="21:21">
      <c r="U354" s="202"/>
    </row>
    <row r="355" spans="21:21">
      <c r="U355" s="202"/>
    </row>
    <row r="356" spans="21:21">
      <c r="U356" s="202"/>
    </row>
    <row r="357" spans="21:21">
      <c r="U357" s="202"/>
    </row>
    <row r="358" spans="21:21">
      <c r="U358" s="202"/>
    </row>
    <row r="359" spans="21:21">
      <c r="U359" s="202"/>
    </row>
    <row r="360" spans="21:21">
      <c r="U360" s="202"/>
    </row>
    <row r="361" spans="21:21">
      <c r="U361" s="202"/>
    </row>
    <row r="362" spans="21:21">
      <c r="U362" s="202"/>
    </row>
    <row r="363" spans="21:21">
      <c r="U363" s="202"/>
    </row>
    <row r="364" spans="21:21">
      <c r="U364" s="202"/>
    </row>
    <row r="365" spans="21:21">
      <c r="U365" s="202"/>
    </row>
    <row r="366" spans="21:21">
      <c r="U366" s="202"/>
    </row>
    <row r="367" spans="21:21">
      <c r="U367" s="202"/>
    </row>
    <row r="368" spans="21:21">
      <c r="U368" s="202"/>
    </row>
    <row r="369" spans="21:21">
      <c r="U369" s="202"/>
    </row>
    <row r="370" spans="21:21">
      <c r="U370" s="202"/>
    </row>
    <row r="371" spans="21:21">
      <c r="U371" s="202"/>
    </row>
    <row r="372" spans="21:21">
      <c r="U372" s="202"/>
    </row>
    <row r="373" spans="21:21">
      <c r="U373" s="202"/>
    </row>
    <row r="374" spans="21:21">
      <c r="U374" s="202"/>
    </row>
    <row r="375" spans="21:21">
      <c r="U375" s="202"/>
    </row>
    <row r="376" spans="21:21">
      <c r="U376" s="202"/>
    </row>
    <row r="377" spans="21:21">
      <c r="U377" s="202"/>
    </row>
    <row r="378" spans="21:21">
      <c r="U378" s="202"/>
    </row>
    <row r="379" spans="21:21">
      <c r="U379" s="202"/>
    </row>
    <row r="380" spans="21:21">
      <c r="U380" s="202"/>
    </row>
    <row r="381" spans="21:21">
      <c r="U381" s="202"/>
    </row>
    <row r="382" spans="21:21">
      <c r="U382" s="202"/>
    </row>
    <row r="383" spans="21:21">
      <c r="U383" s="202"/>
    </row>
    <row r="384" spans="21:21">
      <c r="U384" s="202"/>
    </row>
    <row r="385" spans="21:21">
      <c r="U385" s="202"/>
    </row>
    <row r="386" spans="21:21">
      <c r="U386" s="202"/>
    </row>
    <row r="387" spans="21:21">
      <c r="U387" s="202"/>
    </row>
    <row r="388" spans="21:21">
      <c r="U388" s="202"/>
    </row>
    <row r="389" spans="21:21">
      <c r="U389" s="202"/>
    </row>
    <row r="390" spans="21:21">
      <c r="U390" s="202"/>
    </row>
    <row r="391" spans="21:21">
      <c r="U391" s="202"/>
    </row>
    <row r="392" spans="21:21">
      <c r="U392" s="202"/>
    </row>
    <row r="393" spans="21:21">
      <c r="U393" s="202"/>
    </row>
    <row r="394" spans="21:21">
      <c r="U394" s="202"/>
    </row>
    <row r="395" spans="21:21">
      <c r="U395" s="202"/>
    </row>
    <row r="396" spans="21:21">
      <c r="U396" s="202"/>
    </row>
    <row r="397" spans="21:21">
      <c r="U397" s="202"/>
    </row>
    <row r="398" spans="21:21">
      <c r="U398" s="202"/>
    </row>
    <row r="399" spans="21:21">
      <c r="U399" s="202"/>
    </row>
    <row r="400" spans="21:21">
      <c r="U400" s="202"/>
    </row>
    <row r="401" spans="21:21">
      <c r="U401" s="202"/>
    </row>
    <row r="402" spans="21:21">
      <c r="U402" s="202"/>
    </row>
    <row r="403" spans="21:21">
      <c r="U403" s="202"/>
    </row>
    <row r="404" spans="21:21">
      <c r="U404" s="202"/>
    </row>
    <row r="405" spans="21:21">
      <c r="U405" s="202"/>
    </row>
    <row r="406" spans="21:21">
      <c r="U406" s="202"/>
    </row>
    <row r="407" spans="21:21">
      <c r="U407" s="202"/>
    </row>
    <row r="408" spans="21:21">
      <c r="U408" s="202"/>
    </row>
    <row r="409" spans="21:21">
      <c r="U409" s="202"/>
    </row>
    <row r="410" spans="21:21">
      <c r="U410" s="202"/>
    </row>
    <row r="411" spans="21:21">
      <c r="U411" s="202"/>
    </row>
    <row r="412" spans="21:21">
      <c r="U412" s="202"/>
    </row>
    <row r="413" spans="21:21">
      <c r="U413" s="202"/>
    </row>
    <row r="414" spans="21:21">
      <c r="U414" s="202"/>
    </row>
    <row r="415" spans="21:21">
      <c r="U415" s="202"/>
    </row>
    <row r="416" spans="21:21">
      <c r="U416" s="202"/>
    </row>
    <row r="417" spans="21:21">
      <c r="U417" s="202"/>
    </row>
    <row r="418" spans="21:21">
      <c r="U418" s="202"/>
    </row>
    <row r="419" spans="21:21">
      <c r="U419" s="202"/>
    </row>
    <row r="420" spans="21:21">
      <c r="U420" s="202"/>
    </row>
    <row r="421" spans="21:21">
      <c r="U421" s="202"/>
    </row>
    <row r="422" spans="21:21">
      <c r="U422" s="202"/>
    </row>
    <row r="423" spans="21:21">
      <c r="U423" s="202"/>
    </row>
    <row r="424" spans="21:21">
      <c r="U424" s="202"/>
    </row>
    <row r="425" spans="21:21">
      <c r="U425" s="202"/>
    </row>
    <row r="426" spans="21:21">
      <c r="U426" s="202"/>
    </row>
    <row r="427" spans="21:21">
      <c r="U427" s="202"/>
    </row>
    <row r="428" spans="21:21">
      <c r="U428" s="202"/>
    </row>
    <row r="429" spans="21:21">
      <c r="U429" s="202"/>
    </row>
    <row r="430" spans="21:21">
      <c r="U430" s="202"/>
    </row>
    <row r="431" spans="21:21">
      <c r="U431" s="202"/>
    </row>
    <row r="432" spans="21:21">
      <c r="U432" s="202"/>
    </row>
    <row r="433" spans="21:21">
      <c r="U433" s="202"/>
    </row>
    <row r="434" spans="21:21">
      <c r="U434" s="202"/>
    </row>
    <row r="435" spans="21:21">
      <c r="U435" s="202"/>
    </row>
    <row r="436" spans="21:21">
      <c r="U436" s="202"/>
    </row>
    <row r="437" spans="21:21">
      <c r="U437" s="202"/>
    </row>
    <row r="438" spans="21:21">
      <c r="U438" s="202"/>
    </row>
    <row r="439" spans="21:21">
      <c r="U439" s="202"/>
    </row>
    <row r="440" spans="21:21">
      <c r="U440" s="202"/>
    </row>
    <row r="441" spans="21:21">
      <c r="U441" s="202"/>
    </row>
    <row r="442" spans="21:21">
      <c r="U442" s="202"/>
    </row>
    <row r="443" spans="21:21">
      <c r="U443" s="202"/>
    </row>
    <row r="444" spans="21:21">
      <c r="U444" s="202"/>
    </row>
    <row r="445" spans="21:21">
      <c r="U445" s="202"/>
    </row>
    <row r="446" spans="21:21">
      <c r="U446" s="202"/>
    </row>
    <row r="447" spans="21:21">
      <c r="U447" s="202"/>
    </row>
    <row r="448" spans="21:21">
      <c r="U448" s="202"/>
    </row>
    <row r="449" spans="21:21">
      <c r="U449" s="202"/>
    </row>
    <row r="450" spans="21:21">
      <c r="U450" s="202"/>
    </row>
    <row r="451" spans="21:21">
      <c r="U451" s="202"/>
    </row>
    <row r="452" spans="21:21">
      <c r="U452" s="202"/>
    </row>
    <row r="453" spans="21:21">
      <c r="U453" s="202"/>
    </row>
    <row r="454" spans="21:21">
      <c r="U454" s="202"/>
    </row>
    <row r="455" spans="21:21">
      <c r="U455" s="202"/>
    </row>
    <row r="456" spans="21:21">
      <c r="U456" s="202"/>
    </row>
    <row r="457" spans="21:21">
      <c r="U457" s="202"/>
    </row>
    <row r="458" spans="21:21">
      <c r="U458" s="202"/>
    </row>
    <row r="459" spans="21:21">
      <c r="U459" s="202"/>
    </row>
    <row r="460" spans="21:21">
      <c r="U460" s="202"/>
    </row>
    <row r="461" spans="21:21">
      <c r="U461" s="202"/>
    </row>
    <row r="462" spans="21:21">
      <c r="U462" s="202"/>
    </row>
    <row r="463" spans="21:21">
      <c r="U463" s="202"/>
    </row>
    <row r="464" spans="21:21">
      <c r="U464" s="202"/>
    </row>
    <row r="465" spans="21:21">
      <c r="U465" s="202"/>
    </row>
    <row r="466" spans="21:21">
      <c r="U466" s="202"/>
    </row>
    <row r="467" spans="21:21">
      <c r="U467" s="202"/>
    </row>
    <row r="468" spans="21:21">
      <c r="U468" s="202"/>
    </row>
    <row r="469" spans="21:21">
      <c r="U469" s="202"/>
    </row>
    <row r="470" spans="21:21">
      <c r="U470" s="202"/>
    </row>
    <row r="471" spans="21:21">
      <c r="U471" s="202"/>
    </row>
    <row r="472" spans="21:21">
      <c r="U472" s="202"/>
    </row>
    <row r="473" spans="21:21">
      <c r="U473" s="202"/>
    </row>
    <row r="474" spans="21:21">
      <c r="U474" s="202"/>
    </row>
    <row r="475" spans="21:21">
      <c r="U475" s="202"/>
    </row>
    <row r="476" spans="21:21">
      <c r="U476" s="202"/>
    </row>
    <row r="477" spans="21:21">
      <c r="U477" s="202"/>
    </row>
    <row r="478" spans="21:21">
      <c r="U478" s="202"/>
    </row>
    <row r="479" spans="21:21">
      <c r="U479" s="202"/>
    </row>
    <row r="480" spans="21:21">
      <c r="U480" s="202"/>
    </row>
    <row r="481" spans="21:21">
      <c r="U481" s="202"/>
    </row>
    <row r="482" spans="21:21">
      <c r="U482" s="202"/>
    </row>
    <row r="483" spans="21:21">
      <c r="U483" s="202"/>
    </row>
    <row r="484" spans="21:21">
      <c r="U484" s="202"/>
    </row>
    <row r="485" spans="21:21">
      <c r="U485" s="202"/>
    </row>
    <row r="486" spans="21:21">
      <c r="U486" s="202"/>
    </row>
    <row r="487" spans="21:21">
      <c r="U487" s="202"/>
    </row>
    <row r="488" spans="21:21">
      <c r="U488" s="202"/>
    </row>
    <row r="489" spans="21:21">
      <c r="U489" s="202"/>
    </row>
    <row r="490" spans="21:21">
      <c r="U490" s="202"/>
    </row>
    <row r="491" spans="21:21">
      <c r="U491" s="202"/>
    </row>
    <row r="492" spans="21:21">
      <c r="U492" s="202"/>
    </row>
    <row r="493" spans="21:21">
      <c r="U493" s="202"/>
    </row>
    <row r="494" spans="21:21">
      <c r="U494" s="202"/>
    </row>
    <row r="495" spans="21:21">
      <c r="U495" s="202"/>
    </row>
    <row r="496" spans="21:21">
      <c r="U496" s="202"/>
    </row>
    <row r="497" spans="21:21">
      <c r="U497" s="202"/>
    </row>
    <row r="498" spans="21:21">
      <c r="U498" s="202"/>
    </row>
    <row r="499" spans="21:21">
      <c r="U499" s="202"/>
    </row>
    <row r="500" spans="21:21">
      <c r="U500" s="202"/>
    </row>
    <row r="501" spans="21:21">
      <c r="U501" s="202"/>
    </row>
  </sheetData>
  <mergeCells count="7">
    <mergeCell ref="F38:G38"/>
    <mergeCell ref="F39:G39"/>
    <mergeCell ref="F43:H43"/>
    <mergeCell ref="D39:E39"/>
    <mergeCell ref="F40:H40"/>
    <mergeCell ref="F41:H41"/>
    <mergeCell ref="F42:H42"/>
  </mergeCells>
  <dataValidations count="2">
    <dataValidation type="list" allowBlank="1" showInputMessage="1" showErrorMessage="1" errorTitle="attention" error="ATTENTION" sqref="H4">
      <formula1>Importation_liste_bon</formula1>
    </dataValidation>
    <dataValidation type="list" allowBlank="1" showInputMessage="1" showErrorMessage="1" sqref="C4">
      <formula1>IF(C4&lt;&gt;"",OFFSET(F_CLIENTS,MATCH(C4&amp;"*",F_CLIENTS,0)-1,,COUNTIF(F_CLIENTS,C4&amp;"*"),1),F_CLIENTS)</formula1>
    </dataValidation>
  </dataValidations>
  <pageMargins left="0" right="0" top="0" bottom="0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27</vt:i4>
      </vt:variant>
    </vt:vector>
  </HeadingPairs>
  <TitlesOfParts>
    <vt:vector size="38" baseType="lpstr">
      <vt:lpstr>MENU</vt:lpstr>
      <vt:lpstr>LIVRAISON</vt:lpstr>
      <vt:lpstr>LIVRAISONS</vt:lpstr>
      <vt:lpstr>COMMANDE</vt:lpstr>
      <vt:lpstr>SOLDE</vt:lpstr>
      <vt:lpstr>Statistique B LIV</vt:lpstr>
      <vt:lpstr>MOUVEMENT</vt:lpstr>
      <vt:lpstr>MOUVEMENTS</vt:lpstr>
      <vt:lpstr>STOCKS</vt:lpstr>
      <vt:lpstr>BDD</vt:lpstr>
      <vt:lpstr>Import bon liv</vt:lpstr>
      <vt:lpstr>BDD_LISTE_CLIENTS</vt:lpstr>
      <vt:lpstr>BDD_REFERENCE</vt:lpstr>
      <vt:lpstr>CopieM</vt:lpstr>
      <vt:lpstr>Importation_liste_bon</vt:lpstr>
      <vt:lpstr>Liste</vt:lpstr>
      <vt:lpstr>LISTE_DEPOTS</vt:lpstr>
      <vt:lpstr>liste_depots_bon_livraison</vt:lpstr>
      <vt:lpstr>LIVRAISONS_CLIENTS</vt:lpstr>
      <vt:lpstr>LIVRAISONS_DATA_BASE</vt:lpstr>
      <vt:lpstr>LIVRAISONS_DATE</vt:lpstr>
      <vt:lpstr>LIVRAISONS_DESIGNATION</vt:lpstr>
      <vt:lpstr>LIVRAISONS_MONTANT</vt:lpstr>
      <vt:lpstr>LIVRAISONS_N°BON</vt:lpstr>
      <vt:lpstr>LIVRAISONS_PRIX</vt:lpstr>
      <vt:lpstr>LIVRAISONS_QUANTITE</vt:lpstr>
      <vt:lpstr>LIVRAISONS_REFERENCES</vt:lpstr>
      <vt:lpstr>LIVRAISONS_UNITE</vt:lpstr>
      <vt:lpstr>LV_Clients</vt:lpstr>
      <vt:lpstr>LV_Dépots</vt:lpstr>
      <vt:lpstr>LV_Mouvement</vt:lpstr>
      <vt:lpstr>LV_References</vt:lpstr>
      <vt:lpstr>LV_Reglement</vt:lpstr>
      <vt:lpstr>M_derArt</vt:lpstr>
      <vt:lpstr>p_CLIENTS</vt:lpstr>
      <vt:lpstr>STOCKS_CONSULTE</vt:lpstr>
      <vt:lpstr>tableaux_base_de_donnees</vt:lpstr>
      <vt:lpstr>LIVRAISON!Zone_d_impression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bennis</dc:creator>
  <cp:lastModifiedBy>l</cp:lastModifiedBy>
  <cp:lastPrinted>2017-05-26T09:31:11Z</cp:lastPrinted>
  <dcterms:created xsi:type="dcterms:W3CDTF">2014-04-16T16:02:07Z</dcterms:created>
  <dcterms:modified xsi:type="dcterms:W3CDTF">2017-05-29T13:59:18Z</dcterms:modified>
</cp:coreProperties>
</file>